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R45" i="1" l="1"/>
  <c r="AR26" i="1"/>
  <c r="AR25" i="1"/>
  <c r="AU19" i="1" l="1"/>
  <c r="AR19" i="1" s="1"/>
  <c r="AR15" i="1" s="1"/>
  <c r="AU39" i="1"/>
  <c r="AT18" i="1" l="1"/>
  <c r="AT19" i="1"/>
  <c r="AW38" i="1"/>
  <c r="AT38" i="1"/>
  <c r="AR48" i="1"/>
  <c r="D48" i="1" s="1"/>
  <c r="AT17" i="1" l="1"/>
  <c r="AU15" i="1" l="1"/>
  <c r="AT39" i="1"/>
  <c r="AT37" i="1" s="1"/>
  <c r="AT14" i="1"/>
  <c r="AU18" i="1" l="1"/>
  <c r="AR33" i="1"/>
  <c r="AR30" i="1"/>
  <c r="AU54" i="1"/>
  <c r="AU55" i="1"/>
  <c r="AT55" i="1"/>
  <c r="AR65" i="1"/>
  <c r="AU38" i="1" l="1"/>
  <c r="AR38" i="1" s="1"/>
  <c r="AR46" i="1"/>
  <c r="AK21" i="1" l="1"/>
  <c r="AY81" i="1" l="1"/>
  <c r="BC18" i="1" l="1"/>
  <c r="BC21" i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51" i="1"/>
  <c r="BG85" i="1"/>
  <c r="BG84" i="1"/>
  <c r="BG83" i="1"/>
  <c r="BG82" i="1"/>
  <c r="BN81" i="1"/>
  <c r="BM81" i="1"/>
  <c r="BL81" i="1"/>
  <c r="BK81" i="1"/>
  <c r="BH81" i="1"/>
  <c r="BG81" i="1" s="1"/>
  <c r="BL79" i="1"/>
  <c r="BN77" i="1"/>
  <c r="BM77" i="1"/>
  <c r="BL77" i="1"/>
  <c r="BK77" i="1"/>
  <c r="BJ77" i="1"/>
  <c r="BG76" i="1"/>
  <c r="BG73" i="1"/>
  <c r="BG72" i="1"/>
  <c r="BG71" i="1"/>
  <c r="BN69" i="1"/>
  <c r="BM69" i="1"/>
  <c r="BM68" i="1" s="1"/>
  <c r="BL69" i="1"/>
  <c r="BL68" i="1" s="1"/>
  <c r="BK69" i="1"/>
  <c r="BJ69" i="1"/>
  <c r="BH69" i="1"/>
  <c r="BG69" i="1" s="1"/>
  <c r="BG68" i="1" s="1"/>
  <c r="BN68" i="1"/>
  <c r="BK68" i="1"/>
  <c r="BJ68" i="1"/>
  <c r="BH68" i="1"/>
  <c r="BG67" i="1"/>
  <c r="BG66" i="1"/>
  <c r="BG61" i="1"/>
  <c r="BG60" i="1"/>
  <c r="BG59" i="1"/>
  <c r="BG58" i="1"/>
  <c r="BG55" i="1" s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M39" i="1"/>
  <c r="BM14" i="1" s="1"/>
  <c r="BL39" i="1"/>
  <c r="BH39" i="1"/>
  <c r="BG39" i="1" s="1"/>
  <c r="BG37" i="1" s="1"/>
  <c r="BG38" i="1"/>
  <c r="BN37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/>
  <c r="BG20" i="1"/>
  <c r="BK19" i="1"/>
  <c r="BG19" i="1" s="1"/>
  <c r="BL18" i="1"/>
  <c r="BG18" i="1" s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H14" i="1"/>
  <c r="BN13" i="1"/>
  <c r="BN12" i="1" s="1"/>
  <c r="BJ13" i="1"/>
  <c r="BJ12" i="1" s="1"/>
  <c r="BI13" i="1"/>
  <c r="BH13" i="1"/>
  <c r="BH12" i="1" s="1"/>
  <c r="BI12" i="1"/>
  <c r="BG14" i="1" l="1"/>
  <c r="BG15" i="1"/>
  <c r="BM13" i="1"/>
  <c r="BM12" i="1" s="1"/>
  <c r="BK17" i="1"/>
  <c r="BG17" i="1" s="1"/>
  <c r="BH37" i="1"/>
  <c r="BK13" i="1"/>
  <c r="BK12" i="1" s="1"/>
  <c r="BG12" i="1" s="1"/>
  <c r="BH77" i="1"/>
  <c r="AU17" i="1"/>
  <c r="BG54" i="1"/>
  <c r="BL13" i="1"/>
  <c r="BL12" i="1" s="1"/>
  <c r="BG13" i="1" l="1"/>
  <c r="AL18" i="1"/>
  <c r="AK18" i="1"/>
  <c r="AI36" i="1"/>
  <c r="BA37" i="1" l="1"/>
  <c r="AT54" i="1" l="1"/>
  <c r="AY66" i="1"/>
  <c r="AR66" i="1"/>
  <c r="D66" i="1" l="1"/>
  <c r="AK54" i="1"/>
  <c r="AI87" i="1"/>
  <c r="AK55" i="1"/>
  <c r="AK38" i="1"/>
  <c r="AI66" i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BA12" i="1" l="1"/>
  <c r="AY79" i="1"/>
  <c r="AY77" i="1" s="1"/>
  <c r="AD55" i="1" l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D20" i="1" l="1"/>
  <c r="R20" i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R18" i="1" l="1"/>
  <c r="AA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V13" i="1" s="1"/>
  <c r="AV12" i="1" s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K68" i="1" l="1"/>
  <c r="AK13" i="1"/>
  <c r="AT68" i="1"/>
  <c r="BB13" i="1"/>
  <c r="AY39" i="1"/>
  <c r="BD13" i="1"/>
  <c r="BD12" i="1" s="1"/>
  <c r="AI68" i="1"/>
  <c r="AU68" i="1"/>
  <c r="AU13" i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T13" i="1" s="1"/>
  <c r="AT12" i="1" s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3" i="1" l="1"/>
  <c r="K79" i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BC12" i="1" l="1"/>
  <c r="AY12" i="1" s="1"/>
  <c r="BC17" i="1"/>
  <c r="AI81" i="1"/>
  <c r="AY18" i="1"/>
  <c r="AI69" i="1"/>
  <c r="AW37" i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I21" i="1"/>
  <c r="AJ21" i="1"/>
  <c r="D77" i="1" l="1"/>
  <c r="AL13" i="1"/>
  <c r="AR79" i="1"/>
  <c r="D79" i="1" s="1"/>
  <c r="AR77" i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K21" i="1"/>
  <c r="AR39" i="1"/>
  <c r="AV37" i="1"/>
  <c r="AU37" i="1"/>
  <c r="AR37" i="1" s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D57" i="1" l="1"/>
  <c r="D61" i="1"/>
  <c r="R72" i="1"/>
  <c r="D72" i="1" s="1"/>
  <c r="R67" i="1"/>
  <c r="D67" i="1" s="1"/>
  <c r="R61" i="1"/>
  <c r="R60" i="1"/>
  <c r="D60" i="1" s="1"/>
  <c r="R59" i="1"/>
  <c r="D59" i="1" s="1"/>
  <c r="R58" i="1"/>
  <c r="D58" i="1" s="1"/>
  <c r="R57" i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<sst xmlns="http://schemas.openxmlformats.org/spreadsheetml/2006/main" count="258" uniqueCount="83">
  <si>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</si>
  <si>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</si>
  <si>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</si>
  <si>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</si>
  <si>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</si>
  <si>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</si>
  <si>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</si>
  <si>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</si>
  <si>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</si>
  <si>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</si>
  <si>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</si>
  <si>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</si>
  <si>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</si>
  <si>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</si>
  <si>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</si>
  <si>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</si>
  <si>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</si>
  <si>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</si>
  <si>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</si>
  <si>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</si>
  <si>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</si>
  <si>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</si>
  <si>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</si>
  <si>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</si>
  <si>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</si>
  <si>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</si>
  <si>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</si>
  <si>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</si>
  <si>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</si>
  <si>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</si>
  <si>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</si>
  <si>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</si>
  <si>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</si>
  <si>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</si>
  <si>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</si>
  <si>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</si>
  <si>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</si>
  <si>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</si>
  <si>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</si>
  <si>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</si>
  <si>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</si>
  <si>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</si>
  <si>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</si>
  <si>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</si>
  <si>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</si>
  <si>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</si>
  <si>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</si>
  <si>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</si>
  <si>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</si>
  <si>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</si>
  <si>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</si>
  <si>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</si>
  <si>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</si>
  <si>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</si>
  <si>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</si>
  <si>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</si>
  <si>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</si>
  <si>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</si>
  <si>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</si>
  <si>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</si>
  <si>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</si>
  <si>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</si>
  <si>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</si>
  <si>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</si>
  <si>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</si>
  <si>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</si>
  <si>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</si>
  <si>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</si>
  <si>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</si>
  <si>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</si>
  <si>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</si>
  <si>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</si>
  <si>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</si>
  <si>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</si>
  <si>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</si>
  <si>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</si>
  <si>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</si>
  <si>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</si>
  <si>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</si>
  <si>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</si>
  <si>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</si>
  <si>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</si>
  <si>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
к изменениям, вносимым в постановление администрации МР «Печора» 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</si>
</sst>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U14" sqref="AU14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3"/>
      <c r="AV1" s="30"/>
      <c r="AW1" s="30"/>
      <c r="AX1" s="30"/>
      <c r="AY1" s="113"/>
      <c r="AZ1" s="113"/>
      <c r="BA1" s="113"/>
      <c r="BB1" s="113"/>
      <c r="BC1" s="113"/>
      <c r="BD1" s="113"/>
      <c r="BE1" s="113"/>
      <c r="BF1" s="113"/>
      <c r="BG1" s="113" t="s">
        <v>82</v>
      </c>
      <c r="BH1" s="113"/>
      <c r="BI1" s="113"/>
      <c r="BJ1" s="113"/>
      <c r="BK1" s="113"/>
      <c r="BL1" s="113"/>
      <c r="BM1" s="113"/>
      <c r="BN1" s="113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3"/>
      <c r="AV2" s="30"/>
      <c r="AW2" s="30"/>
      <c r="AX2" s="30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3"/>
      <c r="AV3" s="30"/>
      <c r="AW3" s="30"/>
      <c r="AX3" s="30"/>
      <c r="AY3" s="113"/>
      <c r="AZ3" s="113"/>
      <c r="BA3" s="113"/>
      <c r="BB3" s="113"/>
      <c r="BC3" s="113"/>
      <c r="BD3" s="113"/>
      <c r="BE3" s="113"/>
      <c r="BF3" s="113"/>
      <c r="BG3" s="113" t="s">
        <v>62</v>
      </c>
      <c r="BH3" s="113"/>
      <c r="BI3" s="113"/>
      <c r="BJ3" s="113"/>
      <c r="BK3" s="113"/>
      <c r="BL3" s="113"/>
      <c r="BM3" s="113"/>
      <c r="BN3" s="113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4"/>
      <c r="AV4" s="30"/>
      <c r="AW4" s="30"/>
      <c r="AX4" s="30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5"/>
      <c r="AV5" s="28"/>
      <c r="AW5" s="28"/>
      <c r="AX5" s="28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</row>
    <row r="6" spans="1:67" ht="22.5" customHeight="1" x14ac:dyDescent="0.2">
      <c r="A6" s="135" t="s">
        <v>51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37" t="s">
        <v>4</v>
      </c>
      <c r="B8" s="116" t="s">
        <v>5</v>
      </c>
      <c r="C8" s="116" t="s">
        <v>0</v>
      </c>
      <c r="D8" s="116" t="s">
        <v>1</v>
      </c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  <c r="BN8" s="116"/>
    </row>
    <row r="9" spans="1:67" ht="25.15" customHeight="1" x14ac:dyDescent="0.2">
      <c r="A9" s="138"/>
      <c r="B9" s="140"/>
      <c r="C9" s="116"/>
      <c r="D9" s="116" t="s">
        <v>2</v>
      </c>
      <c r="E9" s="116"/>
      <c r="F9" s="116"/>
      <c r="G9" s="116"/>
      <c r="H9" s="116"/>
      <c r="I9" s="116"/>
      <c r="J9" s="116"/>
      <c r="K9" s="116" t="s">
        <v>29</v>
      </c>
      <c r="L9" s="116"/>
      <c r="M9" s="116"/>
      <c r="N9" s="116"/>
      <c r="O9" s="116"/>
      <c r="P9" s="116"/>
      <c r="Q9" s="116"/>
      <c r="R9" s="116" t="s">
        <v>28</v>
      </c>
      <c r="S9" s="116"/>
      <c r="T9" s="116"/>
      <c r="U9" s="116"/>
      <c r="V9" s="116"/>
      <c r="W9" s="116"/>
      <c r="X9" s="116"/>
      <c r="Y9" s="116"/>
      <c r="Z9" s="116"/>
      <c r="AA9" s="116" t="s">
        <v>27</v>
      </c>
      <c r="AB9" s="110"/>
      <c r="AC9" s="110"/>
      <c r="AD9" s="110"/>
      <c r="AE9" s="110"/>
      <c r="AF9" s="110"/>
      <c r="AG9" s="110"/>
      <c r="AH9" s="110"/>
      <c r="AI9" s="114" t="s">
        <v>26</v>
      </c>
      <c r="AJ9" s="115"/>
      <c r="AK9" s="115"/>
      <c r="AL9" s="115"/>
      <c r="AM9" s="115"/>
      <c r="AN9" s="115"/>
      <c r="AO9" s="115"/>
      <c r="AP9" s="115"/>
      <c r="AQ9" s="136"/>
      <c r="AR9" s="124" t="s">
        <v>25</v>
      </c>
      <c r="AS9" s="125"/>
      <c r="AT9" s="125"/>
      <c r="AU9" s="125"/>
      <c r="AV9" s="125"/>
      <c r="AW9" s="125"/>
      <c r="AX9" s="126"/>
      <c r="AY9" s="114" t="s">
        <v>24</v>
      </c>
      <c r="AZ9" s="115"/>
      <c r="BA9" s="115"/>
      <c r="BB9" s="115"/>
      <c r="BC9" s="115"/>
      <c r="BD9" s="115"/>
      <c r="BE9" s="115"/>
      <c r="BF9" s="115"/>
      <c r="BG9" s="114" t="s">
        <v>81</v>
      </c>
      <c r="BH9" s="115"/>
      <c r="BI9" s="115"/>
      <c r="BJ9" s="115"/>
      <c r="BK9" s="115"/>
      <c r="BL9" s="115"/>
      <c r="BM9" s="115"/>
      <c r="BN9" s="115"/>
    </row>
    <row r="10" spans="1:67" ht="138" customHeight="1" x14ac:dyDescent="0.2">
      <c r="A10" s="139"/>
      <c r="B10" s="140"/>
      <c r="C10" s="116"/>
      <c r="D10" s="116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2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8">
        <v>53</v>
      </c>
      <c r="BH11" s="88">
        <v>46</v>
      </c>
      <c r="BI11" s="88">
        <v>54</v>
      </c>
      <c r="BJ11" s="88">
        <v>55</v>
      </c>
      <c r="BK11" s="88">
        <v>56</v>
      </c>
      <c r="BL11" s="88">
        <v>57</v>
      </c>
      <c r="BM11" s="88">
        <v>58</v>
      </c>
      <c r="BN11" s="88">
        <v>59</v>
      </c>
    </row>
    <row r="12" spans="1:67" s="15" customFormat="1" ht="38.25" x14ac:dyDescent="0.2">
      <c r="A12" s="117" t="s">
        <v>52</v>
      </c>
      <c r="B12" s="43"/>
      <c r="C12" s="39" t="s">
        <v>6</v>
      </c>
      <c r="D12" s="79">
        <f>K12+R12+AA12+AI12+AR12+AY12+BG12</f>
        <v>1869890.9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274257.80000000005</v>
      </c>
      <c r="AS12" s="79">
        <f t="shared" ref="AS12:AX12" si="4">AS13+AS14+AS15</f>
        <v>0</v>
      </c>
      <c r="AT12" s="79">
        <f>AT13+AT14+AT15</f>
        <v>131450.9</v>
      </c>
      <c r="AU12" s="79">
        <f t="shared" si="4"/>
        <v>138420.6</v>
      </c>
      <c r="AV12" s="79">
        <f>AV13+AV14+AV15</f>
        <v>4201.7</v>
      </c>
      <c r="AW12" s="79">
        <f t="shared" si="4"/>
        <v>24.200000000000003</v>
      </c>
      <c r="AX12" s="79">
        <f t="shared" si="4"/>
        <v>160.4</v>
      </c>
      <c r="AY12" s="80">
        <f>AZ12+BA12+BB12+BC12+BD12+BE12+BF12</f>
        <v>103454.49999999999</v>
      </c>
      <c r="AZ12" s="80">
        <f t="shared" ref="AZ12:BF12" si="5">AZ13+AZ14+AZ15</f>
        <v>0</v>
      </c>
      <c r="BA12" s="80">
        <f t="shared" si="5"/>
        <v>2335</v>
      </c>
      <c r="BB12" s="80">
        <f t="shared" si="5"/>
        <v>43640.7</v>
      </c>
      <c r="BC12" s="80">
        <f>BC13+BC14+BC15</f>
        <v>52991.100000000006</v>
      </c>
      <c r="BD12" s="80">
        <f>BD13+BD14+BD15</f>
        <v>4278.8999999999996</v>
      </c>
      <c r="BE12" s="80">
        <f t="shared" si="5"/>
        <v>6.9</v>
      </c>
      <c r="BF12" s="80">
        <f t="shared" si="5"/>
        <v>201.9</v>
      </c>
      <c r="BG12" s="80">
        <f>BH12+BI12+BJ12+BK12+BL12+BM12+BN12</f>
        <v>101536.7</v>
      </c>
      <c r="BH12" s="80">
        <f t="shared" ref="BH12:BJ12" si="6">BH13+BH14+BH15</f>
        <v>0</v>
      </c>
      <c r="BI12" s="80">
        <f t="shared" si="6"/>
        <v>2735</v>
      </c>
      <c r="BJ12" s="80">
        <f t="shared" si="6"/>
        <v>44021.700000000004</v>
      </c>
      <c r="BK12" s="80">
        <f>BK13+BK14+BK15</f>
        <v>50085.1</v>
      </c>
      <c r="BL12" s="80">
        <f t="shared" ref="BL12:BN12" si="7">BL13+BL14+BL15</f>
        <v>4486.0999999999995</v>
      </c>
      <c r="BM12" s="80">
        <f t="shared" si="7"/>
        <v>6.9</v>
      </c>
      <c r="BN12" s="80">
        <f t="shared" si="7"/>
        <v>201.9</v>
      </c>
      <c r="BO12" s="93"/>
    </row>
    <row r="13" spans="1:67" s="16" customFormat="1" ht="40.5" customHeight="1" x14ac:dyDescent="0.2">
      <c r="A13" s="118"/>
      <c r="B13" s="43" t="s">
        <v>7</v>
      </c>
      <c r="C13" s="43" t="s">
        <v>7</v>
      </c>
      <c r="D13" s="23">
        <f>K13+R13+AA13+AI13+AR13+AY13+BG13</f>
        <v>1118059.5999999999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5">
        <f>S18+S38+S54+S69+S77</f>
        <v>77906.3</v>
      </c>
      <c r="T13" s="45">
        <v>0</v>
      </c>
      <c r="U13" s="45">
        <f>U18+U38+U54+U77</f>
        <v>86764.1</v>
      </c>
      <c r="V13" s="45">
        <f>V18+V38+V54+V69</f>
        <v>51650.599999999991</v>
      </c>
      <c r="W13" s="45">
        <f>W38+W54+W69+W79+W18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AB18+AB38+AB54+AB69</f>
        <v>33158.199999999997</v>
      </c>
      <c r="AC13" s="45">
        <f>AC18+AC38+AC54+AC69+AC77</f>
        <v>135320.69999999998</v>
      </c>
      <c r="AD13" s="45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130977.29999999999</v>
      </c>
      <c r="AS13" s="23">
        <f>AS18+AS38+AS54+AS69</f>
        <v>0</v>
      </c>
      <c r="AT13" s="98">
        <f>AT18+AT38+AT55+AT69+AT79</f>
        <v>67160.399999999994</v>
      </c>
      <c r="AU13" s="101">
        <f>AU18+AU38+AU55+AU69</f>
        <v>59430.6</v>
      </c>
      <c r="AV13" s="23">
        <f>AV18+AV38+AV54+AV69+AV77</f>
        <v>4201.7</v>
      </c>
      <c r="AW13" s="23">
        <f>AW18+AW38+AW54+AW69</f>
        <v>24.200000000000003</v>
      </c>
      <c r="AX13" s="23">
        <f>AX18+AX38+AX54+AX69</f>
        <v>160.4</v>
      </c>
      <c r="AY13" s="45">
        <f t="shared" ref="AY13:AY16" si="10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89">
        <f t="shared" ref="BG13:BG16" si="11">BH13+BI13+BJ13+BK13+BL13+BM13+BN13</f>
        <v>94010</v>
      </c>
      <c r="BH13" s="87">
        <f>BH18+BH38+BH54+BH69</f>
        <v>0</v>
      </c>
      <c r="BI13" s="87">
        <f>BI18+BI38+BI54+BI69</f>
        <v>0</v>
      </c>
      <c r="BJ13" s="87">
        <f>BJ18+BJ38+BJ54+BJ69+BJ77</f>
        <v>42531.700000000004</v>
      </c>
      <c r="BK13" s="87">
        <f>BK18+BK38+BK54+BK69+BK77</f>
        <v>46783.4</v>
      </c>
      <c r="BL13" s="87">
        <f>BL18+BL38+BL54+BL69+BL77</f>
        <v>4486.0999999999995</v>
      </c>
      <c r="BM13" s="87">
        <f>BM18+BM38+BM54+BM69</f>
        <v>6.9</v>
      </c>
      <c r="BN13" s="87">
        <f>BN18+BN38+BN54+BN69</f>
        <v>201.9</v>
      </c>
    </row>
    <row r="14" spans="1:67" s="16" customFormat="1" ht="66.75" customHeight="1" x14ac:dyDescent="0.2">
      <c r="A14" s="118"/>
      <c r="B14" s="43" t="s">
        <v>11</v>
      </c>
      <c r="C14" s="43" t="s">
        <v>11</v>
      </c>
      <c r="D14" s="23">
        <f>K14+R14+AA14+AI14+AR14+AY14+BG14</f>
        <v>449004.59999999992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2">L39</f>
        <v>19280.599999999999</v>
      </c>
      <c r="M14" s="23">
        <f t="shared" si="12"/>
        <v>15328.5</v>
      </c>
      <c r="N14" s="23">
        <f>N39</f>
        <v>1487.4</v>
      </c>
      <c r="O14" s="23">
        <f t="shared" ref="O14:BF14" si="13">O39</f>
        <v>0</v>
      </c>
      <c r="P14" s="23">
        <f t="shared" si="13"/>
        <v>0</v>
      </c>
      <c r="Q14" s="23">
        <f t="shared" si="13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V39+V71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3"/>
        <v>24168.3</v>
      </c>
      <c r="AC14" s="45">
        <f t="shared" si="13"/>
        <v>30458.899999999998</v>
      </c>
      <c r="AD14" s="45">
        <f>AD39</f>
        <v>4259.8999999999996</v>
      </c>
      <c r="AE14" s="23">
        <f t="shared" si="13"/>
        <v>0</v>
      </c>
      <c r="AF14" s="23">
        <f t="shared" si="13"/>
        <v>0</v>
      </c>
      <c r="AG14" s="23">
        <f t="shared" si="13"/>
        <v>0</v>
      </c>
      <c r="AH14" s="23">
        <f t="shared" si="13"/>
        <v>0</v>
      </c>
      <c r="AI14" s="23">
        <f>AK14+AL14+AJ14</f>
        <v>106474.90000000001</v>
      </c>
      <c r="AJ14" s="23">
        <f t="shared" si="13"/>
        <v>0</v>
      </c>
      <c r="AK14" s="23">
        <f>AK39</f>
        <v>81929.100000000006</v>
      </c>
      <c r="AL14" s="23">
        <f>AL39</f>
        <v>24545.8</v>
      </c>
      <c r="AM14" s="23">
        <f t="shared" si="13"/>
        <v>0</v>
      </c>
      <c r="AN14" s="23">
        <f t="shared" si="13"/>
        <v>0</v>
      </c>
      <c r="AO14" s="23">
        <f t="shared" si="13"/>
        <v>0</v>
      </c>
      <c r="AP14" s="23">
        <f t="shared" si="13"/>
        <v>0</v>
      </c>
      <c r="AQ14" s="23">
        <f t="shared" si="13"/>
        <v>0</v>
      </c>
      <c r="AR14" s="23">
        <f t="shared" si="13"/>
        <v>96080.6</v>
      </c>
      <c r="AS14" s="23">
        <f t="shared" si="13"/>
        <v>0</v>
      </c>
      <c r="AT14" s="23">
        <f>AT39</f>
        <v>61129.1</v>
      </c>
      <c r="AU14" s="101">
        <f t="shared" si="13"/>
        <v>34951.5</v>
      </c>
      <c r="AV14" s="23">
        <f t="shared" si="13"/>
        <v>0</v>
      </c>
      <c r="AW14" s="23">
        <f t="shared" si="13"/>
        <v>0</v>
      </c>
      <c r="AX14" s="23">
        <f t="shared" si="13"/>
        <v>0</v>
      </c>
      <c r="AY14" s="45">
        <f t="shared" si="10"/>
        <v>3456.7999999999997</v>
      </c>
      <c r="AZ14" s="23">
        <f t="shared" si="13"/>
        <v>0</v>
      </c>
      <c r="BA14" s="23">
        <f t="shared" si="13"/>
        <v>2335</v>
      </c>
      <c r="BB14" s="23">
        <f t="shared" si="13"/>
        <v>1087.2</v>
      </c>
      <c r="BC14" s="23">
        <f t="shared" si="13"/>
        <v>34.6</v>
      </c>
      <c r="BD14" s="23">
        <f t="shared" si="13"/>
        <v>0</v>
      </c>
      <c r="BE14" s="23">
        <f t="shared" si="13"/>
        <v>0</v>
      </c>
      <c r="BF14" s="23">
        <f t="shared" si="13"/>
        <v>0</v>
      </c>
      <c r="BG14" s="89">
        <f t="shared" si="11"/>
        <v>4267.6000000000004</v>
      </c>
      <c r="BH14" s="87">
        <f t="shared" ref="BH14:BN14" si="14">BH39</f>
        <v>0</v>
      </c>
      <c r="BI14" s="87">
        <f t="shared" si="14"/>
        <v>2735</v>
      </c>
      <c r="BJ14" s="87">
        <f t="shared" si="14"/>
        <v>1490</v>
      </c>
      <c r="BK14" s="87">
        <f t="shared" si="14"/>
        <v>42.6</v>
      </c>
      <c r="BL14" s="87">
        <f t="shared" si="14"/>
        <v>0</v>
      </c>
      <c r="BM14" s="87">
        <f t="shared" si="14"/>
        <v>0</v>
      </c>
      <c r="BN14" s="87">
        <f t="shared" si="14"/>
        <v>0</v>
      </c>
    </row>
    <row r="15" spans="1:67" s="16" customFormat="1" ht="46.5" customHeight="1" x14ac:dyDescent="0.2">
      <c r="A15" s="118"/>
      <c r="B15" s="43" t="s">
        <v>18</v>
      </c>
      <c r="C15" s="43" t="s">
        <v>18</v>
      </c>
      <c r="D15" s="23">
        <f t="shared" ref="D15" si="15">K15+R15+AA15+AI15+AR15+AY15</f>
        <v>264120.5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16">L19</f>
        <v>0</v>
      </c>
      <c r="M15" s="23">
        <f t="shared" si="16"/>
        <v>0</v>
      </c>
      <c r="N15" s="23">
        <f>N19</f>
        <v>10337</v>
      </c>
      <c r="O15" s="23">
        <f t="shared" ref="O15:BF15" si="17">O19</f>
        <v>0</v>
      </c>
      <c r="P15" s="23">
        <f t="shared" si="17"/>
        <v>0</v>
      </c>
      <c r="Q15" s="23">
        <f t="shared" si="17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V19+V40+V80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17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17"/>
        <v>0</v>
      </c>
      <c r="AF15" s="23">
        <f t="shared" si="17"/>
        <v>0</v>
      </c>
      <c r="AG15" s="23">
        <f t="shared" si="17"/>
        <v>0</v>
      </c>
      <c r="AH15" s="23">
        <f t="shared" si="17"/>
        <v>0</v>
      </c>
      <c r="AI15" s="23">
        <f>AI19+AI40</f>
        <v>105965.59999999999</v>
      </c>
      <c r="AJ15" s="23">
        <f t="shared" si="17"/>
        <v>0</v>
      </c>
      <c r="AK15" s="23">
        <f>AK19+AK40+AK56+AK80</f>
        <v>61529.2</v>
      </c>
      <c r="AL15" s="23">
        <f>AL19+AL40</f>
        <v>44436.399999999994</v>
      </c>
      <c r="AM15" s="23">
        <f t="shared" si="17"/>
        <v>0</v>
      </c>
      <c r="AN15" s="23">
        <f t="shared" si="17"/>
        <v>0</v>
      </c>
      <c r="AO15" s="23">
        <f t="shared" si="17"/>
        <v>0</v>
      </c>
      <c r="AP15" s="23">
        <f t="shared" si="17"/>
        <v>0</v>
      </c>
      <c r="AQ15" s="23">
        <f t="shared" si="17"/>
        <v>0</v>
      </c>
      <c r="AR15" s="23">
        <f>AR19</f>
        <v>47199.9</v>
      </c>
      <c r="AS15" s="23">
        <f t="shared" si="17"/>
        <v>0</v>
      </c>
      <c r="AT15" s="23">
        <f t="shared" si="17"/>
        <v>3161.4</v>
      </c>
      <c r="AU15" s="101">
        <f>AU19</f>
        <v>44038.5</v>
      </c>
      <c r="AV15" s="23">
        <f t="shared" si="17"/>
        <v>0</v>
      </c>
      <c r="AW15" s="23">
        <f t="shared" si="17"/>
        <v>0</v>
      </c>
      <c r="AX15" s="23">
        <f t="shared" si="17"/>
        <v>0</v>
      </c>
      <c r="AY15" s="45">
        <f t="shared" si="10"/>
        <v>8347.7000000000007</v>
      </c>
      <c r="AZ15" s="23">
        <f t="shared" si="17"/>
        <v>0</v>
      </c>
      <c r="BA15" s="23">
        <f t="shared" si="17"/>
        <v>0</v>
      </c>
      <c r="BB15" s="23">
        <f t="shared" si="17"/>
        <v>0</v>
      </c>
      <c r="BC15" s="23">
        <f t="shared" si="17"/>
        <v>8347.7000000000007</v>
      </c>
      <c r="BD15" s="23">
        <f t="shared" si="17"/>
        <v>0</v>
      </c>
      <c r="BE15" s="23">
        <f t="shared" si="17"/>
        <v>0</v>
      </c>
      <c r="BF15" s="23">
        <f t="shared" si="17"/>
        <v>0</v>
      </c>
      <c r="BG15" s="89">
        <f t="shared" si="11"/>
        <v>3259.1</v>
      </c>
      <c r="BH15" s="87">
        <f t="shared" ref="BH15:BN15" si="18">BH19</f>
        <v>0</v>
      </c>
      <c r="BI15" s="87">
        <f t="shared" si="18"/>
        <v>0</v>
      </c>
      <c r="BJ15" s="87">
        <f t="shared" si="18"/>
        <v>0</v>
      </c>
      <c r="BK15" s="87">
        <f t="shared" si="18"/>
        <v>3259.1</v>
      </c>
      <c r="BL15" s="87">
        <f t="shared" si="18"/>
        <v>0</v>
      </c>
      <c r="BM15" s="87">
        <f t="shared" si="18"/>
        <v>0</v>
      </c>
      <c r="BN15" s="87">
        <f t="shared" si="18"/>
        <v>0</v>
      </c>
    </row>
    <row r="16" spans="1:67" s="16" customFormat="1" ht="47.25" customHeight="1" x14ac:dyDescent="0.2">
      <c r="A16" s="119"/>
      <c r="B16" s="43" t="s">
        <v>50</v>
      </c>
      <c r="C16" s="43" t="s">
        <v>50</v>
      </c>
      <c r="D16" s="23">
        <f t="shared" ref="D16:D28" si="19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1">
        <v>0</v>
      </c>
      <c r="AV16" s="23">
        <v>0</v>
      </c>
      <c r="AW16" s="23">
        <v>0</v>
      </c>
      <c r="AX16" s="23">
        <v>0</v>
      </c>
      <c r="AY16" s="45">
        <f t="shared" si="10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9">
        <f t="shared" si="11"/>
        <v>0</v>
      </c>
      <c r="BH16" s="87">
        <v>0</v>
      </c>
      <c r="BI16" s="87">
        <v>0</v>
      </c>
      <c r="BJ16" s="87">
        <v>0</v>
      </c>
      <c r="BK16" s="87">
        <v>0</v>
      </c>
      <c r="BL16" s="87">
        <v>0</v>
      </c>
      <c r="BM16" s="87">
        <v>0</v>
      </c>
      <c r="BN16" s="87">
        <v>0</v>
      </c>
    </row>
    <row r="17" spans="1:66" s="8" customFormat="1" ht="42.75" customHeight="1" x14ac:dyDescent="0.2">
      <c r="A17" s="117" t="s">
        <v>30</v>
      </c>
      <c r="B17" s="39"/>
      <c r="C17" s="81" t="s">
        <v>6</v>
      </c>
      <c r="D17" s="80">
        <f>K17+R17+AA17+AI17+AR17+AY17+BG17</f>
        <v>608176.4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9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0">S18+S19</f>
        <v>0</v>
      </c>
      <c r="T17" s="80">
        <f t="shared" si="20"/>
        <v>0</v>
      </c>
      <c r="U17" s="80">
        <f>U18+U19+U20</f>
        <v>69892.299999999988</v>
      </c>
      <c r="V17" s="80">
        <f>V18+V19+V20</f>
        <v>50505.9</v>
      </c>
      <c r="W17" s="80">
        <f t="shared" si="20"/>
        <v>50</v>
      </c>
      <c r="X17" s="80">
        <f t="shared" si="20"/>
        <v>0</v>
      </c>
      <c r="Y17" s="80">
        <f t="shared" si="20"/>
        <v>0</v>
      </c>
      <c r="Z17" s="80">
        <v>0</v>
      </c>
      <c r="AA17" s="80">
        <f>AB17+AC17+AD17+AE17+AF17+AG17+AH17</f>
        <v>93754.400000000009</v>
      </c>
      <c r="AB17" s="80">
        <f t="shared" ref="AB17:AH17" si="21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1"/>
        <v>300</v>
      </c>
      <c r="AF17" s="80">
        <f t="shared" si="21"/>
        <v>0</v>
      </c>
      <c r="AG17" s="80">
        <f t="shared" si="21"/>
        <v>0</v>
      </c>
      <c r="AH17" s="80">
        <f t="shared" si="21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2">AQ18+AQ19</f>
        <v>0</v>
      </c>
      <c r="AR17" s="80">
        <f>AT17+AU17+AV17</f>
        <v>90392.5</v>
      </c>
      <c r="AS17" s="80">
        <f t="shared" si="22"/>
        <v>0</v>
      </c>
      <c r="AT17" s="80">
        <f>AT18+AT19</f>
        <v>25989.200000000001</v>
      </c>
      <c r="AU17" s="79">
        <f>AU18+AU19</f>
        <v>64232.5</v>
      </c>
      <c r="AV17" s="80">
        <f t="shared" si="22"/>
        <v>170.8</v>
      </c>
      <c r="AW17" s="80">
        <f t="shared" si="22"/>
        <v>0</v>
      </c>
      <c r="AX17" s="80">
        <f t="shared" si="22"/>
        <v>0</v>
      </c>
      <c r="AY17" s="80">
        <f t="shared" ref="AY17:AY18" si="23">AZ17+BB17+BC17+BD17+BM17</f>
        <v>46919.799999999996</v>
      </c>
      <c r="AZ17" s="80">
        <f t="shared" ref="AZ17:BF17" si="24">AZ18+AZ19</f>
        <v>0</v>
      </c>
      <c r="BA17" s="80">
        <v>0</v>
      </c>
      <c r="BB17" s="80">
        <f>BB18</f>
        <v>22827.8</v>
      </c>
      <c r="BC17" s="80">
        <f t="shared" si="24"/>
        <v>23908.1</v>
      </c>
      <c r="BD17" s="80">
        <f>BD18+BD19</f>
        <v>183.9</v>
      </c>
      <c r="BE17" s="80">
        <f t="shared" si="24"/>
        <v>0</v>
      </c>
      <c r="BF17" s="79">
        <f t="shared" si="24"/>
        <v>0</v>
      </c>
      <c r="BG17" s="80">
        <f t="shared" ref="BG17:BG19" si="25">BH17+BJ17+BK17+BL17+BU17</f>
        <v>42634.099999999991</v>
      </c>
      <c r="BH17" s="80">
        <f t="shared" ref="BH17" si="26">BH18+BH19</f>
        <v>0</v>
      </c>
      <c r="BI17" s="80">
        <v>0</v>
      </c>
      <c r="BJ17" s="80">
        <f>BJ18</f>
        <v>22827.8</v>
      </c>
      <c r="BK17" s="80">
        <f t="shared" ref="BK17:BN17" si="27">BK18+BK19</f>
        <v>19613.099999999999</v>
      </c>
      <c r="BL17" s="80">
        <f t="shared" si="27"/>
        <v>193.2</v>
      </c>
      <c r="BM17" s="80">
        <f t="shared" si="27"/>
        <v>0</v>
      </c>
      <c r="BN17" s="79">
        <f t="shared" si="27"/>
        <v>0</v>
      </c>
    </row>
    <row r="18" spans="1:66" s="14" customFormat="1" ht="57" customHeight="1" x14ac:dyDescent="0.2">
      <c r="A18" s="118"/>
      <c r="B18" s="39" t="s">
        <v>10</v>
      </c>
      <c r="C18" s="39" t="s">
        <v>7</v>
      </c>
      <c r="D18" s="79">
        <f t="shared" si="19"/>
        <v>314121.3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9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43192.600000000006</v>
      </c>
      <c r="AS18" s="79">
        <v>0</v>
      </c>
      <c r="AT18" s="79">
        <f>AT27</f>
        <v>22827.8</v>
      </c>
      <c r="AU18" s="79">
        <f>AU22+AU25</f>
        <v>20194</v>
      </c>
      <c r="AV18" s="79">
        <f>AV22</f>
        <v>170.8</v>
      </c>
      <c r="AW18" s="79">
        <v>0</v>
      </c>
      <c r="AX18" s="79">
        <v>0</v>
      </c>
      <c r="AY18" s="79">
        <f t="shared" si="23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25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18"/>
      <c r="B19" s="39" t="s">
        <v>18</v>
      </c>
      <c r="C19" s="39" t="s">
        <v>18</v>
      </c>
      <c r="D19" s="79">
        <f t="shared" si="19"/>
        <v>259400.6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28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79">
        <f>AU19+AT19+AV19+AW19+AX19</f>
        <v>47199.9</v>
      </c>
      <c r="AS19" s="79">
        <v>0</v>
      </c>
      <c r="AT19" s="79">
        <f>AT26+AT28+AT30+AT33+AT23</f>
        <v>3161.4</v>
      </c>
      <c r="AU19" s="79">
        <f>AU26+AU28+AU30+AU33+AU23</f>
        <v>44038.5</v>
      </c>
      <c r="AV19" s="79">
        <v>0</v>
      </c>
      <c r="AW19" s="79">
        <v>0</v>
      </c>
      <c r="AX19" s="79">
        <v>0</v>
      </c>
      <c r="AY19" s="79">
        <f t="shared" ref="AY19" si="29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25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19"/>
      <c r="B20" s="39" t="s">
        <v>50</v>
      </c>
      <c r="C20" s="39" t="s">
        <v>50</v>
      </c>
      <c r="D20" s="79">
        <f t="shared" si="19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22" t="s">
        <v>37</v>
      </c>
      <c r="B21" s="39" t="s">
        <v>22</v>
      </c>
      <c r="C21" s="39"/>
      <c r="D21" s="79">
        <f t="shared" si="19"/>
        <v>160563.9</v>
      </c>
      <c r="E21" s="79">
        <f>E22+E23</f>
        <v>3476.8</v>
      </c>
      <c r="F21" s="79">
        <f t="shared" ref="F21:J21" si="30">F22+F23</f>
        <v>3772.17</v>
      </c>
      <c r="G21" s="79">
        <f t="shared" si="30"/>
        <v>13011.2</v>
      </c>
      <c r="H21" s="79">
        <f t="shared" si="30"/>
        <v>0</v>
      </c>
      <c r="I21" s="79">
        <f t="shared" si="30"/>
        <v>0</v>
      </c>
      <c r="J21" s="79">
        <f t="shared" si="30"/>
        <v>0</v>
      </c>
      <c r="K21" s="79">
        <f>L21+M21+N21+O21+P21+Q21</f>
        <v>11244.5</v>
      </c>
      <c r="L21" s="79">
        <f>L22+L23</f>
        <v>0</v>
      </c>
      <c r="M21" s="79">
        <f t="shared" ref="M21:Q21" si="31">M22+M23</f>
        <v>0</v>
      </c>
      <c r="N21" s="79">
        <f t="shared" si="31"/>
        <v>11244.5</v>
      </c>
      <c r="O21" s="79">
        <f t="shared" si="31"/>
        <v>0</v>
      </c>
      <c r="P21" s="79">
        <f>P22+P23</f>
        <v>0</v>
      </c>
      <c r="Q21" s="79">
        <f t="shared" si="31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2">T22+T23</f>
        <v>0</v>
      </c>
      <c r="U21" s="79">
        <f t="shared" si="32"/>
        <v>0</v>
      </c>
      <c r="V21" s="79">
        <f>V22+V23</f>
        <v>21139.8</v>
      </c>
      <c r="W21" s="79">
        <f t="shared" si="32"/>
        <v>50</v>
      </c>
      <c r="X21" s="79">
        <f t="shared" si="32"/>
        <v>0</v>
      </c>
      <c r="Y21" s="79">
        <f t="shared" si="32"/>
        <v>0</v>
      </c>
      <c r="Z21" s="79">
        <f t="shared" si="32"/>
        <v>0</v>
      </c>
      <c r="AA21" s="79">
        <f>AD21+AE21</f>
        <v>19102.2</v>
      </c>
      <c r="AB21" s="79">
        <f>AB22+AB23</f>
        <v>0</v>
      </c>
      <c r="AC21" s="80">
        <f t="shared" ref="AC21:AH21" si="33">AC22+AC23</f>
        <v>0</v>
      </c>
      <c r="AD21" s="80">
        <f>AD22+AD23</f>
        <v>18802.2</v>
      </c>
      <c r="AE21" s="79">
        <f t="shared" si="33"/>
        <v>300</v>
      </c>
      <c r="AF21" s="79">
        <f>AF22+AF23</f>
        <v>0</v>
      </c>
      <c r="AG21" s="79">
        <f>AG22+AG23</f>
        <v>0</v>
      </c>
      <c r="AH21" s="79">
        <f t="shared" si="33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4">AM22+AM23</f>
        <v>180</v>
      </c>
      <c r="AN21" s="79">
        <v>0</v>
      </c>
      <c r="AO21" s="79">
        <v>0</v>
      </c>
      <c r="AP21" s="79">
        <v>0</v>
      </c>
      <c r="AQ21" s="79">
        <f t="shared" si="34"/>
        <v>0</v>
      </c>
      <c r="AR21" s="79">
        <f t="shared" ref="AR21:AR28" si="35">AS21+AT21+AU21+AV21+BF21</f>
        <v>19069.5</v>
      </c>
      <c r="AS21" s="79">
        <f>AS22+AS23</f>
        <v>0</v>
      </c>
      <c r="AT21" s="79">
        <f t="shared" ref="AT21:AV21" si="36">AT22+AT23</f>
        <v>0</v>
      </c>
      <c r="AU21" s="79">
        <f t="shared" si="36"/>
        <v>18898.7</v>
      </c>
      <c r="AV21" s="79">
        <f t="shared" si="36"/>
        <v>170.8</v>
      </c>
      <c r="AW21" s="79">
        <f>AW22</f>
        <v>0</v>
      </c>
      <c r="AX21" s="79">
        <f t="shared" ref="AX21" si="37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38">BB22</f>
        <v>0</v>
      </c>
      <c r="BC21" s="79">
        <f>BC22</f>
        <v>15560.4</v>
      </c>
      <c r="BD21" s="79">
        <f>BD22+BD23</f>
        <v>183.9</v>
      </c>
      <c r="BE21" s="79">
        <f t="shared" si="38"/>
        <v>0</v>
      </c>
      <c r="BF21" s="79">
        <f t="shared" si="38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39">BJ22</f>
        <v>0</v>
      </c>
      <c r="BK21" s="79">
        <f t="shared" si="39"/>
        <v>16354</v>
      </c>
      <c r="BL21" s="79">
        <f>BL22+BL23</f>
        <v>193.2</v>
      </c>
      <c r="BM21" s="79">
        <f t="shared" si="39"/>
        <v>0</v>
      </c>
      <c r="BN21" s="79">
        <f t="shared" si="39"/>
        <v>0</v>
      </c>
    </row>
    <row r="22" spans="1:66" ht="72" customHeight="1" x14ac:dyDescent="0.2">
      <c r="A22" s="122"/>
      <c r="B22" s="43" t="s">
        <v>19</v>
      </c>
      <c r="C22" s="43" t="s">
        <v>7</v>
      </c>
      <c r="D22" s="23">
        <f t="shared" si="19"/>
        <v>103527.4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28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0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1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35"/>
        <v>16070.3</v>
      </c>
      <c r="AS22" s="23">
        <v>0</v>
      </c>
      <c r="AT22" s="23">
        <v>0</v>
      </c>
      <c r="AU22" s="101">
        <v>15899.5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7">
        <f>BH22+BK22+BL22+BN22+BT22</f>
        <v>16547.2</v>
      </c>
      <c r="BH22" s="87">
        <v>0</v>
      </c>
      <c r="BI22" s="87">
        <v>0</v>
      </c>
      <c r="BJ22" s="87">
        <v>0</v>
      </c>
      <c r="BK22" s="87">
        <v>16354</v>
      </c>
      <c r="BL22" s="87">
        <v>193.2</v>
      </c>
      <c r="BM22" s="87">
        <v>0</v>
      </c>
      <c r="BN22" s="87">
        <v>0</v>
      </c>
    </row>
    <row r="23" spans="1:66" ht="45" customHeight="1" x14ac:dyDescent="0.2">
      <c r="A23" s="122"/>
      <c r="B23" s="43" t="s">
        <v>18</v>
      </c>
      <c r="C23" s="43" t="s">
        <v>18</v>
      </c>
      <c r="D23" s="23">
        <f t="shared" si="19"/>
        <v>57036.5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28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0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1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35"/>
        <v>2999.2</v>
      </c>
      <c r="AS23" s="23">
        <v>0</v>
      </c>
      <c r="AT23" s="23">
        <v>0</v>
      </c>
      <c r="AU23" s="101">
        <v>2999.2</v>
      </c>
      <c r="AV23" s="23">
        <v>0</v>
      </c>
      <c r="AW23" s="23">
        <v>0</v>
      </c>
      <c r="AX23" s="23">
        <v>0</v>
      </c>
      <c r="AY23" s="23">
        <f t="shared" ref="AY23:AY25" si="42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7">
        <f t="shared" ref="BG23:BG25" si="43">BH23+BK23+BL23+BN23+BT23</f>
        <v>0</v>
      </c>
      <c r="BH23" s="87">
        <v>0</v>
      </c>
      <c r="BI23" s="87">
        <v>0</v>
      </c>
      <c r="BJ23" s="87">
        <v>0</v>
      </c>
      <c r="BK23" s="87">
        <v>0</v>
      </c>
      <c r="BL23" s="87">
        <v>0</v>
      </c>
      <c r="BM23" s="87">
        <v>0</v>
      </c>
      <c r="BN23" s="87">
        <v>0</v>
      </c>
    </row>
    <row r="24" spans="1:66" ht="66" customHeight="1" x14ac:dyDescent="0.2">
      <c r="A24" s="47" t="s">
        <v>75</v>
      </c>
      <c r="B24" s="43" t="s">
        <v>18</v>
      </c>
      <c r="C24" s="43" t="s">
        <v>18</v>
      </c>
      <c r="D24" s="23">
        <f t="shared" si="19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28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0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1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35"/>
        <v>0</v>
      </c>
      <c r="AS24" s="23">
        <v>0</v>
      </c>
      <c r="AT24" s="23">
        <v>0</v>
      </c>
      <c r="AU24" s="101">
        <v>0</v>
      </c>
      <c r="AV24" s="23">
        <v>0</v>
      </c>
      <c r="AW24" s="23">
        <v>0</v>
      </c>
      <c r="AX24" s="23">
        <v>0</v>
      </c>
      <c r="AY24" s="23">
        <f t="shared" si="42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7">
        <f t="shared" si="43"/>
        <v>0</v>
      </c>
      <c r="BH24" s="87">
        <v>0</v>
      </c>
      <c r="BI24" s="87">
        <v>0</v>
      </c>
      <c r="BJ24" s="87">
        <v>0</v>
      </c>
      <c r="BK24" s="87">
        <v>0</v>
      </c>
      <c r="BL24" s="87">
        <v>0</v>
      </c>
      <c r="BM24" s="87">
        <v>0</v>
      </c>
      <c r="BN24" s="87">
        <v>0</v>
      </c>
    </row>
    <row r="25" spans="1:66" ht="48" customHeight="1" x14ac:dyDescent="0.2">
      <c r="A25" s="122" t="s">
        <v>38</v>
      </c>
      <c r="B25" s="43" t="s">
        <v>70</v>
      </c>
      <c r="C25" s="43" t="s">
        <v>7</v>
      </c>
      <c r="D25" s="23">
        <f t="shared" si="19"/>
        <v>24287.8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28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1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35"/>
        <v>4294.5</v>
      </c>
      <c r="AS25" s="23">
        <v>0</v>
      </c>
      <c r="AT25" s="23">
        <v>0</v>
      </c>
      <c r="AU25" s="101">
        <v>4294.5</v>
      </c>
      <c r="AV25" s="23">
        <v>0</v>
      </c>
      <c r="AW25" s="23">
        <v>0</v>
      </c>
      <c r="AX25" s="23">
        <v>0</v>
      </c>
      <c r="AY25" s="23">
        <f t="shared" si="42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7">
        <f t="shared" si="43"/>
        <v>0</v>
      </c>
      <c r="BH25" s="87">
        <v>0</v>
      </c>
      <c r="BI25" s="87">
        <v>0</v>
      </c>
      <c r="BJ25" s="87">
        <v>0</v>
      </c>
      <c r="BK25" s="87">
        <v>0</v>
      </c>
      <c r="BL25" s="87">
        <v>0</v>
      </c>
      <c r="BM25" s="87">
        <v>0</v>
      </c>
      <c r="BN25" s="87">
        <v>0</v>
      </c>
    </row>
    <row r="26" spans="1:66" ht="48" customHeight="1" x14ac:dyDescent="0.2">
      <c r="A26" s="123"/>
      <c r="B26" s="43" t="s">
        <v>18</v>
      </c>
      <c r="C26" s="43" t="s">
        <v>18</v>
      </c>
      <c r="D26" s="23">
        <f t="shared" si="19"/>
        <v>124618.2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28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7">
        <f t="shared" si="35"/>
        <v>35511.4</v>
      </c>
      <c r="AS26" s="23">
        <v>0</v>
      </c>
      <c r="AT26" s="23">
        <v>0</v>
      </c>
      <c r="AU26" s="101">
        <v>35511.4</v>
      </c>
      <c r="AV26" s="23">
        <v>0</v>
      </c>
      <c r="AW26" s="23">
        <v>0</v>
      </c>
      <c r="AX26" s="23">
        <v>0</v>
      </c>
      <c r="AY26" s="96">
        <f>AZ26+BB26+BC26+BD26+BE26+BF26</f>
        <v>8347.7000000000007</v>
      </c>
      <c r="AZ26" s="96">
        <v>0</v>
      </c>
      <c r="BA26" s="96">
        <v>0</v>
      </c>
      <c r="BB26" s="96">
        <v>0</v>
      </c>
      <c r="BC26" s="96">
        <v>8347.7000000000007</v>
      </c>
      <c r="BD26" s="96">
        <v>0</v>
      </c>
      <c r="BE26" s="96">
        <v>0</v>
      </c>
      <c r="BF26" s="96">
        <v>0</v>
      </c>
      <c r="BG26" s="96">
        <f>BH26+BJ26+BK26+BL26+BM26+BN26</f>
        <v>3259.1</v>
      </c>
      <c r="BH26" s="96">
        <v>0</v>
      </c>
      <c r="BI26" s="96">
        <v>0</v>
      </c>
      <c r="BJ26" s="96">
        <v>0</v>
      </c>
      <c r="BK26" s="96">
        <v>3259.1</v>
      </c>
      <c r="BL26" s="96">
        <v>0</v>
      </c>
      <c r="BM26" s="96">
        <v>0</v>
      </c>
      <c r="BN26" s="96">
        <v>0</v>
      </c>
    </row>
    <row r="27" spans="1:66" ht="72" customHeight="1" x14ac:dyDescent="0.2">
      <c r="A27" s="47" t="s">
        <v>57</v>
      </c>
      <c r="B27" s="43" t="s">
        <v>19</v>
      </c>
      <c r="C27" s="43" t="s">
        <v>7</v>
      </c>
      <c r="D27" s="23">
        <f t="shared" si="19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28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0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35"/>
        <v>22827.8</v>
      </c>
      <c r="AS27" s="23">
        <v>0</v>
      </c>
      <c r="AT27" s="23">
        <v>22827.8</v>
      </c>
      <c r="AU27" s="101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7">
        <f>BJ27</f>
        <v>22827.8</v>
      </c>
      <c r="BH27" s="87">
        <v>0</v>
      </c>
      <c r="BI27" s="87">
        <v>0</v>
      </c>
      <c r="BJ27" s="87">
        <v>22827.8</v>
      </c>
      <c r="BK27" s="87">
        <v>0</v>
      </c>
      <c r="BL27" s="87">
        <v>0</v>
      </c>
      <c r="BM27" s="87">
        <v>0</v>
      </c>
      <c r="BN27" s="87">
        <v>0</v>
      </c>
    </row>
    <row r="28" spans="1:66" x14ac:dyDescent="0.2">
      <c r="A28" s="122" t="s">
        <v>76</v>
      </c>
      <c r="B28" s="116" t="s">
        <v>19</v>
      </c>
      <c r="C28" s="116" t="s">
        <v>18</v>
      </c>
      <c r="D28" s="109">
        <f t="shared" si="19"/>
        <v>6670.5</v>
      </c>
      <c r="E28" s="23"/>
      <c r="F28" s="23"/>
      <c r="G28" s="23"/>
      <c r="H28" s="23"/>
      <c r="I28" s="23"/>
      <c r="J28" s="23"/>
      <c r="K28" s="109">
        <f>N28</f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f>S29+T29+U28+V28+W29+Y28+Z29</f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/>
      <c r="AA28" s="109">
        <f>AC28+AD28+AF28</f>
        <v>3122.3</v>
      </c>
      <c r="AB28" s="109">
        <v>0</v>
      </c>
      <c r="AC28" s="120">
        <v>2244.4</v>
      </c>
      <c r="AD28" s="120">
        <v>877.9</v>
      </c>
      <c r="AE28" s="109">
        <v>0</v>
      </c>
      <c r="AF28" s="109">
        <v>0</v>
      </c>
      <c r="AG28" s="109">
        <v>0</v>
      </c>
      <c r="AH28" s="109">
        <v>0</v>
      </c>
      <c r="AI28" s="109">
        <f>AJ28+AK28+AL28+AM28+AQ28+AN28</f>
        <v>0</v>
      </c>
      <c r="AJ28" s="109">
        <v>0</v>
      </c>
      <c r="AK28" s="109">
        <v>0</v>
      </c>
      <c r="AL28" s="109">
        <v>0</v>
      </c>
      <c r="AM28" s="109">
        <v>0</v>
      </c>
      <c r="AN28" s="109">
        <v>0</v>
      </c>
      <c r="AO28" s="109">
        <v>0</v>
      </c>
      <c r="AP28" s="109">
        <v>0</v>
      </c>
      <c r="AQ28" s="109">
        <v>0</v>
      </c>
      <c r="AR28" s="109">
        <f t="shared" si="35"/>
        <v>3548.2000000000003</v>
      </c>
      <c r="AS28" s="109">
        <v>0</v>
      </c>
      <c r="AT28" s="109">
        <v>3161.4</v>
      </c>
      <c r="AU28" s="109">
        <v>386.8</v>
      </c>
      <c r="AV28" s="109">
        <v>0</v>
      </c>
      <c r="AW28" s="109">
        <v>0</v>
      </c>
      <c r="AX28" s="109">
        <v>0</v>
      </c>
      <c r="AY28" s="109">
        <f>AZ28+BC28+BD28+BF28+BL29</f>
        <v>0</v>
      </c>
      <c r="AZ28" s="109">
        <v>0</v>
      </c>
      <c r="BA28" s="111">
        <v>0</v>
      </c>
      <c r="BB28" s="109">
        <v>0</v>
      </c>
      <c r="BC28" s="109">
        <v>0</v>
      </c>
      <c r="BD28" s="109">
        <v>0</v>
      </c>
      <c r="BE28" s="109">
        <v>0</v>
      </c>
      <c r="BF28" s="109">
        <v>0</v>
      </c>
      <c r="BG28" s="109">
        <f>BH28+BK28+BL28+BN28+BT29</f>
        <v>0</v>
      </c>
      <c r="BH28" s="109">
        <v>0</v>
      </c>
      <c r="BI28" s="111">
        <v>0</v>
      </c>
      <c r="BJ28" s="109">
        <v>0</v>
      </c>
      <c r="BK28" s="109">
        <v>0</v>
      </c>
      <c r="BL28" s="109">
        <v>0</v>
      </c>
      <c r="BM28" s="109">
        <v>0</v>
      </c>
      <c r="BN28" s="109">
        <v>0</v>
      </c>
    </row>
    <row r="29" spans="1:66" ht="55.5" customHeight="1" x14ac:dyDescent="0.2">
      <c r="A29" s="122"/>
      <c r="B29" s="110"/>
      <c r="C29" s="110"/>
      <c r="D29" s="110">
        <f t="shared" ref="D29" si="44">K29+R29+AA29+AI29+AR29+AY29</f>
        <v>0</v>
      </c>
      <c r="E29" s="23"/>
      <c r="F29" s="23"/>
      <c r="G29" s="23"/>
      <c r="H29" s="23"/>
      <c r="I29" s="23"/>
      <c r="J29" s="23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21"/>
      <c r="AD29" s="121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2"/>
      <c r="BB29" s="110"/>
      <c r="BC29" s="110"/>
      <c r="BD29" s="110"/>
      <c r="BE29" s="110"/>
      <c r="BF29" s="110"/>
      <c r="BG29" s="110"/>
      <c r="BH29" s="110"/>
      <c r="BI29" s="112"/>
      <c r="BJ29" s="110"/>
      <c r="BK29" s="110"/>
      <c r="BL29" s="110"/>
      <c r="BM29" s="110"/>
      <c r="BN29" s="110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9707.5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4701.1000000000004</v>
      </c>
      <c r="AS30" s="50"/>
      <c r="AT30" s="50">
        <v>0</v>
      </c>
      <c r="AU30" s="50">
        <v>4701.1000000000004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1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1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1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29" t="s">
        <v>55</v>
      </c>
      <c r="B33" s="43" t="s">
        <v>18</v>
      </c>
      <c r="C33" s="43" t="s">
        <v>18</v>
      </c>
      <c r="D33" s="50">
        <f t="shared" ref="D33:D42" si="45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30"/>
      <c r="B34" s="43" t="s">
        <v>19</v>
      </c>
      <c r="C34" s="43" t="s">
        <v>7</v>
      </c>
      <c r="D34" s="50">
        <f t="shared" si="45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31" t="s">
        <v>80</v>
      </c>
      <c r="B35" s="43" t="s">
        <v>50</v>
      </c>
      <c r="C35" s="43" t="s">
        <v>50</v>
      </c>
      <c r="D35" s="50">
        <f t="shared" si="45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30"/>
      <c r="B36" s="43" t="s">
        <v>7</v>
      </c>
      <c r="C36" s="43" t="s">
        <v>7</v>
      </c>
      <c r="D36" s="50">
        <f t="shared" si="45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27" t="s">
        <v>41</v>
      </c>
      <c r="B37" s="39"/>
      <c r="C37" s="39" t="s">
        <v>6</v>
      </c>
      <c r="D37" s="79">
        <f>K37+R37+AA37+AI37+AR37+AY37+BG37</f>
        <v>707826.39999999991</v>
      </c>
      <c r="E37" s="79" t="e">
        <f t="shared" ref="E37:G37" si="46">SUM(E38)</f>
        <v>#REF!</v>
      </c>
      <c r="F37" s="79" t="e">
        <f t="shared" si="46"/>
        <v>#REF!</v>
      </c>
      <c r="G37" s="79" t="e">
        <f t="shared" si="46"/>
        <v>#REF!</v>
      </c>
      <c r="H37" s="79" t="e">
        <f t="shared" ref="H37" si="47">SUM(H38)</f>
        <v>#REF!</v>
      </c>
      <c r="I37" s="79" t="e">
        <f t="shared" ref="I37" si="48">SUM(I38)</f>
        <v>#REF!</v>
      </c>
      <c r="J37" s="79" t="e">
        <f t="shared" ref="J37" si="49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0">SUM(O38)</f>
        <v>100</v>
      </c>
      <c r="P37" s="79">
        <f t="shared" ref="P37" si="51">SUM(P38)</f>
        <v>0</v>
      </c>
      <c r="Q37" s="79">
        <f t="shared" ref="Q37" si="52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3">SUM(AE38:AE39)</f>
        <v>2920.7</v>
      </c>
      <c r="AF37" s="80">
        <f t="shared" si="53"/>
        <v>17.3</v>
      </c>
      <c r="AG37" s="79">
        <f t="shared" si="53"/>
        <v>0</v>
      </c>
      <c r="AH37" s="79">
        <f t="shared" si="53"/>
        <v>0</v>
      </c>
      <c r="AI37" s="79">
        <f>AJ37+AK37+AL37+AM37+AQ37+AN37</f>
        <v>110550.1</v>
      </c>
      <c r="AJ37" s="79">
        <f t="shared" ref="AJ37:AQ37" si="54">SUM(AJ38:AJ39)</f>
        <v>1342.9</v>
      </c>
      <c r="AK37" s="79">
        <f t="shared" si="54"/>
        <v>82315</v>
      </c>
      <c r="AL37" s="79">
        <f>SUM(AL38:AL39)+AL40</f>
        <v>25480.6</v>
      </c>
      <c r="AM37" s="79">
        <f t="shared" si="54"/>
        <v>1394.3</v>
      </c>
      <c r="AN37" s="79">
        <f>SUM(AN38:AN39)</f>
        <v>17.3</v>
      </c>
      <c r="AO37" s="79">
        <f t="shared" si="54"/>
        <v>0</v>
      </c>
      <c r="AP37" s="79">
        <f t="shared" si="54"/>
        <v>0</v>
      </c>
      <c r="AQ37" s="79">
        <f t="shared" si="54"/>
        <v>0</v>
      </c>
      <c r="AR37" s="79">
        <f>AS37+AT37+AU37+AV37+BF37+AW37+AX37</f>
        <v>96921.2</v>
      </c>
      <c r="AS37" s="79">
        <f t="shared" ref="AS37:AX37" si="55">SUM(AS38:AS39)</f>
        <v>0</v>
      </c>
      <c r="AT37" s="79">
        <f>SUM(AT38:AT39)</f>
        <v>61458.400000000001</v>
      </c>
      <c r="AU37" s="79">
        <f t="shared" si="55"/>
        <v>35345.5</v>
      </c>
      <c r="AV37" s="79">
        <f t="shared" si="55"/>
        <v>100</v>
      </c>
      <c r="AW37" s="79">
        <f t="shared" si="55"/>
        <v>17.3</v>
      </c>
      <c r="AX37" s="79">
        <f t="shared" si="55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56">BB38+BB39+BB40</f>
        <v>1087.2</v>
      </c>
      <c r="BC37" s="79">
        <f t="shared" si="56"/>
        <v>34.6</v>
      </c>
      <c r="BD37" s="79">
        <f t="shared" si="56"/>
        <v>0</v>
      </c>
      <c r="BE37" s="79">
        <f t="shared" si="56"/>
        <v>0</v>
      </c>
      <c r="BF37" s="79">
        <f t="shared" si="56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57">BJ38+BJ39+BJ40</f>
        <v>1490</v>
      </c>
      <c r="BK37" s="79">
        <f t="shared" si="57"/>
        <v>42.6</v>
      </c>
      <c r="BL37" s="79">
        <f t="shared" si="57"/>
        <v>0</v>
      </c>
      <c r="BM37" s="79">
        <f t="shared" si="57"/>
        <v>0</v>
      </c>
      <c r="BN37" s="79">
        <f t="shared" si="57"/>
        <v>0</v>
      </c>
    </row>
    <row r="38" spans="1:66" s="9" customFormat="1" ht="53.25" customHeight="1" x14ac:dyDescent="0.2">
      <c r="A38" s="127"/>
      <c r="B38" s="39" t="s">
        <v>7</v>
      </c>
      <c r="C38" s="39" t="s">
        <v>7</v>
      </c>
      <c r="D38" s="79">
        <f t="shared" si="45"/>
        <v>252147.50000000003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58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59">O41+O47+O48+O49</f>
        <v>100</v>
      </c>
      <c r="P38" s="79">
        <f t="shared" si="59"/>
        <v>0</v>
      </c>
      <c r="Q38" s="79">
        <f t="shared" si="59"/>
        <v>0</v>
      </c>
      <c r="R38" s="79">
        <f t="shared" si="28"/>
        <v>112416.90000000001</v>
      </c>
      <c r="S38" s="79">
        <f t="shared" ref="S38:Z38" si="60">S41+S47+S48+S49</f>
        <v>77906.3</v>
      </c>
      <c r="T38" s="79">
        <f t="shared" si="60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0"/>
        <v>0</v>
      </c>
      <c r="Y38" s="79">
        <f>Y48</f>
        <v>17.3</v>
      </c>
      <c r="Z38" s="79">
        <f t="shared" si="60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1">AF41+AF47+AF48+AF49</f>
        <v>17.3</v>
      </c>
      <c r="AG38" s="79">
        <f t="shared" si="61"/>
        <v>0</v>
      </c>
      <c r="AH38" s="79">
        <f t="shared" si="61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840.59999999999991</v>
      </c>
      <c r="AS38" s="79">
        <v>0</v>
      </c>
      <c r="AT38" s="79">
        <f>AT48</f>
        <v>329.3</v>
      </c>
      <c r="AU38" s="79">
        <f>AU41+AU46+AU47+AU48+AU50+AU51+AU52</f>
        <v>394</v>
      </c>
      <c r="AV38" s="79">
        <f>AV51</f>
        <v>100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28"/>
      <c r="B39" s="39" t="s">
        <v>11</v>
      </c>
      <c r="C39" s="39" t="s">
        <v>11</v>
      </c>
      <c r="D39" s="79">
        <f>K39+R39+AA39+AI39+AR39+AY39+BG39</f>
        <v>448854.59999999992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5" si="62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3">O42</f>
        <v>0</v>
      </c>
      <c r="P39" s="79">
        <f t="shared" si="63"/>
        <v>0</v>
      </c>
      <c r="Q39" s="79">
        <f t="shared" si="63"/>
        <v>0</v>
      </c>
      <c r="R39" s="79">
        <f t="shared" si="28"/>
        <v>143591.09999999998</v>
      </c>
      <c r="S39" s="79">
        <f t="shared" ref="S39:Z39" si="64">S42</f>
        <v>135392.79999999999</v>
      </c>
      <c r="T39" s="79">
        <f t="shared" si="64"/>
        <v>0</v>
      </c>
      <c r="U39" s="79">
        <f>U42+U53</f>
        <v>6390.9000000000005</v>
      </c>
      <c r="V39" s="79">
        <f>V42+V45+V53</f>
        <v>1807.3999999999999</v>
      </c>
      <c r="W39" s="79">
        <f t="shared" si="64"/>
        <v>0</v>
      </c>
      <c r="X39" s="79">
        <f t="shared" si="64"/>
        <v>0</v>
      </c>
      <c r="Y39" s="79">
        <f t="shared" si="64"/>
        <v>0</v>
      </c>
      <c r="Z39" s="79">
        <f t="shared" si="64"/>
        <v>0</v>
      </c>
      <c r="AA39" s="79">
        <f t="shared" si="40"/>
        <v>58887.1</v>
      </c>
      <c r="AB39" s="79">
        <f t="shared" ref="AB39:AH39" si="65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65"/>
        <v>0</v>
      </c>
      <c r="AF39" s="79">
        <f t="shared" si="65"/>
        <v>0</v>
      </c>
      <c r="AG39" s="79">
        <f t="shared" si="65"/>
        <v>0</v>
      </c>
      <c r="AH39" s="79">
        <f t="shared" si="65"/>
        <v>0</v>
      </c>
      <c r="AI39" s="79">
        <f>AJ39+AK39+AL39+AM39+AQ39</f>
        <v>106474.90000000001</v>
      </c>
      <c r="AJ39" s="79">
        <f t="shared" ref="AJ39:AQ39" si="66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66"/>
        <v>0</v>
      </c>
      <c r="AN39" s="79">
        <f t="shared" si="66"/>
        <v>0</v>
      </c>
      <c r="AO39" s="79">
        <f t="shared" si="66"/>
        <v>0</v>
      </c>
      <c r="AP39" s="79">
        <f t="shared" si="66"/>
        <v>0</v>
      </c>
      <c r="AQ39" s="79">
        <f t="shared" si="66"/>
        <v>0</v>
      </c>
      <c r="AR39" s="79">
        <f>AS39+AT39+AU39+AV39+BF39</f>
        <v>96080.6</v>
      </c>
      <c r="AS39" s="79">
        <f t="shared" ref="AS39:AX39" si="67">AS42</f>
        <v>0</v>
      </c>
      <c r="AT39" s="79">
        <f>AT49+AT45</f>
        <v>61129.1</v>
      </c>
      <c r="AU39" s="79">
        <f>AU45+AU49</f>
        <v>34951.5</v>
      </c>
      <c r="AV39" s="79">
        <f t="shared" si="67"/>
        <v>0</v>
      </c>
      <c r="AW39" s="79">
        <f t="shared" si="67"/>
        <v>0</v>
      </c>
      <c r="AX39" s="79">
        <f t="shared" si="67"/>
        <v>0</v>
      </c>
      <c r="AY39" s="79">
        <f>AZ39+BA39+BB39+BC39+BD39+BE39+BF39</f>
        <v>3456.7999999999997</v>
      </c>
      <c r="AZ39" s="79">
        <f t="shared" ref="AZ39:BF39" si="68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68"/>
        <v>0</v>
      </c>
      <c r="BE39" s="79">
        <f t="shared" si="68"/>
        <v>0</v>
      </c>
      <c r="BF39" s="79">
        <f t="shared" si="68"/>
        <v>0</v>
      </c>
      <c r="BG39" s="79">
        <f>BH39+BI39+BJ39+BK39+BL39+BM39+BN39</f>
        <v>4267.6000000000004</v>
      </c>
      <c r="BH39" s="79">
        <f t="shared" ref="BH39" si="69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0">BL42</f>
        <v>0</v>
      </c>
      <c r="BM39" s="79">
        <f t="shared" si="70"/>
        <v>0</v>
      </c>
      <c r="BN39" s="79">
        <f t="shared" si="70"/>
        <v>0</v>
      </c>
    </row>
    <row r="40" spans="1:66" s="9" customFormat="1" ht="69" customHeight="1" x14ac:dyDescent="0.2">
      <c r="A40" s="128"/>
      <c r="B40" s="39" t="s">
        <v>18</v>
      </c>
      <c r="C40" s="39" t="s">
        <v>18</v>
      </c>
      <c r="D40" s="79">
        <f t="shared" si="45"/>
        <v>6824.3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v>0</v>
      </c>
      <c r="AS40" s="79">
        <v>0</v>
      </c>
      <c r="AT40" s="79">
        <v>0</v>
      </c>
      <c r="AU40" s="79">
        <v>0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22" t="s">
        <v>74</v>
      </c>
      <c r="B41" s="43" t="s">
        <v>11</v>
      </c>
      <c r="C41" s="43" t="s">
        <v>7</v>
      </c>
      <c r="D41" s="23">
        <f t="shared" si="45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1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7">
        <f>BJ41</f>
        <v>0</v>
      </c>
      <c r="BH41" s="87">
        <v>0</v>
      </c>
      <c r="BI41" s="87">
        <v>0</v>
      </c>
      <c r="BJ41" s="87">
        <v>0</v>
      </c>
      <c r="BK41" s="87">
        <v>0</v>
      </c>
      <c r="BL41" s="87">
        <v>0</v>
      </c>
      <c r="BM41" s="87">
        <v>0</v>
      </c>
      <c r="BN41" s="87">
        <v>0</v>
      </c>
    </row>
    <row r="42" spans="1:66" x14ac:dyDescent="0.2">
      <c r="A42" s="123"/>
      <c r="B42" s="116" t="s">
        <v>11</v>
      </c>
      <c r="C42" s="116" t="s">
        <v>11</v>
      </c>
      <c r="D42" s="109">
        <f t="shared" si="45"/>
        <v>192393.39999999997</v>
      </c>
      <c r="E42" s="23"/>
      <c r="F42" s="23"/>
      <c r="G42" s="23"/>
      <c r="H42" s="56"/>
      <c r="I42" s="56"/>
      <c r="J42" s="56"/>
      <c r="K42" s="109">
        <f>M42+N42+L42</f>
        <v>20816.099999999999</v>
      </c>
      <c r="L42" s="109">
        <v>19280.599999999999</v>
      </c>
      <c r="M42" s="109">
        <v>865.3</v>
      </c>
      <c r="N42" s="109">
        <v>670.2</v>
      </c>
      <c r="O42" s="133">
        <v>0</v>
      </c>
      <c r="P42" s="133">
        <v>0</v>
      </c>
      <c r="Q42" s="133">
        <v>0</v>
      </c>
      <c r="R42" s="109">
        <f>S42+U42+V42</f>
        <v>142723.69999999998</v>
      </c>
      <c r="S42" s="109">
        <v>135392.79999999999</v>
      </c>
      <c r="T42" s="109">
        <v>0</v>
      </c>
      <c r="U42" s="109">
        <v>5567.6</v>
      </c>
      <c r="V42" s="109">
        <v>1763.3</v>
      </c>
      <c r="W42" s="109">
        <v>0</v>
      </c>
      <c r="X42" s="109">
        <v>0</v>
      </c>
      <c r="Y42" s="109">
        <v>0</v>
      </c>
      <c r="Z42" s="109">
        <v>0</v>
      </c>
      <c r="AA42" s="109">
        <f>AD42+AC42+AB42</f>
        <v>27896.3</v>
      </c>
      <c r="AB42" s="109">
        <v>24168.3</v>
      </c>
      <c r="AC42" s="120">
        <v>1017.6</v>
      </c>
      <c r="AD42" s="120">
        <v>2710.4</v>
      </c>
      <c r="AE42" s="109">
        <v>0</v>
      </c>
      <c r="AF42" s="109">
        <v>0</v>
      </c>
      <c r="AG42" s="109">
        <v>0</v>
      </c>
      <c r="AH42" s="109">
        <v>0</v>
      </c>
      <c r="AI42" s="109">
        <f>AJ42+AK42+AL42</f>
        <v>957.3</v>
      </c>
      <c r="AJ42" s="109">
        <v>0</v>
      </c>
      <c r="AK42" s="109">
        <v>0</v>
      </c>
      <c r="AL42" s="109">
        <v>957.3</v>
      </c>
      <c r="AM42" s="109">
        <v>0</v>
      </c>
      <c r="AN42" s="109">
        <v>0</v>
      </c>
      <c r="AO42" s="109">
        <v>0</v>
      </c>
      <c r="AP42" s="109">
        <v>0</v>
      </c>
      <c r="AQ42" s="109">
        <v>0</v>
      </c>
      <c r="AR42" s="109">
        <f>AT42</f>
        <v>0</v>
      </c>
      <c r="AS42" s="109">
        <v>0</v>
      </c>
      <c r="AT42" s="109">
        <v>0</v>
      </c>
      <c r="AU42" s="109">
        <v>0</v>
      </c>
      <c r="AV42" s="109">
        <v>0</v>
      </c>
      <c r="AW42" s="109">
        <v>0</v>
      </c>
      <c r="AX42" s="109">
        <v>0</v>
      </c>
      <c r="AY42" s="109">
        <f>BB42</f>
        <v>0</v>
      </c>
      <c r="AZ42" s="109">
        <v>0</v>
      </c>
      <c r="BA42" s="111">
        <v>0</v>
      </c>
      <c r="BB42" s="109">
        <v>0</v>
      </c>
      <c r="BC42" s="109">
        <v>0</v>
      </c>
      <c r="BD42" s="109">
        <v>0</v>
      </c>
      <c r="BE42" s="109">
        <v>0</v>
      </c>
      <c r="BF42" s="109">
        <v>0</v>
      </c>
      <c r="BG42" s="109">
        <f>BJ42</f>
        <v>0</v>
      </c>
      <c r="BH42" s="109">
        <v>0</v>
      </c>
      <c r="BI42" s="111">
        <v>0</v>
      </c>
      <c r="BJ42" s="109">
        <v>0</v>
      </c>
      <c r="BK42" s="109">
        <v>0</v>
      </c>
      <c r="BL42" s="109">
        <v>0</v>
      </c>
      <c r="BM42" s="109">
        <v>0</v>
      </c>
      <c r="BN42" s="109">
        <v>0</v>
      </c>
    </row>
    <row r="43" spans="1:66" ht="53.25" customHeight="1" x14ac:dyDescent="0.2">
      <c r="A43" s="123"/>
      <c r="B43" s="110"/>
      <c r="C43" s="110"/>
      <c r="D43" s="110">
        <f t="shared" ref="D43" si="71">K43+R43+AA43+AI43+AR43+AY43</f>
        <v>0</v>
      </c>
      <c r="E43" s="23"/>
      <c r="F43" s="23"/>
      <c r="G43" s="23"/>
      <c r="H43" s="56"/>
      <c r="I43" s="56"/>
      <c r="J43" s="56"/>
      <c r="K43" s="110"/>
      <c r="L43" s="110"/>
      <c r="M43" s="110"/>
      <c r="N43" s="110"/>
      <c r="O43" s="134"/>
      <c r="P43" s="134"/>
      <c r="Q43" s="134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21"/>
      <c r="AD43" s="121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2"/>
      <c r="BB43" s="110"/>
      <c r="BC43" s="110"/>
      <c r="BD43" s="110"/>
      <c r="BE43" s="110"/>
      <c r="BF43" s="110"/>
      <c r="BG43" s="110"/>
      <c r="BH43" s="110"/>
      <c r="BI43" s="112"/>
      <c r="BJ43" s="110"/>
      <c r="BK43" s="110"/>
      <c r="BL43" s="110"/>
      <c r="BM43" s="110"/>
      <c r="BN43" s="110"/>
    </row>
    <row r="44" spans="1:66" ht="75.75" customHeight="1" x14ac:dyDescent="0.2">
      <c r="A44" s="106" t="s">
        <v>73</v>
      </c>
      <c r="B44" s="43" t="s">
        <v>18</v>
      </c>
      <c r="C44" s="49" t="s">
        <v>18</v>
      </c>
      <c r="D44" s="50">
        <f t="shared" ref="D44:D49" si="72">K44+R44+AA44+AI44+AR44+AY44+BG44</f>
        <v>10051.500000000002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v>0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07"/>
      <c r="B45" s="43" t="s">
        <v>11</v>
      </c>
      <c r="C45" s="49" t="s">
        <v>11</v>
      </c>
      <c r="D45" s="50">
        <f t="shared" si="72"/>
        <v>177522.8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95837.799999999988</v>
      </c>
      <c r="AS45" s="50">
        <v>0</v>
      </c>
      <c r="AT45" s="50">
        <v>60888.7</v>
      </c>
      <c r="AU45" s="50">
        <v>34949.1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08"/>
      <c r="B46" s="88" t="s">
        <v>7</v>
      </c>
      <c r="C46" s="88" t="s">
        <v>7</v>
      </c>
      <c r="D46" s="50">
        <f t="shared" si="72"/>
        <v>394</v>
      </c>
      <c r="E46" s="87"/>
      <c r="F46" s="87"/>
      <c r="G46" s="87"/>
      <c r="H46" s="90"/>
      <c r="I46" s="90"/>
      <c r="J46" s="90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394</v>
      </c>
      <c r="AS46" s="50"/>
      <c r="AT46" s="50">
        <v>0</v>
      </c>
      <c r="AU46" s="50">
        <v>394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2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2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3" si="73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3" si="74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75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1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7">
        <f>BH47+BK47+BL47+BN47+BT47</f>
        <v>0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</row>
    <row r="48" spans="1:66" ht="81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1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7">
        <f>BH48+BK48+BL48+BN48+BT48</f>
        <v>0</v>
      </c>
      <c r="BH48" s="87">
        <v>0</v>
      </c>
      <c r="BI48" s="87">
        <v>0</v>
      </c>
      <c r="BJ48" s="87">
        <v>0</v>
      </c>
      <c r="BK48" s="87">
        <v>0</v>
      </c>
      <c r="BL48" s="87">
        <v>0</v>
      </c>
      <c r="BM48" s="87">
        <v>0</v>
      </c>
      <c r="BN48" s="87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2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1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7">
        <f>BI49+BJ49+BK49+BL49+BM49+BN49</f>
        <v>4267.6000000000004</v>
      </c>
      <c r="BI49" s="87">
        <v>2735</v>
      </c>
      <c r="BJ49" s="87">
        <v>1490</v>
      </c>
      <c r="BK49" s="87">
        <v>42.6</v>
      </c>
      <c r="BL49" s="87">
        <v>0</v>
      </c>
      <c r="BM49" s="87">
        <v>0</v>
      </c>
      <c r="BN49" s="87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1" si="76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1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7">
        <v>0</v>
      </c>
      <c r="BH50" s="87">
        <v>0</v>
      </c>
      <c r="BI50" s="87">
        <v>0</v>
      </c>
      <c r="BJ50" s="87">
        <v>0</v>
      </c>
      <c r="BK50" s="87">
        <v>0</v>
      </c>
      <c r="BL50" s="87">
        <v>0</v>
      </c>
      <c r="BM50" s="87">
        <v>0</v>
      </c>
      <c r="BN50" s="87">
        <v>0</v>
      </c>
    </row>
    <row r="51" spans="1:67" ht="57.75" customHeight="1" x14ac:dyDescent="0.2">
      <c r="A51" s="47" t="s">
        <v>72</v>
      </c>
      <c r="B51" s="43" t="s">
        <v>54</v>
      </c>
      <c r="C51" s="43" t="s">
        <v>7</v>
      </c>
      <c r="D51" s="23">
        <f t="shared" si="76"/>
        <v>4387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101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7">
        <v>0</v>
      </c>
      <c r="BH51" s="87">
        <v>0</v>
      </c>
      <c r="BI51" s="87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</row>
    <row r="52" spans="1:67" ht="70.5" customHeight="1" x14ac:dyDescent="0.2">
      <c r="A52" s="122" t="s">
        <v>42</v>
      </c>
      <c r="B52" s="43" t="s">
        <v>11</v>
      </c>
      <c r="C52" s="43" t="s">
        <v>7</v>
      </c>
      <c r="D52" s="23">
        <f t="shared" si="76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1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7"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</row>
    <row r="53" spans="1:67" ht="76.5" customHeight="1" x14ac:dyDescent="0.2">
      <c r="A53" s="123"/>
      <c r="B53" s="43" t="s">
        <v>11</v>
      </c>
      <c r="C53" s="43" t="s">
        <v>11</v>
      </c>
      <c r="D53" s="23">
        <f t="shared" si="76"/>
        <v>70971.199999999997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101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7">
        <v>0</v>
      </c>
      <c r="BH53" s="87">
        <v>0</v>
      </c>
      <c r="BI53" s="87">
        <v>0</v>
      </c>
      <c r="BJ53" s="87">
        <v>0</v>
      </c>
      <c r="BK53" s="87">
        <v>0</v>
      </c>
      <c r="BL53" s="87">
        <v>0</v>
      </c>
      <c r="BM53" s="87">
        <v>0</v>
      </c>
      <c r="BN53" s="87">
        <v>0</v>
      </c>
    </row>
    <row r="54" spans="1:67" s="5" customFormat="1" ht="38.25" x14ac:dyDescent="0.2">
      <c r="A54" s="117" t="s">
        <v>31</v>
      </c>
      <c r="B54" s="39"/>
      <c r="C54" s="39" t="s">
        <v>6</v>
      </c>
      <c r="D54" s="79">
        <f t="shared" ref="D54:D70" si="77">K54+R54+AA54+AI54+AR54+AY54+BG54</f>
        <v>527139.99999999988</v>
      </c>
      <c r="E54" s="79">
        <f t="shared" ref="E54:J54" si="78">SUM(E57:E61)</f>
        <v>0</v>
      </c>
      <c r="F54" s="79">
        <f t="shared" si="78"/>
        <v>59064.11</v>
      </c>
      <c r="G54" s="79">
        <f t="shared" si="78"/>
        <v>2681.6</v>
      </c>
      <c r="H54" s="79">
        <f t="shared" si="78"/>
        <v>261.42900000000003</v>
      </c>
      <c r="I54" s="79">
        <f t="shared" si="78"/>
        <v>76.899999999999991</v>
      </c>
      <c r="J54" s="79">
        <f t="shared" si="78"/>
        <v>6.3</v>
      </c>
      <c r="K54" s="79">
        <f>L54+M54+N54+O54+P54+Q54</f>
        <v>69656.899999999994</v>
      </c>
      <c r="L54" s="79">
        <f t="shared" ref="L54:M54" si="79">L57+L58+L59+L60+L61</f>
        <v>0</v>
      </c>
      <c r="M54" s="79">
        <f t="shared" si="79"/>
        <v>17644.2</v>
      </c>
      <c r="N54" s="79">
        <f>N57+N58+N59+N60+N61</f>
        <v>21487.600000000002</v>
      </c>
      <c r="O54" s="79">
        <f>O57+O58+O59+O60+O61</f>
        <v>30292.2</v>
      </c>
      <c r="P54" s="79">
        <f>SUM(P57:P61)</f>
        <v>65.900000000000006</v>
      </c>
      <c r="Q54" s="79">
        <f>SUM(Q57:Q61)</f>
        <v>167</v>
      </c>
      <c r="R54" s="79">
        <f>S54+T54+U54+V54+W54+Y54+Z54</f>
        <v>82971.199999999997</v>
      </c>
      <c r="S54" s="79">
        <f t="shared" ref="S54:Z54" si="80">S57+S58+S59+S60+S61</f>
        <v>0</v>
      </c>
      <c r="T54" s="79">
        <f t="shared" si="80"/>
        <v>0</v>
      </c>
      <c r="U54" s="79">
        <f t="shared" si="80"/>
        <v>19068</v>
      </c>
      <c r="V54" s="79">
        <f>V57+V58+V59+V60+V61</f>
        <v>23246.799999999999</v>
      </c>
      <c r="W54" s="79">
        <f>W57+W58+W59+W60+W61</f>
        <v>40412.300000000003</v>
      </c>
      <c r="X54" s="79">
        <f t="shared" si="80"/>
        <v>0</v>
      </c>
      <c r="Y54" s="79">
        <f t="shared" si="80"/>
        <v>81.2</v>
      </c>
      <c r="Z54" s="79">
        <f t="shared" si="80"/>
        <v>162.9</v>
      </c>
      <c r="AA54" s="79">
        <f>AB54+AC54+AD54+AE54+AF54+AH54</f>
        <v>136123.99999999997</v>
      </c>
      <c r="AB54" s="79">
        <f t="shared" ref="AB54" si="81">AB57+AB58+AB59+AB60+AB61</f>
        <v>0</v>
      </c>
      <c r="AC54" s="80">
        <f t="shared" ref="AC54:AH54" si="82">AC55+AC56</f>
        <v>109232.7</v>
      </c>
      <c r="AD54" s="80">
        <f>AD55+AD56</f>
        <v>22798.6</v>
      </c>
      <c r="AE54" s="79">
        <f t="shared" si="82"/>
        <v>3812.9</v>
      </c>
      <c r="AF54" s="79">
        <f t="shared" si="82"/>
        <v>97.9</v>
      </c>
      <c r="AG54" s="79">
        <f t="shared" si="82"/>
        <v>0</v>
      </c>
      <c r="AH54" s="79">
        <f t="shared" si="82"/>
        <v>181.9</v>
      </c>
      <c r="AI54" s="79">
        <f>AJ54+AK54+AL54+AM54+AN54+AQ54</f>
        <v>51812.100000000006</v>
      </c>
      <c r="AJ54" s="79">
        <f t="shared" ref="AJ54:AQ54" si="83">AJ57+AJ58+AJ59+AJ60+AJ61</f>
        <v>0</v>
      </c>
      <c r="AK54" s="79">
        <f>AK57+AK58+AK59+AK60+AK61+AK66</f>
        <v>19266.400000000001</v>
      </c>
      <c r="AL54" s="79">
        <f>AL57+AL58+AL59+AL60+AL61+AL65</f>
        <v>26364.899999999998</v>
      </c>
      <c r="AM54" s="79">
        <f t="shared" si="83"/>
        <v>5891</v>
      </c>
      <c r="AN54" s="79">
        <f t="shared" si="83"/>
        <v>97.9</v>
      </c>
      <c r="AO54" s="79">
        <f t="shared" si="83"/>
        <v>0</v>
      </c>
      <c r="AP54" s="79">
        <f t="shared" si="83"/>
        <v>0</v>
      </c>
      <c r="AQ54" s="79">
        <f t="shared" si="83"/>
        <v>191.9</v>
      </c>
      <c r="AR54" s="79">
        <f>AS54+AT54+AU54+AV54+AW54+AX54</f>
        <v>84928.699999999983</v>
      </c>
      <c r="AS54" s="79">
        <f t="shared" ref="AS54:AX54" si="84">AS57+AS58+AS59+AS60+AS61</f>
        <v>0</v>
      </c>
      <c r="AT54" s="79">
        <f>AT57+AT58+AT59+AT60+AT61+AT66</f>
        <v>42244.899999999994</v>
      </c>
      <c r="AU54" s="79">
        <f>AU57+AU58+AU59+AU60+AU61+AU65+AU66</f>
        <v>38585.599999999999</v>
      </c>
      <c r="AV54" s="79">
        <f t="shared" si="84"/>
        <v>3930.9</v>
      </c>
      <c r="AW54" s="79">
        <f t="shared" si="84"/>
        <v>6.9</v>
      </c>
      <c r="AX54" s="79">
        <f t="shared" si="84"/>
        <v>160.4</v>
      </c>
      <c r="AY54" s="79">
        <f>AY57+AY58+AY59+AY60+AY61</f>
        <v>50047.5</v>
      </c>
      <c r="AZ54" s="79">
        <f t="shared" ref="AZ54:BF54" si="85">AZ57+AZ58+AZ59+AZ60+AZ61</f>
        <v>0</v>
      </c>
      <c r="BA54" s="79">
        <v>0</v>
      </c>
      <c r="BB54" s="79">
        <f>BB57+BB58+BB59+BB60+BB61</f>
        <v>17967.3</v>
      </c>
      <c r="BC54" s="79">
        <f t="shared" si="85"/>
        <v>27776.400000000001</v>
      </c>
      <c r="BD54" s="79">
        <f t="shared" si="85"/>
        <v>4095</v>
      </c>
      <c r="BE54" s="79">
        <f t="shared" si="85"/>
        <v>6.9</v>
      </c>
      <c r="BF54" s="79">
        <f t="shared" si="85"/>
        <v>201.9</v>
      </c>
      <c r="BG54" s="79">
        <f>BG57+BG58+BG59+BG60+BG61</f>
        <v>51599.600000000006</v>
      </c>
      <c r="BH54" s="79">
        <f t="shared" ref="BH54" si="86">BH57+BH58+BH59+BH60+BH61</f>
        <v>0</v>
      </c>
      <c r="BI54" s="79">
        <v>0</v>
      </c>
      <c r="BJ54" s="79">
        <f>BJ57+BJ58+BJ59+BJ60+BJ61</f>
        <v>17945.5</v>
      </c>
      <c r="BK54" s="79">
        <f t="shared" ref="BK54:BN54" si="87">BK57+BK58+BK59+BK60+BK61</f>
        <v>29152.400000000001</v>
      </c>
      <c r="BL54" s="79">
        <f t="shared" si="87"/>
        <v>4292.8999999999996</v>
      </c>
      <c r="BM54" s="79">
        <f t="shared" si="87"/>
        <v>6.9</v>
      </c>
      <c r="BN54" s="79">
        <f t="shared" si="87"/>
        <v>201.9</v>
      </c>
      <c r="BO54" s="94"/>
    </row>
    <row r="55" spans="1:67" s="5" customFormat="1" ht="91.5" customHeight="1" x14ac:dyDescent="0.2">
      <c r="A55" s="132"/>
      <c r="B55" s="39" t="s">
        <v>56</v>
      </c>
      <c r="C55" s="39" t="s">
        <v>7</v>
      </c>
      <c r="D55" s="79">
        <f t="shared" si="77"/>
        <v>526535.39999999991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L57+L58+L59+L60+L61+L62+L63</f>
        <v>0</v>
      </c>
      <c r="M55" s="79">
        <f>M57+M58+M59+M60+M61+M62+M63</f>
        <v>17644.2</v>
      </c>
      <c r="N55" s="79">
        <f t="shared" ref="N55:Q55" si="88">N57+N58+N59+N60+N61+N62+N63</f>
        <v>21487.600000000002</v>
      </c>
      <c r="O55" s="79">
        <f t="shared" si="88"/>
        <v>30292.2</v>
      </c>
      <c r="P55" s="79">
        <f t="shared" si="88"/>
        <v>65.900000000000006</v>
      </c>
      <c r="Q55" s="79">
        <f t="shared" si="88"/>
        <v>167</v>
      </c>
      <c r="R55" s="79">
        <f>S55+T55+U55+V55+W55+X55+Y55+Z55</f>
        <v>82971.199999999997</v>
      </c>
      <c r="S55" s="79">
        <f t="shared" ref="S55:Z55" si="89">S57+S58+S59+S60+S61+S62+S63</f>
        <v>0</v>
      </c>
      <c r="T55" s="79">
        <f t="shared" si="89"/>
        <v>0</v>
      </c>
      <c r="U55" s="79">
        <f t="shared" si="89"/>
        <v>19068</v>
      </c>
      <c r="V55" s="79">
        <f t="shared" si="89"/>
        <v>23246.799999999999</v>
      </c>
      <c r="W55" s="79">
        <f t="shared" si="89"/>
        <v>40412.300000000003</v>
      </c>
      <c r="X55" s="79">
        <f t="shared" si="89"/>
        <v>0</v>
      </c>
      <c r="Y55" s="79">
        <f t="shared" si="89"/>
        <v>81.2</v>
      </c>
      <c r="Z55" s="79">
        <f t="shared" si="89"/>
        <v>162.9</v>
      </c>
      <c r="AA55" s="79">
        <f>AB55+AC55+AD55+AE55+AF55+AG55+AH55</f>
        <v>135519.4</v>
      </c>
      <c r="AB55" s="79">
        <f t="shared" ref="AB55:AH55" si="90">AB57+AB58+AB59+AB60+AB61+AB62+AB63</f>
        <v>0</v>
      </c>
      <c r="AC55" s="79">
        <f t="shared" si="90"/>
        <v>109232.7</v>
      </c>
      <c r="AD55" s="79">
        <f>AD57+AD58+AD59+AD60+AD61+AD62+AD63</f>
        <v>22194</v>
      </c>
      <c r="AE55" s="79">
        <f>AE58+AE60</f>
        <v>3812.9</v>
      </c>
      <c r="AF55" s="79">
        <f t="shared" si="90"/>
        <v>97.9</v>
      </c>
      <c r="AG55" s="79">
        <f t="shared" si="90"/>
        <v>0</v>
      </c>
      <c r="AH55" s="79">
        <f t="shared" si="90"/>
        <v>181.9</v>
      </c>
      <c r="AI55" s="79">
        <f>AJ55+AK55+AL55+AM55+AN55+AO55+AP55+AQ55</f>
        <v>51812.100000000006</v>
      </c>
      <c r="AJ55" s="79">
        <f t="shared" ref="AJ55:AQ55" si="91">AJ57+AJ58+AJ59+AJ60+AJ61+AJ62+AJ63</f>
        <v>0</v>
      </c>
      <c r="AK55" s="79">
        <f>AK57+AK58+AK59+AK60+AK61+AK62+AK63+AK66</f>
        <v>19266.400000000001</v>
      </c>
      <c r="AL55" s="79">
        <f>AL57+AL58+AL59+AL60+AL61+AL62+AL63+AL65</f>
        <v>26364.899999999998</v>
      </c>
      <c r="AM55" s="79">
        <f t="shared" si="91"/>
        <v>5891</v>
      </c>
      <c r="AN55" s="79">
        <f t="shared" si="91"/>
        <v>97.9</v>
      </c>
      <c r="AO55" s="79">
        <f t="shared" si="91"/>
        <v>0</v>
      </c>
      <c r="AP55" s="79">
        <f t="shared" si="91"/>
        <v>0</v>
      </c>
      <c r="AQ55" s="79">
        <f t="shared" si="91"/>
        <v>191.9</v>
      </c>
      <c r="AR55" s="79">
        <f>AS55+AT55+AU55+AV55+AW55+AX55</f>
        <v>84928.699999999983</v>
      </c>
      <c r="AS55" s="79">
        <f t="shared" ref="AS55:AX55" si="92">AS57+AS58+AS59+AS60+AS61+AS62+AS63</f>
        <v>0</v>
      </c>
      <c r="AT55" s="79">
        <f>AT57+AT58+AT59+AT60+AT61+AT62+AT63+AT66</f>
        <v>42244.899999999994</v>
      </c>
      <c r="AU55" s="79">
        <f>AU57+AU58+AU59+AU60+AU61+AU62+AU63+AU65+AU66</f>
        <v>38585.599999999999</v>
      </c>
      <c r="AV55" s="79">
        <f t="shared" si="92"/>
        <v>3930.9</v>
      </c>
      <c r="AW55" s="79">
        <f t="shared" si="92"/>
        <v>6.9</v>
      </c>
      <c r="AX55" s="79">
        <f t="shared" si="92"/>
        <v>160.4</v>
      </c>
      <c r="AY55" s="79">
        <f>AY57+AY58+AY59+AY60+AY61+AY62+AY63</f>
        <v>50047.5</v>
      </c>
      <c r="AZ55" s="79">
        <f t="shared" ref="AZ55:BF55" si="93">AZ57+AZ58+AZ59+AZ60+AZ61+AZ62+AZ63</f>
        <v>0</v>
      </c>
      <c r="BA55" s="79">
        <v>0</v>
      </c>
      <c r="BB55" s="79">
        <f>BB57+BB58+BB59+BB60+BB61+BB62+BB63</f>
        <v>17967.3</v>
      </c>
      <c r="BC55" s="79">
        <f t="shared" si="93"/>
        <v>27776.400000000001</v>
      </c>
      <c r="BD55" s="79">
        <f>BD57+BD58+BD59+BD60+BD61+BD62+BD63</f>
        <v>4095</v>
      </c>
      <c r="BE55" s="79">
        <f t="shared" si="93"/>
        <v>6.9</v>
      </c>
      <c r="BF55" s="79">
        <f t="shared" si="93"/>
        <v>201.9</v>
      </c>
      <c r="BG55" s="79">
        <f>BG57+BG58+BG59+BG60+BG61+BG62+BG63</f>
        <v>51599.600000000006</v>
      </c>
      <c r="BH55" s="79">
        <f t="shared" ref="BH55" si="94">BH57+BH58+BH59+BH60+BH61+BH62+BH63</f>
        <v>0</v>
      </c>
      <c r="BI55" s="79">
        <v>0</v>
      </c>
      <c r="BJ55" s="79">
        <f>BJ57+BJ58+BJ59+BJ60+BJ61+BJ62+BJ63</f>
        <v>17945.5</v>
      </c>
      <c r="BK55" s="79">
        <f t="shared" ref="BK55:BN55" si="95">BK57+BK58+BK59+BK60+BK61+BK62+BK63</f>
        <v>29152.400000000001</v>
      </c>
      <c r="BL55" s="79">
        <f t="shared" si="95"/>
        <v>4292.8999999999996</v>
      </c>
      <c r="BM55" s="79">
        <f t="shared" si="95"/>
        <v>6.9</v>
      </c>
      <c r="BN55" s="79">
        <f t="shared" si="95"/>
        <v>201.9</v>
      </c>
    </row>
    <row r="56" spans="1:67" s="5" customFormat="1" ht="54" customHeight="1" x14ac:dyDescent="0.2">
      <c r="A56" s="119"/>
      <c r="B56" s="39" t="s">
        <v>18</v>
      </c>
      <c r="C56" s="39" t="s">
        <v>18</v>
      </c>
      <c r="D56" s="79">
        <f t="shared" si="77"/>
        <v>604.6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L64</f>
        <v>0</v>
      </c>
      <c r="M56" s="79">
        <f t="shared" ref="M56:Q56" si="96">M64</f>
        <v>0</v>
      </c>
      <c r="N56" s="79">
        <f t="shared" si="96"/>
        <v>0</v>
      </c>
      <c r="O56" s="79">
        <f t="shared" si="96"/>
        <v>0</v>
      </c>
      <c r="P56" s="79">
        <f t="shared" si="96"/>
        <v>0</v>
      </c>
      <c r="Q56" s="79">
        <f t="shared" si="96"/>
        <v>0</v>
      </c>
      <c r="R56" s="79">
        <f>S56+T56+U56+V56+W56+X56+Y56+Z56</f>
        <v>0</v>
      </c>
      <c r="S56" s="79">
        <f t="shared" ref="S56:Z56" si="97">S64</f>
        <v>0</v>
      </c>
      <c r="T56" s="79">
        <f t="shared" si="97"/>
        <v>0</v>
      </c>
      <c r="U56" s="79">
        <f t="shared" si="97"/>
        <v>0</v>
      </c>
      <c r="V56" s="79">
        <f t="shared" si="97"/>
        <v>0</v>
      </c>
      <c r="W56" s="79">
        <f t="shared" si="97"/>
        <v>0</v>
      </c>
      <c r="X56" s="79">
        <f t="shared" si="97"/>
        <v>0</v>
      </c>
      <c r="Y56" s="79">
        <f t="shared" si="97"/>
        <v>0</v>
      </c>
      <c r="Z56" s="79">
        <f t="shared" si="97"/>
        <v>0</v>
      </c>
      <c r="AA56" s="79">
        <f>AB56+AC56+AD56+AE56+AF56+AG56+AH56</f>
        <v>604.6</v>
      </c>
      <c r="AB56" s="79">
        <f>AB64</f>
        <v>0</v>
      </c>
      <c r="AC56" s="79">
        <f t="shared" ref="AC56:AH56" si="98">AC64</f>
        <v>0</v>
      </c>
      <c r="AD56" s="79">
        <f t="shared" si="98"/>
        <v>604.6</v>
      </c>
      <c r="AE56" s="79">
        <f t="shared" si="98"/>
        <v>0</v>
      </c>
      <c r="AF56" s="79">
        <f t="shared" si="98"/>
        <v>0</v>
      </c>
      <c r="AG56" s="79">
        <f t="shared" si="98"/>
        <v>0</v>
      </c>
      <c r="AH56" s="79">
        <f t="shared" si="98"/>
        <v>0</v>
      </c>
      <c r="AI56" s="79">
        <f>AJ56+AK56+AL56+AM56+AN56+AO56+AP56+AQ56</f>
        <v>0</v>
      </c>
      <c r="AJ56" s="79">
        <f t="shared" ref="AJ56:AQ56" si="99">AJ64</f>
        <v>0</v>
      </c>
      <c r="AK56" s="79">
        <f t="shared" si="99"/>
        <v>0</v>
      </c>
      <c r="AL56" s="79">
        <f t="shared" si="99"/>
        <v>0</v>
      </c>
      <c r="AM56" s="79">
        <f t="shared" si="99"/>
        <v>0</v>
      </c>
      <c r="AN56" s="79">
        <f t="shared" si="99"/>
        <v>0</v>
      </c>
      <c r="AO56" s="79">
        <f t="shared" si="99"/>
        <v>0</v>
      </c>
      <c r="AP56" s="79">
        <f t="shared" si="99"/>
        <v>0</v>
      </c>
      <c r="AQ56" s="79">
        <f t="shared" si="99"/>
        <v>0</v>
      </c>
      <c r="AR56" s="79">
        <f>AS56+AT56+AU56+AV56+AW56+AX56</f>
        <v>0</v>
      </c>
      <c r="AS56" s="79">
        <f t="shared" ref="AS56:AX56" si="100">AS64</f>
        <v>0</v>
      </c>
      <c r="AT56" s="79">
        <f t="shared" si="100"/>
        <v>0</v>
      </c>
      <c r="AU56" s="79">
        <f t="shared" si="100"/>
        <v>0</v>
      </c>
      <c r="AV56" s="79">
        <f t="shared" si="100"/>
        <v>0</v>
      </c>
      <c r="AW56" s="79">
        <f t="shared" si="100"/>
        <v>0</v>
      </c>
      <c r="AX56" s="79">
        <f t="shared" si="100"/>
        <v>0</v>
      </c>
      <c r="AY56" s="79">
        <f>AZ56+BB56+BC56+BD56+BE56+BF56</f>
        <v>0</v>
      </c>
      <c r="AZ56" s="79">
        <f t="shared" ref="AZ56:BF56" si="101">AZ64</f>
        <v>0</v>
      </c>
      <c r="BA56" s="79">
        <v>0</v>
      </c>
      <c r="BB56" s="79">
        <f t="shared" si="101"/>
        <v>0</v>
      </c>
      <c r="BC56" s="79">
        <f t="shared" si="101"/>
        <v>0</v>
      </c>
      <c r="BD56" s="79">
        <f t="shared" si="101"/>
        <v>0</v>
      </c>
      <c r="BE56" s="79">
        <f t="shared" si="101"/>
        <v>0</v>
      </c>
      <c r="BF56" s="79">
        <f t="shared" si="101"/>
        <v>0</v>
      </c>
      <c r="BG56" s="79">
        <f>BH56+BJ56+BK56+BL56+BM56+BN56</f>
        <v>0</v>
      </c>
      <c r="BH56" s="79">
        <f t="shared" ref="BH56" si="102">BH64</f>
        <v>0</v>
      </c>
      <c r="BI56" s="79">
        <v>0</v>
      </c>
      <c r="BJ56" s="79">
        <f t="shared" ref="BJ56:BN56" si="103">BJ64</f>
        <v>0</v>
      </c>
      <c r="BK56" s="79">
        <f t="shared" si="103"/>
        <v>0</v>
      </c>
      <c r="BL56" s="79">
        <f t="shared" si="103"/>
        <v>0</v>
      </c>
      <c r="BM56" s="79">
        <f t="shared" si="103"/>
        <v>0</v>
      </c>
      <c r="BN56" s="79">
        <f t="shared" si="103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77"/>
        <v>51212.499999999993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2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3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74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7837.3</v>
      </c>
      <c r="AS57" s="23">
        <v>0</v>
      </c>
      <c r="AT57" s="23">
        <v>1204</v>
      </c>
      <c r="AU57" s="101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7">
        <f>BJ57+BK57</f>
        <v>7894.6</v>
      </c>
      <c r="BH57" s="87">
        <v>0</v>
      </c>
      <c r="BI57" s="87">
        <v>0</v>
      </c>
      <c r="BJ57" s="87">
        <v>1204</v>
      </c>
      <c r="BK57" s="87">
        <v>6690.6</v>
      </c>
      <c r="BL57" s="87">
        <v>0</v>
      </c>
      <c r="BM57" s="87">
        <v>0</v>
      </c>
      <c r="BN57" s="87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77"/>
        <v>207414.1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2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3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30781.100000000002</v>
      </c>
      <c r="AS58" s="23">
        <v>0</v>
      </c>
      <c r="AT58" s="23">
        <v>13628.8</v>
      </c>
      <c r="AU58" s="101">
        <v>13380.2</v>
      </c>
      <c r="AV58" s="92">
        <v>3604.8</v>
      </c>
      <c r="AW58" s="92">
        <v>6.9</v>
      </c>
      <c r="AX58" s="92">
        <v>160.4</v>
      </c>
      <c r="AY58" s="92">
        <f>AZ58+BB58+BC58+BD58+BE58+BF58</f>
        <v>31601.9</v>
      </c>
      <c r="AZ58" s="92">
        <v>0</v>
      </c>
      <c r="BA58" s="92">
        <v>0</v>
      </c>
      <c r="BB58" s="92">
        <v>13628.8</v>
      </c>
      <c r="BC58" s="92">
        <v>13969.3</v>
      </c>
      <c r="BD58" s="92">
        <v>3795</v>
      </c>
      <c r="BE58" s="92">
        <v>6.9</v>
      </c>
      <c r="BF58" s="92">
        <v>201.9</v>
      </c>
      <c r="BG58" s="92">
        <f>BH58+BJ58+BK58+BL58+BM58+BN58</f>
        <v>32861.4</v>
      </c>
      <c r="BH58" s="92">
        <v>0</v>
      </c>
      <c r="BI58" s="92">
        <v>0</v>
      </c>
      <c r="BJ58" s="92">
        <v>13628.8</v>
      </c>
      <c r="BK58" s="92">
        <v>15030.9</v>
      </c>
      <c r="BL58" s="92">
        <v>3992.9</v>
      </c>
      <c r="BM58" s="92">
        <v>6.9</v>
      </c>
      <c r="BN58" s="92">
        <v>201.9</v>
      </c>
    </row>
    <row r="59" spans="1:67" s="3" customFormat="1" ht="99" customHeight="1" x14ac:dyDescent="0.2">
      <c r="A59" s="85" t="s">
        <v>45</v>
      </c>
      <c r="B59" s="43" t="s">
        <v>56</v>
      </c>
      <c r="C59" s="43" t="s">
        <v>7</v>
      </c>
      <c r="D59" s="23">
        <f t="shared" si="77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2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3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74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1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7">
        <f>BH59+BK59+BL59+BN59+BT59</f>
        <v>5000</v>
      </c>
      <c r="BH59" s="87">
        <v>0</v>
      </c>
      <c r="BI59" s="87">
        <v>0</v>
      </c>
      <c r="BJ59" s="87">
        <v>0</v>
      </c>
      <c r="BK59" s="87">
        <v>5000</v>
      </c>
      <c r="BL59" s="87">
        <v>0</v>
      </c>
      <c r="BM59" s="87">
        <v>0</v>
      </c>
      <c r="BN59" s="87">
        <v>0</v>
      </c>
    </row>
    <row r="60" spans="1:67" ht="103.5" customHeight="1" x14ac:dyDescent="0.2">
      <c r="A60" s="85" t="s">
        <v>46</v>
      </c>
      <c r="B60" s="43" t="s">
        <v>56</v>
      </c>
      <c r="C60" s="43" t="s">
        <v>7</v>
      </c>
      <c r="D60" s="23">
        <f t="shared" si="77"/>
        <v>17251.099999999999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2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3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74"/>
        <v>1272.4000000000001</v>
      </c>
      <c r="AB60" s="23">
        <v>0</v>
      </c>
      <c r="AC60" s="45">
        <v>0</v>
      </c>
      <c r="AD60" s="45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3270.1</v>
      </c>
      <c r="AS60" s="23">
        <v>0</v>
      </c>
      <c r="AT60" s="23">
        <v>1022</v>
      </c>
      <c r="AU60" s="100">
        <v>1922</v>
      </c>
      <c r="AV60" s="23">
        <v>326.10000000000002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7">
        <f>BH60+BJ60+BK60+BL60+BM60+BN60</f>
        <v>3230.3</v>
      </c>
      <c r="BH60" s="87">
        <v>0</v>
      </c>
      <c r="BI60" s="87">
        <v>0</v>
      </c>
      <c r="BJ60" s="87">
        <v>915.1</v>
      </c>
      <c r="BK60" s="87">
        <v>2015.2</v>
      </c>
      <c r="BL60" s="87">
        <v>300</v>
      </c>
      <c r="BM60" s="87">
        <v>0</v>
      </c>
      <c r="BN60" s="87">
        <v>0</v>
      </c>
    </row>
    <row r="61" spans="1:67" s="3" customFormat="1" ht="106.5" customHeight="1" x14ac:dyDescent="0.2">
      <c r="A61" s="85" t="s">
        <v>47</v>
      </c>
      <c r="B61" s="43" t="s">
        <v>56</v>
      </c>
      <c r="C61" s="43" t="s">
        <v>7</v>
      </c>
      <c r="D61" s="23">
        <f t="shared" si="77"/>
        <v>20258.499999999996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2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3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74"/>
        <v>3302.3</v>
      </c>
      <c r="AB61" s="23">
        <v>0</v>
      </c>
      <c r="AC61" s="45">
        <v>3002.3</v>
      </c>
      <c r="AD61" s="45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2594.7999999999997</v>
      </c>
      <c r="AS61" s="23">
        <v>0</v>
      </c>
      <c r="AT61" s="23">
        <v>2180.1</v>
      </c>
      <c r="AU61" s="101">
        <v>414.7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7">
        <f>BH61+BJ61+BK61+BL61+BM61+BN61</f>
        <v>2613.2999999999997</v>
      </c>
      <c r="BH61" s="87">
        <v>0</v>
      </c>
      <c r="BI61" s="87">
        <v>0</v>
      </c>
      <c r="BJ61" s="87">
        <v>2197.6</v>
      </c>
      <c r="BK61" s="87">
        <v>415.7</v>
      </c>
      <c r="BL61" s="87">
        <v>0</v>
      </c>
      <c r="BM61" s="87">
        <v>0</v>
      </c>
      <c r="BN61" s="87">
        <v>0</v>
      </c>
    </row>
    <row r="62" spans="1:67" s="3" customFormat="1" ht="76.5" x14ac:dyDescent="0.2">
      <c r="A62" s="85" t="s">
        <v>58</v>
      </c>
      <c r="B62" s="43" t="s">
        <v>56</v>
      </c>
      <c r="C62" s="43" t="s">
        <v>7</v>
      </c>
      <c r="D62" s="23">
        <f t="shared" si="77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5"/>
      <c r="AD62" s="45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101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7">
        <v>0</v>
      </c>
      <c r="BH62" s="87"/>
      <c r="BI62" s="87">
        <v>0</v>
      </c>
      <c r="BJ62" s="87">
        <v>0</v>
      </c>
      <c r="BK62" s="87">
        <v>0</v>
      </c>
      <c r="BL62" s="87">
        <v>0</v>
      </c>
      <c r="BM62" s="87">
        <v>0</v>
      </c>
      <c r="BN62" s="87">
        <v>0</v>
      </c>
    </row>
    <row r="63" spans="1:67" s="3" customFormat="1" ht="84.75" customHeight="1" x14ac:dyDescent="0.2">
      <c r="A63" s="85" t="s">
        <v>61</v>
      </c>
      <c r="B63" s="43" t="s">
        <v>56</v>
      </c>
      <c r="C63" s="43" t="s">
        <v>7</v>
      </c>
      <c r="D63" s="23">
        <f t="shared" si="77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5">
        <v>90675</v>
      </c>
      <c r="AD63" s="45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1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7">
        <v>0</v>
      </c>
      <c r="BH63" s="87"/>
      <c r="BI63" s="87">
        <v>0</v>
      </c>
      <c r="BJ63" s="87">
        <v>0</v>
      </c>
      <c r="BK63" s="87">
        <v>0</v>
      </c>
      <c r="BL63" s="87">
        <v>0</v>
      </c>
      <c r="BM63" s="87">
        <v>0</v>
      </c>
      <c r="BN63" s="87">
        <v>0</v>
      </c>
    </row>
    <row r="64" spans="1:67" s="3" customFormat="1" ht="69" customHeight="1" x14ac:dyDescent="0.2">
      <c r="A64" s="85" t="s">
        <v>59</v>
      </c>
      <c r="B64" s="43" t="s">
        <v>18</v>
      </c>
      <c r="C64" s="43" t="s">
        <v>18</v>
      </c>
      <c r="D64" s="23">
        <f t="shared" si="77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5"/>
      <c r="AD64" s="45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1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7">
        <v>0</v>
      </c>
      <c r="BH64" s="87"/>
      <c r="BI64" s="87">
        <v>0</v>
      </c>
      <c r="BJ64" s="87">
        <v>0</v>
      </c>
      <c r="BK64" s="87">
        <v>0</v>
      </c>
      <c r="BL64" s="87">
        <v>0</v>
      </c>
      <c r="BM64" s="87">
        <v>0</v>
      </c>
      <c r="BN64" s="87">
        <v>0</v>
      </c>
    </row>
    <row r="65" spans="1:67" s="3" customFormat="1" ht="87" customHeight="1" x14ac:dyDescent="0.2">
      <c r="A65" s="85" t="s">
        <v>67</v>
      </c>
      <c r="B65" s="72" t="s">
        <v>56</v>
      </c>
      <c r="C65" s="72" t="s">
        <v>7</v>
      </c>
      <c r="D65" s="71">
        <f t="shared" si="77"/>
        <v>2380</v>
      </c>
      <c r="E65" s="71"/>
      <c r="F65" s="71"/>
      <c r="G65" s="71"/>
      <c r="H65" s="71"/>
      <c r="I65" s="71"/>
      <c r="J65" s="71"/>
      <c r="K65" s="71">
        <v>0</v>
      </c>
      <c r="L65" s="71"/>
      <c r="M65" s="71"/>
      <c r="N65" s="71"/>
      <c r="O65" s="71"/>
      <c r="P65" s="71"/>
      <c r="Q65" s="71"/>
      <c r="R65" s="71">
        <v>0</v>
      </c>
      <c r="S65" s="71"/>
      <c r="T65" s="71"/>
      <c r="U65" s="71"/>
      <c r="V65" s="71"/>
      <c r="W65" s="71"/>
      <c r="X65" s="71"/>
      <c r="Y65" s="71"/>
      <c r="Z65" s="71"/>
      <c r="AA65" s="71">
        <v>0</v>
      </c>
      <c r="AB65" s="71"/>
      <c r="AC65" s="73"/>
      <c r="AD65" s="73"/>
      <c r="AE65" s="71"/>
      <c r="AF65" s="71"/>
      <c r="AG65" s="71"/>
      <c r="AH65" s="71"/>
      <c r="AI65" s="71">
        <f>AL65</f>
        <v>1180</v>
      </c>
      <c r="AJ65" s="71">
        <v>0</v>
      </c>
      <c r="AK65" s="71">
        <v>0</v>
      </c>
      <c r="AL65" s="71">
        <v>1180</v>
      </c>
      <c r="AM65" s="71">
        <v>0</v>
      </c>
      <c r="AN65" s="71">
        <v>0</v>
      </c>
      <c r="AO65" s="71"/>
      <c r="AP65" s="71"/>
      <c r="AQ65" s="71">
        <v>0</v>
      </c>
      <c r="AR65" s="71">
        <f>AT65+AU65+AV65+AW65+AX65</f>
        <v>1200</v>
      </c>
      <c r="AS65" s="71"/>
      <c r="AT65" s="71">
        <v>0</v>
      </c>
      <c r="AU65" s="101">
        <v>1200</v>
      </c>
      <c r="AV65" s="71">
        <v>0</v>
      </c>
      <c r="AW65" s="71">
        <v>0</v>
      </c>
      <c r="AX65" s="71">
        <v>0</v>
      </c>
      <c r="AY65" s="71">
        <v>0</v>
      </c>
      <c r="AZ65" s="71"/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87">
        <v>0</v>
      </c>
      <c r="BH65" s="87"/>
      <c r="BI65" s="87">
        <v>0</v>
      </c>
      <c r="BJ65" s="87">
        <v>0</v>
      </c>
      <c r="BK65" s="87">
        <v>0</v>
      </c>
      <c r="BL65" s="87">
        <v>0</v>
      </c>
      <c r="BM65" s="87">
        <v>0</v>
      </c>
      <c r="BN65" s="87">
        <v>0</v>
      </c>
    </row>
    <row r="66" spans="1:67" s="3" customFormat="1" ht="87" customHeight="1" x14ac:dyDescent="0.2">
      <c r="A66" s="85" t="s">
        <v>69</v>
      </c>
      <c r="B66" s="75" t="s">
        <v>56</v>
      </c>
      <c r="C66" s="75" t="s">
        <v>7</v>
      </c>
      <c r="D66" s="74">
        <f t="shared" si="77"/>
        <v>24245.4</v>
      </c>
      <c r="E66" s="74"/>
      <c r="F66" s="74"/>
      <c r="G66" s="74"/>
      <c r="H66" s="74"/>
      <c r="I66" s="74"/>
      <c r="J66" s="74"/>
      <c r="K66" s="74">
        <v>0</v>
      </c>
      <c r="L66" s="74"/>
      <c r="M66" s="74"/>
      <c r="N66" s="74"/>
      <c r="O66" s="74"/>
      <c r="P66" s="74"/>
      <c r="Q66" s="74"/>
      <c r="R66" s="74">
        <v>0</v>
      </c>
      <c r="S66" s="74"/>
      <c r="T66" s="74"/>
      <c r="U66" s="74"/>
      <c r="V66" s="74"/>
      <c r="W66" s="74"/>
      <c r="X66" s="74"/>
      <c r="Y66" s="74"/>
      <c r="Z66" s="74"/>
      <c r="AA66" s="74">
        <v>0</v>
      </c>
      <c r="AB66" s="74"/>
      <c r="AC66" s="77"/>
      <c r="AD66" s="77"/>
      <c r="AE66" s="74"/>
      <c r="AF66" s="74"/>
      <c r="AG66" s="74"/>
      <c r="AH66" s="74"/>
      <c r="AI66" s="74">
        <f>AK66</f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/>
      <c r="AP66" s="74"/>
      <c r="AQ66" s="74">
        <v>0</v>
      </c>
      <c r="AR66" s="74">
        <f>AT66+AU66+AV66+AW66+AX66</f>
        <v>24245.4</v>
      </c>
      <c r="AS66" s="74"/>
      <c r="AT66" s="74">
        <v>24210</v>
      </c>
      <c r="AU66" s="101">
        <v>35.4</v>
      </c>
      <c r="AV66" s="74">
        <v>0</v>
      </c>
      <c r="AW66" s="74">
        <v>0</v>
      </c>
      <c r="AX66" s="74">
        <v>0</v>
      </c>
      <c r="AY66" s="74">
        <f>BA66+BB66+BC66+BD66+BE66+BF66</f>
        <v>0</v>
      </c>
      <c r="AZ66" s="74"/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87">
        <f>BI66+BJ66+BK66+BL66+BM66+BN66</f>
        <v>0</v>
      </c>
      <c r="BH66" s="87"/>
      <c r="BI66" s="87">
        <v>0</v>
      </c>
      <c r="BJ66" s="87">
        <v>0</v>
      </c>
      <c r="BK66" s="87">
        <v>0</v>
      </c>
      <c r="BL66" s="87">
        <v>0</v>
      </c>
      <c r="BM66" s="87">
        <v>0</v>
      </c>
      <c r="BN66" s="87">
        <v>0</v>
      </c>
    </row>
    <row r="67" spans="1:67" s="7" customFormat="1" ht="63.75" x14ac:dyDescent="0.2">
      <c r="A67" s="99" t="s">
        <v>32</v>
      </c>
      <c r="B67" s="43" t="s">
        <v>20</v>
      </c>
      <c r="C67" s="43" t="s">
        <v>6</v>
      </c>
      <c r="D67" s="23">
        <f t="shared" si="77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2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3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74"/>
        <v>0</v>
      </c>
      <c r="AB67" s="23">
        <v>0</v>
      </c>
      <c r="AC67" s="45">
        <v>0</v>
      </c>
      <c r="AD67" s="45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04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101">
        <v>0</v>
      </c>
      <c r="AV67" s="23">
        <v>0</v>
      </c>
      <c r="AW67" s="23">
        <v>0</v>
      </c>
      <c r="AX67" s="23">
        <v>0</v>
      </c>
      <c r="AY67" s="23">
        <f t="shared" ref="AY67" si="105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7">
        <f t="shared" ref="BG67" si="106">BH67+BK67+BL67+BN67+BT67</f>
        <v>0</v>
      </c>
      <c r="BH67" s="87">
        <v>0</v>
      </c>
      <c r="BI67" s="87">
        <v>0</v>
      </c>
      <c r="BJ67" s="87">
        <v>0</v>
      </c>
      <c r="BK67" s="87">
        <v>0</v>
      </c>
      <c r="BL67" s="87">
        <v>0</v>
      </c>
      <c r="BM67" s="87">
        <v>0</v>
      </c>
      <c r="BN67" s="87">
        <v>0</v>
      </c>
    </row>
    <row r="68" spans="1:67" s="10" customFormat="1" ht="38.25" x14ac:dyDescent="0.2">
      <c r="A68" s="127" t="s">
        <v>33</v>
      </c>
      <c r="B68" s="39"/>
      <c r="C68" s="39" t="s">
        <v>6</v>
      </c>
      <c r="D68" s="79">
        <f t="shared" si="77"/>
        <v>4582</v>
      </c>
      <c r="E68" s="66" t="e">
        <f>E69+#REF!+#REF!</f>
        <v>#REF!</v>
      </c>
      <c r="F68" s="66" t="e">
        <f>F69+#REF!+#REF!</f>
        <v>#REF!</v>
      </c>
      <c r="G68" s="66" t="e">
        <f>G69+#REF!+#REF!</f>
        <v>#REF!</v>
      </c>
      <c r="H68" s="66"/>
      <c r="I68" s="66"/>
      <c r="J68" s="66"/>
      <c r="K68" s="79">
        <f>K69+K70</f>
        <v>875.5</v>
      </c>
      <c r="L68" s="79">
        <f t="shared" ref="L68:BN68" si="107">L69</f>
        <v>0</v>
      </c>
      <c r="M68" s="79">
        <f t="shared" si="107"/>
        <v>0</v>
      </c>
      <c r="N68" s="79">
        <f>N69+N70</f>
        <v>875.5</v>
      </c>
      <c r="O68" s="79">
        <f t="shared" si="107"/>
        <v>0</v>
      </c>
      <c r="P68" s="79">
        <f t="shared" si="107"/>
        <v>0</v>
      </c>
      <c r="Q68" s="79">
        <f t="shared" si="107"/>
        <v>0</v>
      </c>
      <c r="R68" s="79">
        <f>V68+W68</f>
        <v>378.2</v>
      </c>
      <c r="S68" s="79">
        <f t="shared" si="107"/>
        <v>0</v>
      </c>
      <c r="T68" s="79">
        <f t="shared" si="107"/>
        <v>0</v>
      </c>
      <c r="U68" s="79">
        <f t="shared" si="107"/>
        <v>0</v>
      </c>
      <c r="V68" s="79">
        <f>V69+V71</f>
        <v>348.2</v>
      </c>
      <c r="W68" s="79">
        <f t="shared" si="107"/>
        <v>30</v>
      </c>
      <c r="X68" s="79">
        <f t="shared" si="107"/>
        <v>0</v>
      </c>
      <c r="Y68" s="79">
        <f t="shared" si="107"/>
        <v>0</v>
      </c>
      <c r="Z68" s="79">
        <f t="shared" si="107"/>
        <v>0</v>
      </c>
      <c r="AA68" s="79">
        <f>AD68</f>
        <v>260.7</v>
      </c>
      <c r="AB68" s="79">
        <f t="shared" si="107"/>
        <v>0</v>
      </c>
      <c r="AC68" s="80">
        <f t="shared" si="107"/>
        <v>0</v>
      </c>
      <c r="AD68" s="80">
        <f>AD69+AD71</f>
        <v>260.7</v>
      </c>
      <c r="AE68" s="79">
        <f t="shared" si="107"/>
        <v>0</v>
      </c>
      <c r="AF68" s="79">
        <f t="shared" si="107"/>
        <v>0</v>
      </c>
      <c r="AG68" s="79">
        <f t="shared" si="107"/>
        <v>0</v>
      </c>
      <c r="AH68" s="79">
        <f t="shared" si="107"/>
        <v>0</v>
      </c>
      <c r="AI68" s="79">
        <f>AL68+AM68</f>
        <v>261.60000000000002</v>
      </c>
      <c r="AJ68" s="79">
        <f t="shared" si="107"/>
        <v>0</v>
      </c>
      <c r="AK68" s="79">
        <f t="shared" si="107"/>
        <v>0</v>
      </c>
      <c r="AL68" s="79">
        <f>AL69+AL71</f>
        <v>257</v>
      </c>
      <c r="AM68" s="79">
        <f t="shared" si="107"/>
        <v>4.5999999999999996</v>
      </c>
      <c r="AN68" s="79">
        <f t="shared" si="107"/>
        <v>0</v>
      </c>
      <c r="AO68" s="79">
        <f t="shared" si="107"/>
        <v>0</v>
      </c>
      <c r="AP68" s="79">
        <f t="shared" si="107"/>
        <v>0</v>
      </c>
      <c r="AQ68" s="79">
        <f t="shared" si="107"/>
        <v>0</v>
      </c>
      <c r="AR68" s="79">
        <f t="shared" si="107"/>
        <v>257</v>
      </c>
      <c r="AS68" s="79">
        <f t="shared" si="107"/>
        <v>0</v>
      </c>
      <c r="AT68" s="79">
        <f t="shared" si="107"/>
        <v>0</v>
      </c>
      <c r="AU68" s="79">
        <f t="shared" si="107"/>
        <v>257</v>
      </c>
      <c r="AV68" s="79">
        <f t="shared" si="107"/>
        <v>0</v>
      </c>
      <c r="AW68" s="79">
        <f t="shared" si="107"/>
        <v>0</v>
      </c>
      <c r="AX68" s="79">
        <f t="shared" si="107"/>
        <v>0</v>
      </c>
      <c r="AY68" s="79">
        <f t="shared" si="107"/>
        <v>1272</v>
      </c>
      <c r="AZ68" s="79">
        <f t="shared" si="107"/>
        <v>0</v>
      </c>
      <c r="BA68" s="79">
        <v>0</v>
      </c>
      <c r="BB68" s="79">
        <f t="shared" si="107"/>
        <v>0</v>
      </c>
      <c r="BC68" s="79">
        <f t="shared" si="107"/>
        <v>1272</v>
      </c>
      <c r="BD68" s="79">
        <f t="shared" si="107"/>
        <v>0</v>
      </c>
      <c r="BE68" s="79">
        <f t="shared" si="107"/>
        <v>0</v>
      </c>
      <c r="BF68" s="79">
        <f t="shared" si="107"/>
        <v>0</v>
      </c>
      <c r="BG68" s="79">
        <f t="shared" si="107"/>
        <v>1277</v>
      </c>
      <c r="BH68" s="79">
        <f t="shared" si="107"/>
        <v>0</v>
      </c>
      <c r="BI68" s="79">
        <v>0</v>
      </c>
      <c r="BJ68" s="79">
        <f t="shared" si="107"/>
        <v>0</v>
      </c>
      <c r="BK68" s="79">
        <f t="shared" si="107"/>
        <v>1277</v>
      </c>
      <c r="BL68" s="79">
        <f t="shared" si="107"/>
        <v>0</v>
      </c>
      <c r="BM68" s="79">
        <f t="shared" si="107"/>
        <v>0</v>
      </c>
      <c r="BN68" s="79">
        <f t="shared" si="107"/>
        <v>0</v>
      </c>
      <c r="BO68" s="95"/>
    </row>
    <row r="69" spans="1:67" s="9" customFormat="1" ht="44.25" customHeight="1" x14ac:dyDescent="0.2">
      <c r="A69" s="127"/>
      <c r="B69" s="39" t="s">
        <v>12</v>
      </c>
      <c r="C69" s="39" t="s">
        <v>12</v>
      </c>
      <c r="D69" s="79">
        <f t="shared" si="77"/>
        <v>3827</v>
      </c>
      <c r="E69" s="66" t="e">
        <f>#REF!+E72+E74</f>
        <v>#REF!</v>
      </c>
      <c r="F69" s="66" t="e">
        <f>#REF!+F72+F74</f>
        <v>#REF!</v>
      </c>
      <c r="G69" s="66" t="e">
        <f>#REF!+G72+G74</f>
        <v>#REF!</v>
      </c>
      <c r="H69" s="66"/>
      <c r="I69" s="66"/>
      <c r="J69" s="66"/>
      <c r="K69" s="79">
        <f t="shared" si="62"/>
        <v>270.5</v>
      </c>
      <c r="L69" s="66">
        <f t="shared" ref="L69:M69" si="108">L72+L73</f>
        <v>0</v>
      </c>
      <c r="M69" s="66">
        <f t="shared" si="108"/>
        <v>0</v>
      </c>
      <c r="N69" s="66">
        <f>N72+N73</f>
        <v>270.5</v>
      </c>
      <c r="O69" s="66"/>
      <c r="P69" s="66"/>
      <c r="Q69" s="66"/>
      <c r="R69" s="79">
        <f t="shared" si="73"/>
        <v>228.2</v>
      </c>
      <c r="S69" s="66">
        <f t="shared" ref="S69:Z69" si="109">S72+S73</f>
        <v>0</v>
      </c>
      <c r="T69" s="66">
        <f t="shared" si="109"/>
        <v>0</v>
      </c>
      <c r="U69" s="66">
        <f t="shared" si="109"/>
        <v>0</v>
      </c>
      <c r="V69" s="66">
        <f t="shared" si="109"/>
        <v>198.2</v>
      </c>
      <c r="W69" s="66">
        <f t="shared" si="109"/>
        <v>30</v>
      </c>
      <c r="X69" s="66">
        <f t="shared" si="109"/>
        <v>0</v>
      </c>
      <c r="Y69" s="66">
        <f t="shared" si="109"/>
        <v>0</v>
      </c>
      <c r="Z69" s="66">
        <f t="shared" si="109"/>
        <v>0</v>
      </c>
      <c r="AA69" s="79">
        <f t="shared" si="74"/>
        <v>260.7</v>
      </c>
      <c r="AB69" s="66">
        <f t="shared" ref="AB69:AH69" si="110">AB72+AB73</f>
        <v>0</v>
      </c>
      <c r="AC69" s="82">
        <f t="shared" si="110"/>
        <v>0</v>
      </c>
      <c r="AD69" s="82">
        <f t="shared" si="110"/>
        <v>260.7</v>
      </c>
      <c r="AE69" s="66">
        <f t="shared" si="110"/>
        <v>0</v>
      </c>
      <c r="AF69" s="66">
        <f t="shared" si="110"/>
        <v>0</v>
      </c>
      <c r="AG69" s="66">
        <f t="shared" si="110"/>
        <v>0</v>
      </c>
      <c r="AH69" s="66">
        <f t="shared" si="110"/>
        <v>0</v>
      </c>
      <c r="AI69" s="79">
        <f t="shared" si="104"/>
        <v>261.60000000000002</v>
      </c>
      <c r="AJ69" s="66">
        <f t="shared" ref="AJ69:AQ69" si="111">AJ72+AJ73</f>
        <v>0</v>
      </c>
      <c r="AK69" s="66">
        <f t="shared" si="111"/>
        <v>0</v>
      </c>
      <c r="AL69" s="66">
        <f t="shared" si="111"/>
        <v>257</v>
      </c>
      <c r="AM69" s="66">
        <f t="shared" si="111"/>
        <v>4.5999999999999996</v>
      </c>
      <c r="AN69" s="66">
        <f t="shared" si="111"/>
        <v>0</v>
      </c>
      <c r="AO69" s="66">
        <f t="shared" si="111"/>
        <v>0</v>
      </c>
      <c r="AP69" s="66">
        <f t="shared" si="111"/>
        <v>0</v>
      </c>
      <c r="AQ69" s="66">
        <f t="shared" si="111"/>
        <v>0</v>
      </c>
      <c r="AR69" s="79">
        <f>AS69+AT69+AU69+AV69+AW69+AX69</f>
        <v>257</v>
      </c>
      <c r="AS69" s="66">
        <f t="shared" ref="AS69:AX69" si="112">AS72+AS73</f>
        <v>0</v>
      </c>
      <c r="AT69" s="66">
        <f t="shared" si="112"/>
        <v>0</v>
      </c>
      <c r="AU69" s="66">
        <f t="shared" si="112"/>
        <v>257</v>
      </c>
      <c r="AV69" s="66">
        <f t="shared" si="112"/>
        <v>0</v>
      </c>
      <c r="AW69" s="66">
        <f t="shared" si="112"/>
        <v>0</v>
      </c>
      <c r="AX69" s="66">
        <f t="shared" si="112"/>
        <v>0</v>
      </c>
      <c r="AY69" s="79">
        <f>AZ69+BC69+BD69+BF69</f>
        <v>1272</v>
      </c>
      <c r="AZ69" s="66">
        <f t="shared" ref="AZ69" si="113">AZ72+AZ73</f>
        <v>0</v>
      </c>
      <c r="BA69" s="66">
        <v>0</v>
      </c>
      <c r="BB69" s="66">
        <f t="shared" ref="BB69" si="114">BB72+BB73</f>
        <v>0</v>
      </c>
      <c r="BC69" s="66">
        <f t="shared" ref="BC69" si="115">BC72+BC73</f>
        <v>1272</v>
      </c>
      <c r="BD69" s="66">
        <f>BD72+BD73</f>
        <v>0</v>
      </c>
      <c r="BE69" s="66">
        <f t="shared" ref="BE69" si="116">BE72+BE73</f>
        <v>0</v>
      </c>
      <c r="BF69" s="66">
        <f t="shared" ref="BF69" si="117">BF72+BF73</f>
        <v>0</v>
      </c>
      <c r="BG69" s="79">
        <f t="shared" ref="BG69" si="118">BH69+BK69+BL69+BN69+BT69</f>
        <v>1277</v>
      </c>
      <c r="BH69" s="66">
        <f t="shared" ref="BH69" si="119">BH72+BH73</f>
        <v>0</v>
      </c>
      <c r="BI69" s="66">
        <v>0</v>
      </c>
      <c r="BJ69" s="66">
        <f t="shared" ref="BJ69:BN69" si="120">BJ72+BJ73</f>
        <v>0</v>
      </c>
      <c r="BK69" s="66">
        <f t="shared" si="120"/>
        <v>1277</v>
      </c>
      <c r="BL69" s="66">
        <f t="shared" si="120"/>
        <v>0</v>
      </c>
      <c r="BM69" s="66">
        <f t="shared" si="120"/>
        <v>0</v>
      </c>
      <c r="BN69" s="66">
        <f t="shared" si="120"/>
        <v>0</v>
      </c>
    </row>
    <row r="70" spans="1:67" s="9" customFormat="1" ht="38.25" x14ac:dyDescent="0.2">
      <c r="A70" s="86"/>
      <c r="B70" s="83" t="s">
        <v>50</v>
      </c>
      <c r="C70" s="83" t="s">
        <v>50</v>
      </c>
      <c r="D70" s="79">
        <f t="shared" si="77"/>
        <v>605</v>
      </c>
      <c r="E70" s="66"/>
      <c r="F70" s="66"/>
      <c r="G70" s="66"/>
      <c r="H70" s="66"/>
      <c r="I70" s="66"/>
      <c r="J70" s="66"/>
      <c r="K70" s="79">
        <f>N70</f>
        <v>605</v>
      </c>
      <c r="L70" s="66"/>
      <c r="M70" s="66"/>
      <c r="N70" s="66">
        <f>N75</f>
        <v>605</v>
      </c>
      <c r="O70" s="66"/>
      <c r="P70" s="66"/>
      <c r="Q70" s="66"/>
      <c r="R70" s="79"/>
      <c r="S70" s="66"/>
      <c r="T70" s="66"/>
      <c r="U70" s="66"/>
      <c r="V70" s="66"/>
      <c r="W70" s="66"/>
      <c r="X70" s="66"/>
      <c r="Y70" s="66"/>
      <c r="Z70" s="66"/>
      <c r="AA70" s="79"/>
      <c r="AB70" s="66"/>
      <c r="AC70" s="82"/>
      <c r="AD70" s="82"/>
      <c r="AE70" s="66"/>
      <c r="AF70" s="66"/>
      <c r="AG70" s="66"/>
      <c r="AH70" s="66"/>
      <c r="AI70" s="79"/>
      <c r="AJ70" s="66"/>
      <c r="AK70" s="66"/>
      <c r="AL70" s="66"/>
      <c r="AM70" s="66"/>
      <c r="AN70" s="66"/>
      <c r="AO70" s="66"/>
      <c r="AP70" s="66"/>
      <c r="AQ70" s="66"/>
      <c r="AR70" s="79"/>
      <c r="AS70" s="66"/>
      <c r="AT70" s="66"/>
      <c r="AU70" s="66"/>
      <c r="AV70" s="66"/>
      <c r="AW70" s="66"/>
      <c r="AX70" s="66"/>
      <c r="AY70" s="79"/>
      <c r="AZ70" s="66"/>
      <c r="BA70" s="66"/>
      <c r="BB70" s="66"/>
      <c r="BC70" s="66"/>
      <c r="BD70" s="66"/>
      <c r="BE70" s="66"/>
      <c r="BF70" s="66"/>
      <c r="BG70" s="79"/>
      <c r="BH70" s="66"/>
      <c r="BI70" s="66"/>
      <c r="BJ70" s="66"/>
      <c r="BK70" s="66"/>
      <c r="BL70" s="66"/>
      <c r="BM70" s="66"/>
      <c r="BN70" s="66"/>
    </row>
    <row r="71" spans="1:67" s="9" customFormat="1" ht="72" customHeight="1" x14ac:dyDescent="0.2">
      <c r="A71" s="86"/>
      <c r="B71" s="83" t="s">
        <v>11</v>
      </c>
      <c r="C71" s="83" t="s">
        <v>11</v>
      </c>
      <c r="D71" s="79">
        <f t="shared" si="76"/>
        <v>150</v>
      </c>
      <c r="E71" s="66"/>
      <c r="F71" s="66"/>
      <c r="G71" s="66"/>
      <c r="H71" s="66"/>
      <c r="I71" s="66"/>
      <c r="J71" s="66"/>
      <c r="K71" s="79">
        <f>L71+M71+N71+O71+P71+Q71</f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79">
        <f>V71</f>
        <v>150</v>
      </c>
      <c r="S71" s="66">
        <v>0</v>
      </c>
      <c r="T71" s="66">
        <v>0</v>
      </c>
      <c r="U71" s="66">
        <v>0</v>
      </c>
      <c r="V71" s="66">
        <f>V76</f>
        <v>150</v>
      </c>
      <c r="W71" s="66">
        <v>0</v>
      </c>
      <c r="X71" s="66">
        <v>0</v>
      </c>
      <c r="Y71" s="66">
        <v>0</v>
      </c>
      <c r="Z71" s="66">
        <v>0</v>
      </c>
      <c r="AA71" s="79">
        <f>AD71</f>
        <v>0</v>
      </c>
      <c r="AB71" s="66">
        <v>0</v>
      </c>
      <c r="AC71" s="82">
        <v>0</v>
      </c>
      <c r="AD71" s="82">
        <f>AD76</f>
        <v>0</v>
      </c>
      <c r="AE71" s="66">
        <v>0</v>
      </c>
      <c r="AF71" s="66">
        <v>0</v>
      </c>
      <c r="AG71" s="66">
        <v>0</v>
      </c>
      <c r="AH71" s="66">
        <v>0</v>
      </c>
      <c r="AI71" s="79">
        <f>AL71</f>
        <v>0</v>
      </c>
      <c r="AJ71" s="66">
        <v>0</v>
      </c>
      <c r="AK71" s="66">
        <v>0</v>
      </c>
      <c r="AL71" s="66">
        <f>AL76</f>
        <v>0</v>
      </c>
      <c r="AM71" s="66">
        <v>0</v>
      </c>
      <c r="AN71" s="66">
        <v>0</v>
      </c>
      <c r="AO71" s="66">
        <v>0</v>
      </c>
      <c r="AP71" s="66">
        <v>0</v>
      </c>
      <c r="AQ71" s="66">
        <v>0</v>
      </c>
      <c r="AR71" s="79">
        <v>0</v>
      </c>
      <c r="AS71" s="66">
        <v>0</v>
      </c>
      <c r="AT71" s="66">
        <v>0</v>
      </c>
      <c r="AU71" s="66">
        <v>0</v>
      </c>
      <c r="AV71" s="66">
        <v>0</v>
      </c>
      <c r="AW71" s="66">
        <v>0</v>
      </c>
      <c r="AX71" s="66">
        <v>0</v>
      </c>
      <c r="AY71" s="79">
        <f>AZ71+BB71+BC71+BD71+BE71</f>
        <v>0</v>
      </c>
      <c r="AZ71" s="66">
        <v>0</v>
      </c>
      <c r="BA71" s="66">
        <v>0</v>
      </c>
      <c r="BB71" s="66">
        <v>0</v>
      </c>
      <c r="BC71" s="66">
        <v>0</v>
      </c>
      <c r="BD71" s="66">
        <v>0</v>
      </c>
      <c r="BE71" s="66">
        <v>0</v>
      </c>
      <c r="BF71" s="66">
        <v>0</v>
      </c>
      <c r="BG71" s="79">
        <f>BH71+BJ71+BK71+BL71+BM71</f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</row>
    <row r="72" spans="1:67" ht="63.75" x14ac:dyDescent="0.2">
      <c r="A72" s="85" t="s">
        <v>48</v>
      </c>
      <c r="B72" s="43" t="s">
        <v>19</v>
      </c>
      <c r="C72" s="43" t="s">
        <v>7</v>
      </c>
      <c r="D72" s="23">
        <f>K72+R72+AA72+AI72+AR72+AY72+BG72</f>
        <v>384.6</v>
      </c>
      <c r="E72" s="46">
        <v>0</v>
      </c>
      <c r="F72" s="46">
        <v>0</v>
      </c>
      <c r="G72" s="46">
        <v>201.4</v>
      </c>
      <c r="H72" s="46"/>
      <c r="I72" s="46"/>
      <c r="J72" s="46"/>
      <c r="K72" s="46">
        <f t="shared" si="62"/>
        <v>50</v>
      </c>
      <c r="L72" s="46">
        <v>0</v>
      </c>
      <c r="M72" s="46">
        <v>0</v>
      </c>
      <c r="N72" s="46">
        <v>50</v>
      </c>
      <c r="O72" s="46">
        <v>0</v>
      </c>
      <c r="P72" s="46">
        <v>0</v>
      </c>
      <c r="Q72" s="46">
        <v>0</v>
      </c>
      <c r="R72" s="23">
        <f t="shared" si="73"/>
        <v>80</v>
      </c>
      <c r="S72" s="46">
        <v>0</v>
      </c>
      <c r="T72" s="46">
        <v>0</v>
      </c>
      <c r="U72" s="46">
        <v>0</v>
      </c>
      <c r="V72" s="46">
        <v>50</v>
      </c>
      <c r="W72" s="46">
        <v>30</v>
      </c>
      <c r="X72" s="46">
        <v>0</v>
      </c>
      <c r="Y72" s="46">
        <v>0</v>
      </c>
      <c r="Z72" s="46">
        <v>0</v>
      </c>
      <c r="AA72" s="23">
        <f t="shared" si="74"/>
        <v>50</v>
      </c>
      <c r="AB72" s="46">
        <v>0</v>
      </c>
      <c r="AC72" s="59">
        <v>0</v>
      </c>
      <c r="AD72" s="59">
        <v>50</v>
      </c>
      <c r="AE72" s="46">
        <v>0</v>
      </c>
      <c r="AF72" s="46">
        <v>0</v>
      </c>
      <c r="AG72" s="46">
        <v>0</v>
      </c>
      <c r="AH72" s="46">
        <v>0</v>
      </c>
      <c r="AI72" s="23">
        <f t="shared" si="104"/>
        <v>54.6</v>
      </c>
      <c r="AJ72" s="46">
        <v>0</v>
      </c>
      <c r="AK72" s="46">
        <v>0</v>
      </c>
      <c r="AL72" s="46">
        <v>50</v>
      </c>
      <c r="AM72" s="46">
        <v>4.5999999999999996</v>
      </c>
      <c r="AN72" s="46">
        <v>0</v>
      </c>
      <c r="AO72" s="46">
        <v>0</v>
      </c>
      <c r="AP72" s="46">
        <v>0</v>
      </c>
      <c r="AQ72" s="46">
        <v>0</v>
      </c>
      <c r="AR72" s="23">
        <f>AS72+AT72+AU72+AV72+BF72</f>
        <v>50</v>
      </c>
      <c r="AS72" s="46">
        <v>0</v>
      </c>
      <c r="AT72" s="46">
        <v>0</v>
      </c>
      <c r="AU72" s="46">
        <v>50</v>
      </c>
      <c r="AV72" s="46">
        <v>0</v>
      </c>
      <c r="AW72" s="46">
        <v>0</v>
      </c>
      <c r="AX72" s="46">
        <v>0</v>
      </c>
      <c r="AY72" s="23">
        <f>BA72+BB72+BC72+BD72+BE72+BF72</f>
        <v>50</v>
      </c>
      <c r="AZ72" s="46">
        <v>0</v>
      </c>
      <c r="BA72" s="46">
        <v>0</v>
      </c>
      <c r="BB72" s="46">
        <v>0</v>
      </c>
      <c r="BC72" s="46">
        <v>50</v>
      </c>
      <c r="BD72" s="46">
        <v>0</v>
      </c>
      <c r="BE72" s="46">
        <v>0</v>
      </c>
      <c r="BF72" s="46">
        <v>0</v>
      </c>
      <c r="BG72" s="87">
        <f t="shared" ref="BG72" si="121">BH72+BK72+BL72+BN72+BT72</f>
        <v>50</v>
      </c>
      <c r="BH72" s="46">
        <v>0</v>
      </c>
      <c r="BI72" s="46">
        <v>0</v>
      </c>
      <c r="BJ72" s="46">
        <v>0</v>
      </c>
      <c r="BK72" s="46">
        <v>50</v>
      </c>
      <c r="BL72" s="46">
        <v>0</v>
      </c>
      <c r="BM72" s="46">
        <v>0</v>
      </c>
      <c r="BN72" s="46">
        <v>0</v>
      </c>
    </row>
    <row r="73" spans="1:67" x14ac:dyDescent="0.2">
      <c r="A73" s="122" t="s">
        <v>77</v>
      </c>
      <c r="B73" s="116" t="s">
        <v>19</v>
      </c>
      <c r="C73" s="116" t="s">
        <v>12</v>
      </c>
      <c r="D73" s="109">
        <f>K73+R73+AA73+AI73+AR73+AY73+BG73</f>
        <v>3442.4</v>
      </c>
      <c r="E73" s="23">
        <v>0</v>
      </c>
      <c r="F73" s="23">
        <v>0</v>
      </c>
      <c r="G73" s="23">
        <v>1060</v>
      </c>
      <c r="H73" s="46"/>
      <c r="I73" s="46"/>
      <c r="J73" s="46"/>
      <c r="K73" s="109">
        <f t="shared" si="62"/>
        <v>220.5</v>
      </c>
      <c r="L73" s="109">
        <v>0</v>
      </c>
      <c r="M73" s="109">
        <v>0</v>
      </c>
      <c r="N73" s="109">
        <v>220.5</v>
      </c>
      <c r="O73" s="109">
        <v>0</v>
      </c>
      <c r="P73" s="109">
        <v>0</v>
      </c>
      <c r="Q73" s="109">
        <v>0</v>
      </c>
      <c r="R73" s="109">
        <f t="shared" si="73"/>
        <v>148.19999999999999</v>
      </c>
      <c r="S73" s="109">
        <v>0</v>
      </c>
      <c r="T73" s="109">
        <v>0</v>
      </c>
      <c r="U73" s="109">
        <v>0</v>
      </c>
      <c r="V73" s="109">
        <v>148.19999999999999</v>
      </c>
      <c r="W73" s="109">
        <v>0</v>
      </c>
      <c r="X73" s="109">
        <v>0</v>
      </c>
      <c r="Y73" s="109">
        <v>0</v>
      </c>
      <c r="Z73" s="109">
        <v>0</v>
      </c>
      <c r="AA73" s="109">
        <f t="shared" si="74"/>
        <v>210.7</v>
      </c>
      <c r="AB73" s="109">
        <v>0</v>
      </c>
      <c r="AC73" s="120">
        <v>0</v>
      </c>
      <c r="AD73" s="120">
        <v>210.7</v>
      </c>
      <c r="AE73" s="109">
        <v>0</v>
      </c>
      <c r="AF73" s="109">
        <v>0</v>
      </c>
      <c r="AG73" s="109">
        <v>0</v>
      </c>
      <c r="AH73" s="109">
        <v>0</v>
      </c>
      <c r="AI73" s="109">
        <v>207</v>
      </c>
      <c r="AJ73" s="109">
        <v>0</v>
      </c>
      <c r="AK73" s="109">
        <v>0</v>
      </c>
      <c r="AL73" s="109">
        <v>207</v>
      </c>
      <c r="AM73" s="109">
        <v>0</v>
      </c>
      <c r="AN73" s="109">
        <v>0</v>
      </c>
      <c r="AO73" s="109">
        <v>0</v>
      </c>
      <c r="AP73" s="109">
        <v>0</v>
      </c>
      <c r="AQ73" s="109">
        <v>0</v>
      </c>
      <c r="AR73" s="109">
        <f>AS73+AT73+AU73+AV73+BF73</f>
        <v>207</v>
      </c>
      <c r="AS73" s="109">
        <v>0</v>
      </c>
      <c r="AT73" s="109">
        <v>0</v>
      </c>
      <c r="AU73" s="109">
        <v>207</v>
      </c>
      <c r="AV73" s="109">
        <v>0</v>
      </c>
      <c r="AW73" s="109">
        <v>0</v>
      </c>
      <c r="AX73" s="109">
        <v>0</v>
      </c>
      <c r="AY73" s="109">
        <f>AZ73+BC73+BD73+BF73+BL73</f>
        <v>1222</v>
      </c>
      <c r="AZ73" s="109">
        <v>0</v>
      </c>
      <c r="BA73" s="111">
        <v>0</v>
      </c>
      <c r="BB73" s="109">
        <v>0</v>
      </c>
      <c r="BC73" s="109">
        <v>1222</v>
      </c>
      <c r="BD73" s="109">
        <v>0</v>
      </c>
      <c r="BE73" s="109">
        <v>0</v>
      </c>
      <c r="BF73" s="109">
        <v>0</v>
      </c>
      <c r="BG73" s="109">
        <f>BH73+BK73+BL73+BN73+BT73</f>
        <v>1227</v>
      </c>
      <c r="BH73" s="109">
        <v>0</v>
      </c>
      <c r="BI73" s="111">
        <v>0</v>
      </c>
      <c r="BJ73" s="109">
        <v>0</v>
      </c>
      <c r="BK73" s="109">
        <v>1227</v>
      </c>
      <c r="BL73" s="109">
        <v>0</v>
      </c>
      <c r="BM73" s="109">
        <v>0</v>
      </c>
      <c r="BN73" s="109">
        <v>0</v>
      </c>
    </row>
    <row r="74" spans="1:67" s="6" customFormat="1" ht="54.75" customHeight="1" x14ac:dyDescent="0.2">
      <c r="A74" s="122"/>
      <c r="B74" s="110"/>
      <c r="C74" s="110"/>
      <c r="D74" s="110">
        <f t="shared" ref="D74" si="122">K74+R74+AA74+AI74+AR74+AY74</f>
        <v>0</v>
      </c>
      <c r="E74" s="46"/>
      <c r="F74" s="46"/>
      <c r="G74" s="46"/>
      <c r="H74" s="46"/>
      <c r="I74" s="46"/>
      <c r="J74" s="46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21"/>
      <c r="AD74" s="121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2"/>
      <c r="BB74" s="110"/>
      <c r="BC74" s="110"/>
      <c r="BD74" s="110"/>
      <c r="BE74" s="110"/>
      <c r="BF74" s="110"/>
      <c r="BG74" s="110"/>
      <c r="BH74" s="110"/>
      <c r="BI74" s="112"/>
      <c r="BJ74" s="110"/>
      <c r="BK74" s="110"/>
      <c r="BL74" s="110"/>
      <c r="BM74" s="110"/>
      <c r="BN74" s="110"/>
    </row>
    <row r="75" spans="1:67" s="6" customFormat="1" ht="38.25" x14ac:dyDescent="0.2">
      <c r="A75" s="123"/>
      <c r="B75" s="49" t="s">
        <v>50</v>
      </c>
      <c r="C75" s="49" t="s">
        <v>50</v>
      </c>
      <c r="D75" s="50">
        <f t="shared" ref="D75:D80" si="123">K75+R75+AA75+AI75+AR75+AY75+BG75</f>
        <v>605</v>
      </c>
      <c r="E75" s="46"/>
      <c r="F75" s="46"/>
      <c r="G75" s="46"/>
      <c r="H75" s="46"/>
      <c r="I75" s="46"/>
      <c r="J75" s="46"/>
      <c r="K75" s="50">
        <f t="shared" si="62"/>
        <v>605</v>
      </c>
      <c r="L75" s="50">
        <v>0</v>
      </c>
      <c r="M75" s="50">
        <v>0</v>
      </c>
      <c r="N75" s="50">
        <v>605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1">
        <v>0</v>
      </c>
      <c r="AD75" s="51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</row>
    <row r="76" spans="1:67" s="6" customFormat="1" ht="63.75" x14ac:dyDescent="0.2">
      <c r="A76" s="123"/>
      <c r="B76" s="49" t="s">
        <v>11</v>
      </c>
      <c r="C76" s="49" t="s">
        <v>11</v>
      </c>
      <c r="D76" s="50">
        <f t="shared" si="123"/>
        <v>150</v>
      </c>
      <c r="E76" s="46"/>
      <c r="F76" s="46"/>
      <c r="G76" s="46"/>
      <c r="H76" s="46"/>
      <c r="I76" s="46"/>
      <c r="J76" s="46"/>
      <c r="K76" s="50">
        <f>L76+M76+N76+O76+P76+Q76</f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f>V76</f>
        <v>150</v>
      </c>
      <c r="S76" s="50">
        <v>0</v>
      </c>
      <c r="T76" s="50">
        <v>0</v>
      </c>
      <c r="U76" s="50">
        <v>0</v>
      </c>
      <c r="V76" s="50">
        <v>150</v>
      </c>
      <c r="W76" s="50">
        <v>0</v>
      </c>
      <c r="X76" s="50">
        <v>0</v>
      </c>
      <c r="Y76" s="50">
        <v>0</v>
      </c>
      <c r="Z76" s="50">
        <v>0</v>
      </c>
      <c r="AA76" s="50">
        <f>AD76</f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f>AL76</f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f>AS76+AT76+AU76+AV76+AW76+AX76</f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f>AZ76+BB76+BC76+BD76+BE76+BF76</f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f>BH76+BJ76+BK76+BL76+BM76+BN76</f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84" customFormat="1" ht="38.25" x14ac:dyDescent="0.2">
      <c r="A77" s="117" t="s">
        <v>34</v>
      </c>
      <c r="B77" s="39" t="s">
        <v>22</v>
      </c>
      <c r="C77" s="39" t="s">
        <v>6</v>
      </c>
      <c r="D77" s="79">
        <f t="shared" si="123"/>
        <v>22166.100000000006</v>
      </c>
      <c r="E77" s="66" t="e">
        <f>E81+#REF!</f>
        <v>#REF!</v>
      </c>
      <c r="F77" s="66" t="e">
        <f>F81+#REF!</f>
        <v>#REF!</v>
      </c>
      <c r="G77" s="66" t="e">
        <f>G81+#REF!</f>
        <v>#REF!</v>
      </c>
      <c r="H77" s="66" t="e">
        <f>H81+#REF!</f>
        <v>#REF!</v>
      </c>
      <c r="I77" s="66" t="e">
        <f>I81+#REF!</f>
        <v>#REF!</v>
      </c>
      <c r="J77" s="66" t="e">
        <f>J81+#REF!</f>
        <v>#REF!</v>
      </c>
      <c r="K77" s="66">
        <f>M77+O77+N77</f>
        <v>2287.5</v>
      </c>
      <c r="L77" s="66">
        <f t="shared" ref="L77" si="124">L81</f>
        <v>0</v>
      </c>
      <c r="M77" s="66">
        <f>M81+M85</f>
        <v>1212.2</v>
      </c>
      <c r="N77" s="66">
        <f>N83+N84+N85</f>
        <v>25.3</v>
      </c>
      <c r="O77" s="66">
        <f>O81</f>
        <v>1050</v>
      </c>
      <c r="P77" s="66">
        <f t="shared" ref="P77:Q77" si="125">P81</f>
        <v>0</v>
      </c>
      <c r="Q77" s="66">
        <f t="shared" si="125"/>
        <v>0</v>
      </c>
      <c r="R77" s="66">
        <f>U77+W77+V77</f>
        <v>4880.7000000000007</v>
      </c>
      <c r="S77" s="66">
        <f t="shared" ref="S77:Z77" si="126">S81</f>
        <v>0</v>
      </c>
      <c r="T77" s="66">
        <f t="shared" si="126"/>
        <v>0</v>
      </c>
      <c r="U77" s="66">
        <f t="shared" si="126"/>
        <v>2830.6</v>
      </c>
      <c r="V77" s="66">
        <f>V80</f>
        <v>550.1</v>
      </c>
      <c r="W77" s="66">
        <f t="shared" si="126"/>
        <v>1500</v>
      </c>
      <c r="X77" s="66">
        <f t="shared" si="126"/>
        <v>0</v>
      </c>
      <c r="Y77" s="66">
        <f t="shared" si="126"/>
        <v>0</v>
      </c>
      <c r="Z77" s="66">
        <f t="shared" si="126"/>
        <v>0</v>
      </c>
      <c r="AA77" s="66">
        <f>AB77+AC77+AD77+AE77+AF77+AG77+AH77</f>
        <v>6886.8</v>
      </c>
      <c r="AB77" s="66">
        <f t="shared" ref="AB77:AH77" si="127">AB81</f>
        <v>0</v>
      </c>
      <c r="AC77" s="82">
        <f>AC81+AC86</f>
        <v>4378.3</v>
      </c>
      <c r="AD77" s="82">
        <f>AD79</f>
        <v>1908.5</v>
      </c>
      <c r="AE77" s="66">
        <f t="shared" si="127"/>
        <v>600</v>
      </c>
      <c r="AF77" s="66">
        <f t="shared" si="127"/>
        <v>0</v>
      </c>
      <c r="AG77" s="66">
        <f t="shared" si="127"/>
        <v>0</v>
      </c>
      <c r="AH77" s="66">
        <f t="shared" si="127"/>
        <v>0</v>
      </c>
      <c r="AI77" s="66">
        <f>AK77+AL77+AM77+AN77+AO77+AP77</f>
        <v>2835.9</v>
      </c>
      <c r="AJ77" s="66">
        <f t="shared" ref="AJ77:AQ77" si="128">AJ81</f>
        <v>0</v>
      </c>
      <c r="AK77" s="66">
        <f t="shared" si="128"/>
        <v>2563.1</v>
      </c>
      <c r="AL77" s="66">
        <f>AL79</f>
        <v>272.8</v>
      </c>
      <c r="AM77" s="66">
        <f t="shared" si="128"/>
        <v>0</v>
      </c>
      <c r="AN77" s="66">
        <f t="shared" si="128"/>
        <v>0</v>
      </c>
      <c r="AO77" s="66">
        <f t="shared" si="128"/>
        <v>0</v>
      </c>
      <c r="AP77" s="66">
        <f t="shared" si="128"/>
        <v>0</v>
      </c>
      <c r="AQ77" s="66">
        <f t="shared" si="128"/>
        <v>0</v>
      </c>
      <c r="AR77" s="66">
        <f>AS77+AT77+AU77+AV77+AW77+BF77</f>
        <v>1758.4</v>
      </c>
      <c r="AS77" s="66">
        <f t="shared" ref="AS77:AX77" si="129">AS81</f>
        <v>0</v>
      </c>
      <c r="AT77" s="66">
        <f t="shared" si="129"/>
        <v>1758.4</v>
      </c>
      <c r="AU77" s="66">
        <f t="shared" si="129"/>
        <v>0</v>
      </c>
      <c r="AV77" s="66">
        <f t="shared" si="129"/>
        <v>0</v>
      </c>
      <c r="AW77" s="66">
        <f t="shared" si="129"/>
        <v>0</v>
      </c>
      <c r="AX77" s="66">
        <f t="shared" si="129"/>
        <v>0</v>
      </c>
      <c r="AY77" s="66">
        <f>AY79</f>
        <v>1758.4</v>
      </c>
      <c r="AZ77" s="66">
        <f t="shared" ref="AZ77:BF77" si="130">AZ81</f>
        <v>0</v>
      </c>
      <c r="BA77" s="66">
        <v>0</v>
      </c>
      <c r="BB77" s="66">
        <f t="shared" si="130"/>
        <v>1758.4</v>
      </c>
      <c r="BC77" s="66">
        <f t="shared" si="130"/>
        <v>0</v>
      </c>
      <c r="BD77" s="66">
        <f t="shared" si="130"/>
        <v>0</v>
      </c>
      <c r="BE77" s="66">
        <f t="shared" si="130"/>
        <v>0</v>
      </c>
      <c r="BF77" s="66">
        <f t="shared" si="130"/>
        <v>0</v>
      </c>
      <c r="BG77" s="66">
        <f>BG79</f>
        <v>1758.4</v>
      </c>
      <c r="BH77" s="66">
        <f t="shared" ref="BH77" si="131">BH81</f>
        <v>0</v>
      </c>
      <c r="BI77" s="66">
        <v>0</v>
      </c>
      <c r="BJ77" s="66">
        <f t="shared" ref="BJ77:BN77" si="132">BJ81</f>
        <v>1758.4</v>
      </c>
      <c r="BK77" s="66">
        <f t="shared" si="132"/>
        <v>0</v>
      </c>
      <c r="BL77" s="66">
        <f t="shared" si="132"/>
        <v>0</v>
      </c>
      <c r="BM77" s="66">
        <f t="shared" si="132"/>
        <v>0</v>
      </c>
      <c r="BN77" s="66">
        <f t="shared" si="132"/>
        <v>0</v>
      </c>
    </row>
    <row r="78" spans="1:67" s="84" customFormat="1" ht="38.25" x14ac:dyDescent="0.2">
      <c r="A78" s="118"/>
      <c r="B78" s="39" t="s">
        <v>50</v>
      </c>
      <c r="C78" s="83" t="s">
        <v>50</v>
      </c>
      <c r="D78" s="79">
        <f t="shared" si="123"/>
        <v>187.60000000000002</v>
      </c>
      <c r="E78" s="66"/>
      <c r="F78" s="66"/>
      <c r="G78" s="66"/>
      <c r="H78" s="66"/>
      <c r="I78" s="66"/>
      <c r="J78" s="66"/>
      <c r="K78" s="66">
        <f>K85</f>
        <v>187.60000000000002</v>
      </c>
      <c r="L78" s="66">
        <v>0</v>
      </c>
      <c r="M78" s="66">
        <f>M85</f>
        <v>162.30000000000001</v>
      </c>
      <c r="N78" s="66">
        <f>N85</f>
        <v>25.3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0</v>
      </c>
      <c r="AB78" s="66">
        <v>0</v>
      </c>
      <c r="AC78" s="82">
        <v>0</v>
      </c>
      <c r="AD78" s="82">
        <v>0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0</v>
      </c>
      <c r="AR78" s="66">
        <v>0</v>
      </c>
      <c r="AS78" s="66">
        <v>0</v>
      </c>
      <c r="AT78" s="66">
        <v>0</v>
      </c>
      <c r="AU78" s="66">
        <v>0</v>
      </c>
      <c r="AV78" s="66">
        <v>0</v>
      </c>
      <c r="AW78" s="66">
        <v>0</v>
      </c>
      <c r="AX78" s="66">
        <v>0</v>
      </c>
      <c r="AY78" s="66">
        <v>0</v>
      </c>
      <c r="AZ78" s="66">
        <v>0</v>
      </c>
      <c r="BA78" s="66">
        <v>0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</row>
    <row r="79" spans="1:67" s="84" customFormat="1" ht="25.5" x14ac:dyDescent="0.2">
      <c r="A79" s="118"/>
      <c r="B79" s="39" t="s">
        <v>12</v>
      </c>
      <c r="C79" s="39" t="s">
        <v>12</v>
      </c>
      <c r="D79" s="79">
        <f t="shared" si="123"/>
        <v>21428.400000000001</v>
      </c>
      <c r="E79" s="66"/>
      <c r="F79" s="66"/>
      <c r="G79" s="66"/>
      <c r="H79" s="66"/>
      <c r="I79" s="66"/>
      <c r="J79" s="66"/>
      <c r="K79" s="66">
        <f>K81</f>
        <v>2099.9</v>
      </c>
      <c r="L79" s="66">
        <v>0</v>
      </c>
      <c r="M79" s="66">
        <f>M81+M83</f>
        <v>1049.9000000000001</v>
      </c>
      <c r="N79" s="66">
        <f>N81+N82+N83</f>
        <v>0</v>
      </c>
      <c r="O79" s="66">
        <f>O81</f>
        <v>1050</v>
      </c>
      <c r="P79" s="66">
        <v>0</v>
      </c>
      <c r="Q79" s="66">
        <v>0</v>
      </c>
      <c r="R79" s="66">
        <f>R81</f>
        <v>4330.6000000000004</v>
      </c>
      <c r="S79" s="66">
        <v>0</v>
      </c>
      <c r="T79" s="66">
        <v>0</v>
      </c>
      <c r="U79" s="66">
        <f>U81</f>
        <v>2830.6</v>
      </c>
      <c r="V79" s="66">
        <v>0</v>
      </c>
      <c r="W79" s="66">
        <f>W81</f>
        <v>1500</v>
      </c>
      <c r="X79" s="66">
        <v>0</v>
      </c>
      <c r="Y79" s="66">
        <v>0</v>
      </c>
      <c r="Z79" s="66">
        <v>0</v>
      </c>
      <c r="AA79" s="66">
        <f>AC79+AD79+AE79</f>
        <v>6886.8</v>
      </c>
      <c r="AB79" s="66">
        <v>0</v>
      </c>
      <c r="AC79" s="82">
        <f>AC81+AC86</f>
        <v>4378.3</v>
      </c>
      <c r="AD79" s="82">
        <f>AD86+AD87+AD83</f>
        <v>1908.5</v>
      </c>
      <c r="AE79" s="66">
        <f>AE81</f>
        <v>600</v>
      </c>
      <c r="AF79" s="66">
        <v>0</v>
      </c>
      <c r="AG79" s="66">
        <v>0</v>
      </c>
      <c r="AH79" s="66">
        <v>0</v>
      </c>
      <c r="AI79" s="66">
        <f>AK79+AL79</f>
        <v>2835.9</v>
      </c>
      <c r="AJ79" s="66">
        <v>0</v>
      </c>
      <c r="AK79" s="66">
        <f>AK81</f>
        <v>2563.1</v>
      </c>
      <c r="AL79" s="66">
        <f>AL86+AL87+AL83</f>
        <v>272.8</v>
      </c>
      <c r="AM79" s="66">
        <f>AM82</f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f>AR81</f>
        <v>1758.4</v>
      </c>
      <c r="AS79" s="66">
        <v>0</v>
      </c>
      <c r="AT79" s="66">
        <f>AT81</f>
        <v>1758.4</v>
      </c>
      <c r="AU79" s="66">
        <v>0</v>
      </c>
      <c r="AV79" s="66">
        <f>AV81</f>
        <v>0</v>
      </c>
      <c r="AW79" s="66">
        <v>0</v>
      </c>
      <c r="AX79" s="66">
        <v>0</v>
      </c>
      <c r="AY79" s="66">
        <f>BB79</f>
        <v>1758.4</v>
      </c>
      <c r="AZ79" s="66">
        <v>0</v>
      </c>
      <c r="BA79" s="66">
        <v>0</v>
      </c>
      <c r="BB79" s="66">
        <f>BB81</f>
        <v>1758.4</v>
      </c>
      <c r="BC79" s="66">
        <v>0</v>
      </c>
      <c r="BD79" s="66">
        <f>BD81</f>
        <v>0</v>
      </c>
      <c r="BE79" s="66">
        <v>0</v>
      </c>
      <c r="BF79" s="66">
        <v>0</v>
      </c>
      <c r="BG79" s="66">
        <f>BJ79</f>
        <v>1758.4</v>
      </c>
      <c r="BH79" s="66">
        <v>0</v>
      </c>
      <c r="BI79" s="66">
        <v>0</v>
      </c>
      <c r="BJ79" s="66">
        <f>BJ81</f>
        <v>1758.4</v>
      </c>
      <c r="BK79" s="66">
        <v>0</v>
      </c>
      <c r="BL79" s="66">
        <f>BL81</f>
        <v>0</v>
      </c>
      <c r="BM79" s="66">
        <v>0</v>
      </c>
      <c r="BN79" s="66">
        <v>0</v>
      </c>
    </row>
    <row r="80" spans="1:67" s="84" customFormat="1" ht="38.25" x14ac:dyDescent="0.2">
      <c r="A80" s="119"/>
      <c r="B80" s="39" t="s">
        <v>18</v>
      </c>
      <c r="C80" s="39" t="s">
        <v>18</v>
      </c>
      <c r="D80" s="79">
        <f t="shared" si="123"/>
        <v>550.1</v>
      </c>
      <c r="E80" s="66"/>
      <c r="F80" s="66"/>
      <c r="G80" s="66"/>
      <c r="H80" s="66"/>
      <c r="I80" s="66"/>
      <c r="J80" s="66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f>V80</f>
        <v>550.1</v>
      </c>
      <c r="S80" s="66">
        <v>0</v>
      </c>
      <c r="T80" s="66">
        <v>0</v>
      </c>
      <c r="U80" s="66">
        <v>0</v>
      </c>
      <c r="V80" s="66">
        <f>V83</f>
        <v>550.1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82">
        <v>0</v>
      </c>
      <c r="AD80" s="82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</row>
    <row r="81" spans="1:83" s="6" customFormat="1" ht="63.75" x14ac:dyDescent="0.2">
      <c r="A81" s="47" t="s">
        <v>35</v>
      </c>
      <c r="B81" s="43" t="s">
        <v>36</v>
      </c>
      <c r="C81" s="43" t="s">
        <v>12</v>
      </c>
      <c r="D81" s="23">
        <f>K81+R81+AA81+AI81+AR81++BG81</f>
        <v>15488.699999999999</v>
      </c>
      <c r="E81" s="46"/>
      <c r="F81" s="46"/>
      <c r="G81" s="46"/>
      <c r="H81" s="46"/>
      <c r="I81" s="46"/>
      <c r="J81" s="46"/>
      <c r="K81" s="23">
        <f>M81+O81</f>
        <v>2099.9</v>
      </c>
      <c r="L81" s="46">
        <f t="shared" ref="L81:N81" si="133">L82</f>
        <v>0</v>
      </c>
      <c r="M81" s="46">
        <f t="shared" si="133"/>
        <v>1049.9000000000001</v>
      </c>
      <c r="N81" s="46">
        <f t="shared" si="133"/>
        <v>0</v>
      </c>
      <c r="O81" s="46">
        <f>O82</f>
        <v>1050</v>
      </c>
      <c r="P81" s="46">
        <f t="shared" ref="P81:Q81" si="134">P82</f>
        <v>0</v>
      </c>
      <c r="Q81" s="46">
        <f t="shared" si="134"/>
        <v>0</v>
      </c>
      <c r="R81" s="23">
        <f>U81+W81</f>
        <v>4330.6000000000004</v>
      </c>
      <c r="S81" s="46">
        <f t="shared" ref="S81:Z81" si="135">S82</f>
        <v>0</v>
      </c>
      <c r="T81" s="46">
        <f t="shared" si="135"/>
        <v>0</v>
      </c>
      <c r="U81" s="46">
        <f t="shared" si="135"/>
        <v>2830.6</v>
      </c>
      <c r="V81" s="46">
        <f t="shared" si="135"/>
        <v>0</v>
      </c>
      <c r="W81" s="46">
        <f t="shared" si="135"/>
        <v>1500</v>
      </c>
      <c r="X81" s="46">
        <f t="shared" si="135"/>
        <v>0</v>
      </c>
      <c r="Y81" s="46">
        <f t="shared" si="135"/>
        <v>0</v>
      </c>
      <c r="Z81" s="46">
        <f t="shared" si="135"/>
        <v>0</v>
      </c>
      <c r="AA81" s="23">
        <f>AC81+AE81</f>
        <v>2978.3</v>
      </c>
      <c r="AB81" s="46">
        <f t="shared" ref="AB81:AH81" si="136">AB82</f>
        <v>0</v>
      </c>
      <c r="AC81" s="59">
        <f t="shared" si="136"/>
        <v>2378.3000000000002</v>
      </c>
      <c r="AD81" s="59">
        <f t="shared" si="136"/>
        <v>0</v>
      </c>
      <c r="AE81" s="46">
        <f t="shared" si="136"/>
        <v>600</v>
      </c>
      <c r="AF81" s="46">
        <f t="shared" si="136"/>
        <v>0</v>
      </c>
      <c r="AG81" s="46">
        <f t="shared" si="136"/>
        <v>0</v>
      </c>
      <c r="AH81" s="46">
        <f t="shared" si="136"/>
        <v>0</v>
      </c>
      <c r="AI81" s="23">
        <f>AK81+AM81+AN81+AO81+AP81</f>
        <v>2563.1</v>
      </c>
      <c r="AJ81" s="46">
        <f t="shared" ref="AJ81:AQ81" si="137">AJ82</f>
        <v>0</v>
      </c>
      <c r="AK81" s="46">
        <v>2563.1</v>
      </c>
      <c r="AL81" s="46">
        <f t="shared" si="137"/>
        <v>0</v>
      </c>
      <c r="AM81" s="46">
        <f>AM82</f>
        <v>0</v>
      </c>
      <c r="AN81" s="46">
        <f t="shared" si="137"/>
        <v>0</v>
      </c>
      <c r="AO81" s="46">
        <f t="shared" si="137"/>
        <v>0</v>
      </c>
      <c r="AP81" s="46">
        <f t="shared" si="137"/>
        <v>0</v>
      </c>
      <c r="AQ81" s="46">
        <f t="shared" si="137"/>
        <v>0</v>
      </c>
      <c r="AR81" s="23">
        <f>AT81+AV81</f>
        <v>1758.4</v>
      </c>
      <c r="AS81" s="46">
        <f t="shared" ref="AS81:AX81" si="138">AS82</f>
        <v>0</v>
      </c>
      <c r="AT81" s="46">
        <v>1758.4</v>
      </c>
      <c r="AU81" s="46">
        <f t="shared" si="138"/>
        <v>0</v>
      </c>
      <c r="AV81" s="46">
        <f t="shared" si="138"/>
        <v>0</v>
      </c>
      <c r="AW81" s="46">
        <f t="shared" si="138"/>
        <v>0</v>
      </c>
      <c r="AX81" s="46">
        <f t="shared" si="138"/>
        <v>0</v>
      </c>
      <c r="AY81" s="23">
        <f>BB81</f>
        <v>1758.4</v>
      </c>
      <c r="AZ81" s="46">
        <f t="shared" ref="AZ81:BN81" si="139">AZ82</f>
        <v>0</v>
      </c>
      <c r="BA81" s="46">
        <v>0</v>
      </c>
      <c r="BB81" s="46">
        <v>1758.4</v>
      </c>
      <c r="BC81" s="46">
        <f t="shared" si="139"/>
        <v>0</v>
      </c>
      <c r="BD81" s="46">
        <f t="shared" si="139"/>
        <v>0</v>
      </c>
      <c r="BE81" s="46">
        <f t="shared" si="139"/>
        <v>0</v>
      </c>
      <c r="BF81" s="46">
        <f t="shared" si="139"/>
        <v>0</v>
      </c>
      <c r="BG81" s="87">
        <f>BH81+BJ81+BK81+BL81+BM81+BN81+BO81+BP81</f>
        <v>1758.4</v>
      </c>
      <c r="BH81" s="46">
        <f t="shared" si="139"/>
        <v>0</v>
      </c>
      <c r="BI81" s="46">
        <v>0</v>
      </c>
      <c r="BJ81" s="46">
        <v>1758.4</v>
      </c>
      <c r="BK81" s="46">
        <f t="shared" si="139"/>
        <v>0</v>
      </c>
      <c r="BL81" s="46">
        <f t="shared" si="139"/>
        <v>0</v>
      </c>
      <c r="BM81" s="46">
        <f t="shared" si="139"/>
        <v>0</v>
      </c>
      <c r="BN81" s="46">
        <f t="shared" si="139"/>
        <v>0</v>
      </c>
    </row>
    <row r="82" spans="1:83" s="6" customFormat="1" ht="120.75" hidden="1" customHeight="1" x14ac:dyDescent="0.2">
      <c r="A82" s="47"/>
      <c r="B82" s="43" t="s">
        <v>19</v>
      </c>
      <c r="C82" s="43" t="s">
        <v>12</v>
      </c>
      <c r="D82" s="23">
        <f t="shared" ref="D82" si="140">K82+R82+AA82+AI82+AR82+AY82</f>
        <v>17955.2</v>
      </c>
      <c r="E82" s="46"/>
      <c r="F82" s="46"/>
      <c r="G82" s="46"/>
      <c r="H82" s="46"/>
      <c r="I82" s="46"/>
      <c r="J82" s="46"/>
      <c r="K82" s="46">
        <f t="shared" ref="K82" si="141">L82+M82+N82+O82+P82+Q82</f>
        <v>2099.9</v>
      </c>
      <c r="L82" s="46">
        <v>0</v>
      </c>
      <c r="M82" s="46">
        <v>1049.9000000000001</v>
      </c>
      <c r="N82" s="46"/>
      <c r="O82" s="46">
        <v>1050</v>
      </c>
      <c r="P82" s="46">
        <v>0</v>
      </c>
      <c r="Q82" s="46">
        <v>0</v>
      </c>
      <c r="R82" s="46">
        <f t="shared" ref="R82" si="142">S82+T82+U82+V82+W82+X82+Y82+Z82</f>
        <v>4330.6000000000004</v>
      </c>
      <c r="S82" s="46">
        <v>0</v>
      </c>
      <c r="T82" s="46">
        <v>0</v>
      </c>
      <c r="U82" s="46">
        <v>2830.6</v>
      </c>
      <c r="V82" s="46">
        <v>0</v>
      </c>
      <c r="W82" s="46">
        <v>1500</v>
      </c>
      <c r="X82" s="46">
        <v>0</v>
      </c>
      <c r="Y82" s="46">
        <v>0</v>
      </c>
      <c r="Z82" s="46">
        <v>0</v>
      </c>
      <c r="AA82" s="23">
        <f>AC82+AE82</f>
        <v>2978.3</v>
      </c>
      <c r="AB82" s="46">
        <v>0</v>
      </c>
      <c r="AC82" s="59">
        <v>2378.3000000000002</v>
      </c>
      <c r="AD82" s="59">
        <v>0</v>
      </c>
      <c r="AE82" s="46">
        <v>600</v>
      </c>
      <c r="AF82" s="46">
        <v>0</v>
      </c>
      <c r="AG82" s="46">
        <v>0</v>
      </c>
      <c r="AH82" s="46">
        <v>0</v>
      </c>
      <c r="AI82" s="23">
        <f>AK82+AM82</f>
        <v>2136.6</v>
      </c>
      <c r="AJ82" s="46">
        <v>0</v>
      </c>
      <c r="AK82" s="46">
        <v>2136.6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23">
        <f>AT82+AV82</f>
        <v>2136.6</v>
      </c>
      <c r="AS82" s="46">
        <v>0</v>
      </c>
      <c r="AT82" s="46">
        <v>2136.6</v>
      </c>
      <c r="AU82" s="46">
        <v>0</v>
      </c>
      <c r="AV82" s="46">
        <v>0</v>
      </c>
      <c r="AW82" s="46">
        <v>0</v>
      </c>
      <c r="AX82" s="46">
        <v>0</v>
      </c>
      <c r="AY82" s="23">
        <f>AZ82+BB82+BC82+BD82+BE82+BF82+BG82+BH82</f>
        <v>4273.2</v>
      </c>
      <c r="AZ82" s="46">
        <v>0</v>
      </c>
      <c r="BA82" s="46">
        <v>0</v>
      </c>
      <c r="BB82" s="46">
        <v>2136.6</v>
      </c>
      <c r="BC82" s="46">
        <v>0</v>
      </c>
      <c r="BD82" s="46">
        <v>0</v>
      </c>
      <c r="BE82" s="46">
        <v>0</v>
      </c>
      <c r="BF82" s="46">
        <v>0</v>
      </c>
      <c r="BG82" s="87">
        <f>BH82+BJ82+BK82+BL82+BM82+BN82+BO82+BP82</f>
        <v>2136.6</v>
      </c>
      <c r="BH82" s="46">
        <v>0</v>
      </c>
      <c r="BI82" s="46">
        <v>0</v>
      </c>
      <c r="BJ82" s="46">
        <v>2136.6</v>
      </c>
      <c r="BK82" s="46">
        <v>0</v>
      </c>
      <c r="BL82" s="46">
        <v>0</v>
      </c>
      <c r="BM82" s="46">
        <v>0</v>
      </c>
      <c r="BN82" s="46">
        <v>0</v>
      </c>
    </row>
    <row r="83" spans="1:83" s="6" customFormat="1" ht="53.25" customHeight="1" x14ac:dyDescent="0.2">
      <c r="A83" s="47" t="s">
        <v>78</v>
      </c>
      <c r="B83" s="43" t="s">
        <v>18</v>
      </c>
      <c r="C83" s="43" t="s">
        <v>18</v>
      </c>
      <c r="D83" s="23">
        <f>K83+R83+AA83+AI83+AR83+AY83+BG83</f>
        <v>1491.1000000000001</v>
      </c>
      <c r="E83" s="46"/>
      <c r="F83" s="46"/>
      <c r="G83" s="46"/>
      <c r="H83" s="46"/>
      <c r="I83" s="46"/>
      <c r="J83" s="46"/>
      <c r="K83" s="46">
        <f>N83</f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f>S83+T83+U83+V83+W83+X83+Y83+Z83</f>
        <v>550.1</v>
      </c>
      <c r="S83" s="46">
        <v>0</v>
      </c>
      <c r="T83" s="46">
        <v>0</v>
      </c>
      <c r="U83" s="46">
        <v>0</v>
      </c>
      <c r="V83" s="46">
        <v>550.1</v>
      </c>
      <c r="W83" s="46">
        <v>0</v>
      </c>
      <c r="X83" s="46">
        <v>0</v>
      </c>
      <c r="Y83" s="46">
        <v>0</v>
      </c>
      <c r="Z83" s="46">
        <v>0</v>
      </c>
      <c r="AA83" s="46">
        <f>AB83+AC83+AD83+AE83+AF83+AG83+AH83+AI83</f>
        <v>748.6</v>
      </c>
      <c r="AB83" s="46">
        <v>0</v>
      </c>
      <c r="AC83" s="59">
        <v>0</v>
      </c>
      <c r="AD83" s="59">
        <v>556.20000000000005</v>
      </c>
      <c r="AE83" s="46">
        <v>0</v>
      </c>
      <c r="AF83" s="46">
        <v>0</v>
      </c>
      <c r="AG83" s="46">
        <v>0</v>
      </c>
      <c r="AH83" s="46">
        <v>0</v>
      </c>
      <c r="AI83" s="46">
        <f>AJ83+AK83+AL83+AM83+AN83+AO83+AP83+AQ83</f>
        <v>192.4</v>
      </c>
      <c r="AJ83" s="46">
        <v>0</v>
      </c>
      <c r="AK83" s="46">
        <v>0</v>
      </c>
      <c r="AL83" s="46">
        <v>192.4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f>AS83+AT83+AU83+AV83+AW83+AX83+AY83+AZ83</f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f>AZ83+BB83+BC83+BD83+BE83+BF83+BG83+BH83</f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f>BH83+BJ83+BK83+BL83+BM83+BN83+BO83+BP83</f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</row>
    <row r="84" spans="1:83" s="17" customFormat="1" ht="30.75" hidden="1" customHeight="1" x14ac:dyDescent="0.2">
      <c r="A84" s="47"/>
      <c r="B84" s="43"/>
      <c r="C84" s="43"/>
      <c r="D84" s="60">
        <f>K84</f>
        <v>0</v>
      </c>
      <c r="E84" s="60"/>
      <c r="F84" s="60"/>
      <c r="G84" s="60"/>
      <c r="H84" s="60"/>
      <c r="I84" s="60"/>
      <c r="J84" s="60"/>
      <c r="K84" s="60">
        <f>N84</f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>S84+T84+U84+V84+W84+X84+Y84+Z84</f>
        <v>0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60">
        <v>0</v>
      </c>
      <c r="Z84" s="60">
        <v>0</v>
      </c>
      <c r="AA84" s="60">
        <f>AB84+AC84+AD84+AE84+AF84+AG84+AH84</f>
        <v>0</v>
      </c>
      <c r="AB84" s="60">
        <v>0</v>
      </c>
      <c r="AC84" s="61">
        <v>0</v>
      </c>
      <c r="AD84" s="61">
        <v>0</v>
      </c>
      <c r="AE84" s="60">
        <v>0</v>
      </c>
      <c r="AF84" s="60">
        <v>0</v>
      </c>
      <c r="AG84" s="60">
        <v>0</v>
      </c>
      <c r="AH84" s="60">
        <v>0</v>
      </c>
      <c r="AI84" s="60">
        <f>AJ84+AK84+AL84+AM84+AN84+AO84+AP84+AQ84</f>
        <v>0</v>
      </c>
      <c r="AJ84" s="60"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v>0</v>
      </c>
      <c r="AP84" s="60">
        <v>0</v>
      </c>
      <c r="AQ84" s="60">
        <v>0</v>
      </c>
      <c r="AR84" s="60">
        <f>AS84+AT84+AU84+AV84+AW84+AX84</f>
        <v>0</v>
      </c>
      <c r="AS84" s="60">
        <v>0</v>
      </c>
      <c r="AT84" s="60"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>AZ84+BB84+BC84+BD84+BE84+BF84</f>
        <v>0</v>
      </c>
      <c r="AZ84" s="60">
        <v>0</v>
      </c>
      <c r="BA84" s="60"/>
      <c r="BB84" s="60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f>BH84+BJ84+BK84+BL84+BM84+BN84</f>
        <v>0</v>
      </c>
      <c r="BH84" s="60">
        <v>0</v>
      </c>
      <c r="BI84" s="60"/>
      <c r="BJ84" s="60">
        <v>0</v>
      </c>
      <c r="BK84" s="60">
        <v>0</v>
      </c>
      <c r="BL84" s="60">
        <v>0</v>
      </c>
      <c r="BM84" s="60">
        <v>0</v>
      </c>
      <c r="BN84" s="60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8" t="s">
        <v>53</v>
      </c>
      <c r="B85" s="62" t="s">
        <v>56</v>
      </c>
      <c r="C85" s="62" t="s">
        <v>50</v>
      </c>
      <c r="D85" s="63">
        <f>K85+R85+AA85+AI85+AR85+AY85+BG85</f>
        <v>187.60000000000002</v>
      </c>
      <c r="E85" s="63"/>
      <c r="F85" s="63"/>
      <c r="G85" s="63"/>
      <c r="H85" s="63"/>
      <c r="I85" s="63"/>
      <c r="J85" s="63"/>
      <c r="K85" s="63">
        <f>L85+M85+N85+O85+P85+Q85</f>
        <v>187.60000000000002</v>
      </c>
      <c r="L85" s="63">
        <v>0</v>
      </c>
      <c r="M85" s="63">
        <v>162.30000000000001</v>
      </c>
      <c r="N85" s="63">
        <v>25.3</v>
      </c>
      <c r="O85" s="63">
        <v>0</v>
      </c>
      <c r="P85" s="63">
        <v>0</v>
      </c>
      <c r="Q85" s="63">
        <v>0</v>
      </c>
      <c r="R85" s="63">
        <f>S85+T85+U85+V85+W85+X85+Y85+Z85</f>
        <v>0</v>
      </c>
      <c r="S85" s="63">
        <v>0</v>
      </c>
      <c r="T85" s="63">
        <v>0</v>
      </c>
      <c r="U85" s="63">
        <v>0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f>AB85+AC85+AD85+AE85+AF85+AG85+AH85</f>
        <v>0</v>
      </c>
      <c r="AB85" s="63">
        <v>0</v>
      </c>
      <c r="AC85" s="64">
        <v>0</v>
      </c>
      <c r="AD85" s="64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f>AJ85+AK85+AL85+AM85+AN85+AO85+AP85+AQ85</f>
        <v>0</v>
      </c>
      <c r="AJ85" s="63">
        <v>0</v>
      </c>
      <c r="AK85" s="63">
        <v>0</v>
      </c>
      <c r="AL85" s="63">
        <v>0</v>
      </c>
      <c r="AM85" s="63">
        <v>0</v>
      </c>
      <c r="AN85" s="63">
        <v>0</v>
      </c>
      <c r="AO85" s="63">
        <v>0</v>
      </c>
      <c r="AP85" s="63">
        <v>0</v>
      </c>
      <c r="AQ85" s="63">
        <v>0</v>
      </c>
      <c r="AR85" s="63">
        <f>AS85+AT85+AU85+AV85+AW85+AX85</f>
        <v>0</v>
      </c>
      <c r="AS85" s="63">
        <v>0</v>
      </c>
      <c r="AT85" s="63">
        <v>0</v>
      </c>
      <c r="AU85" s="63">
        <v>0</v>
      </c>
      <c r="AV85" s="63">
        <v>0</v>
      </c>
      <c r="AW85" s="63">
        <v>0</v>
      </c>
      <c r="AX85" s="63">
        <v>0</v>
      </c>
      <c r="AY85" s="63">
        <f>AZ85+BB85+BC85+BD85+BE85+BF85</f>
        <v>0</v>
      </c>
      <c r="AZ85" s="63">
        <v>0</v>
      </c>
      <c r="BA85" s="63">
        <v>0</v>
      </c>
      <c r="BB85" s="63">
        <v>0</v>
      </c>
      <c r="BC85" s="63">
        <v>0</v>
      </c>
      <c r="BD85" s="63">
        <v>0</v>
      </c>
      <c r="BE85" s="63">
        <v>0</v>
      </c>
      <c r="BF85" s="63">
        <v>0</v>
      </c>
      <c r="BG85" s="63">
        <f>BH85+BJ85+BK85+BL85+BM85+BN85</f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3">
        <v>0</v>
      </c>
      <c r="BN85" s="63">
        <v>0</v>
      </c>
    </row>
    <row r="86" spans="1:83" s="18" customFormat="1" ht="76.5" x14ac:dyDescent="0.2">
      <c r="A86" s="70" t="s">
        <v>79</v>
      </c>
      <c r="B86" s="43" t="s">
        <v>56</v>
      </c>
      <c r="C86" s="43" t="s">
        <v>12</v>
      </c>
      <c r="D86" s="60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0">
        <f>AD86+AC86</f>
        <v>2352.3000000000002</v>
      </c>
      <c r="AB86" s="20"/>
      <c r="AC86" s="59">
        <v>2000</v>
      </c>
      <c r="AD86" s="61">
        <v>352.3</v>
      </c>
      <c r="AE86" s="20"/>
      <c r="AF86" s="20"/>
      <c r="AG86" s="20"/>
      <c r="AH86" s="20"/>
      <c r="AI86" s="60">
        <f>AJ86+AK86+AL86+AM86+AN86+AO86+AP86+AQ86</f>
        <v>0</v>
      </c>
      <c r="AJ86" s="60">
        <v>0</v>
      </c>
      <c r="AK86" s="61"/>
      <c r="AL86" s="61">
        <v>0</v>
      </c>
      <c r="AM86" s="60"/>
      <c r="AN86" s="60"/>
      <c r="AO86" s="60"/>
      <c r="AP86" s="60"/>
      <c r="AQ86" s="60"/>
      <c r="AR86" s="60">
        <f>AS86+AT86+AU86+AV86+AW86+AX86+AY86+AZ86</f>
        <v>0</v>
      </c>
      <c r="AS86" s="60"/>
      <c r="AT86" s="60"/>
      <c r="AU86" s="60"/>
      <c r="AV86" s="60"/>
      <c r="AW86" s="60"/>
      <c r="AX86" s="60"/>
      <c r="AY86" s="60">
        <v>0</v>
      </c>
      <c r="AZ86" s="60"/>
      <c r="BA86" s="60"/>
      <c r="BB86" s="60"/>
      <c r="BC86" s="60"/>
      <c r="BD86" s="60"/>
      <c r="BE86" s="60"/>
      <c r="BF86" s="60"/>
      <c r="BG86" s="60">
        <v>0</v>
      </c>
      <c r="BH86" s="60"/>
      <c r="BI86" s="60"/>
      <c r="BJ86" s="60"/>
      <c r="BK86" s="60"/>
      <c r="BL86" s="60"/>
      <c r="BM86" s="60"/>
      <c r="BN86" s="60"/>
    </row>
    <row r="87" spans="1:83" s="18" customFormat="1" ht="76.5" x14ac:dyDescent="0.2">
      <c r="A87" s="65" t="s">
        <v>60</v>
      </c>
      <c r="B87" s="43" t="s">
        <v>56</v>
      </c>
      <c r="C87" s="43" t="s">
        <v>12</v>
      </c>
      <c r="D87" s="59">
        <f>K87+R87+AA87+AI87+AR87+AY87+BG87</f>
        <v>1080.4000000000001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66"/>
      <c r="S87" s="46"/>
      <c r="T87" s="46"/>
      <c r="U87" s="46"/>
      <c r="V87" s="46"/>
      <c r="W87" s="46"/>
      <c r="X87" s="46"/>
      <c r="Y87" s="46"/>
      <c r="Z87" s="46"/>
      <c r="AA87" s="46">
        <f>AD87</f>
        <v>1000</v>
      </c>
      <c r="AB87" s="61"/>
      <c r="AC87" s="61"/>
      <c r="AD87" s="61">
        <v>1000</v>
      </c>
      <c r="AE87" s="19"/>
      <c r="AF87" s="19"/>
      <c r="AG87" s="19"/>
      <c r="AH87" s="19"/>
      <c r="AI87" s="61">
        <f>AL87</f>
        <v>80.400000000000006</v>
      </c>
      <c r="AJ87" s="61"/>
      <c r="AK87" s="60"/>
      <c r="AL87" s="60">
        <v>80.400000000000006</v>
      </c>
      <c r="AM87" s="60"/>
      <c r="AN87" s="60"/>
      <c r="AO87" s="60"/>
      <c r="AP87" s="60"/>
      <c r="AQ87" s="60"/>
      <c r="AR87" s="60"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1"/>
      <c r="BC87" s="61"/>
      <c r="BD87" s="61"/>
      <c r="BE87" s="61"/>
      <c r="BF87" s="61"/>
      <c r="BG87" s="60">
        <v>0</v>
      </c>
      <c r="BH87" s="60"/>
      <c r="BI87" s="60"/>
      <c r="BJ87" s="61"/>
      <c r="BK87" s="61"/>
      <c r="BL87" s="61"/>
      <c r="BM87" s="61"/>
      <c r="BN87" s="61"/>
    </row>
    <row r="88" spans="1:83" ht="51.75" customHeight="1" x14ac:dyDescent="0.2">
      <c r="R88" s="67"/>
      <c r="S88" s="68"/>
      <c r="T88" s="68"/>
      <c r="U88" s="68"/>
      <c r="V88" s="68"/>
      <c r="W88" s="68"/>
      <c r="X88" s="68"/>
      <c r="Y88" s="68"/>
      <c r="Z88" s="68"/>
      <c r="AA88" s="67"/>
      <c r="AB88" s="69"/>
      <c r="AC88" s="69"/>
      <c r="AD88" s="69"/>
      <c r="AE88" s="69"/>
      <c r="AF88" s="69"/>
      <c r="AG88" s="69"/>
      <c r="AH88" s="69"/>
      <c r="AI88" s="69"/>
      <c r="AJ88" s="69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AW28:AW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AJ28:AJ29"/>
    <mergeCell ref="AK28:AK29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1:BN2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A44:A46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2024-05-07T11:07:57Z</dcterms:modified>
</cp:coreProperties>
</file>