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Лист1!$A$1:$BF$88</definedName>
  </definedNames>
  <calcPr calcId="144525"/>
</workbook>
</file>

<file path=xl/calcChain.xml><?xml version="1.0" encoding="utf-8"?>
<calcChain xmlns="http://schemas.openxmlformats.org/spreadsheetml/2006/main">
  <c r="AL20" i="1" l="1"/>
  <c r="AI20" i="1"/>
  <c r="AL19" i="1"/>
  <c r="AK39" i="1" l="1"/>
  <c r="AK20" i="1" l="1"/>
  <c r="AK16" i="1" l="1"/>
  <c r="AK38" i="1" l="1"/>
  <c r="AN37" i="1"/>
  <c r="AI47" i="1"/>
  <c r="AR14" i="1" l="1"/>
  <c r="AI33" i="1"/>
  <c r="AY39" i="1"/>
  <c r="AI44" i="1"/>
  <c r="AL40" i="1" l="1"/>
  <c r="AL39" i="1"/>
  <c r="AL15" i="1" s="1"/>
  <c r="AL22" i="1"/>
  <c r="AL16" i="1" l="1"/>
  <c r="AI40" i="1"/>
  <c r="AI16" i="1" s="1"/>
  <c r="AL38" i="1"/>
  <c r="AL37" i="1" s="1"/>
  <c r="AI45" i="1"/>
  <c r="D32" i="1"/>
  <c r="AI32" i="1"/>
  <c r="D31" i="1"/>
  <c r="AI31" i="1"/>
  <c r="AY16" i="1" l="1"/>
  <c r="AY17" i="1"/>
  <c r="BA16" i="1"/>
  <c r="BA15" i="1"/>
  <c r="BA14" i="1"/>
  <c r="BA13" i="1" s="1"/>
  <c r="AY79" i="1"/>
  <c r="AR83" i="1"/>
  <c r="AY38" i="1"/>
  <c r="BA37" i="1"/>
  <c r="AY76" i="1" l="1"/>
  <c r="AY74" i="1" s="1"/>
  <c r="AD54" i="1" l="1"/>
  <c r="AT19" i="1"/>
  <c r="AT18" i="1" s="1"/>
  <c r="R41" i="1"/>
  <c r="BB19" i="1" l="1"/>
  <c r="BB18" i="1" s="1"/>
  <c r="AL76" i="1"/>
  <c r="AL74" i="1" s="1"/>
  <c r="AD76" i="1"/>
  <c r="AI83" i="1"/>
  <c r="BB54" i="1"/>
  <c r="BB53" i="1"/>
  <c r="AY60" i="1"/>
  <c r="AY59" i="1"/>
  <c r="AJ38" i="1"/>
  <c r="AC38" i="1"/>
  <c r="AM38" i="1"/>
  <c r="AI38" i="1" s="1"/>
  <c r="AI50" i="1"/>
  <c r="BD19" i="1"/>
  <c r="BD18" i="1"/>
  <c r="AA27" i="1" l="1"/>
  <c r="AA26" i="1"/>
  <c r="AD22" i="1" l="1"/>
  <c r="AC21" i="1" l="1"/>
  <c r="AD21" i="1"/>
  <c r="AA17" i="1" l="1"/>
  <c r="AC17" i="1"/>
  <c r="AD17" i="1"/>
  <c r="AA35" i="1"/>
  <c r="AD19" i="1" l="1"/>
  <c r="AD20" i="1"/>
  <c r="AD18" i="1" l="1"/>
  <c r="AA36" i="1" l="1"/>
  <c r="AE54" i="1" l="1"/>
  <c r="BF55" i="1" l="1"/>
  <c r="BE55" i="1"/>
  <c r="BD55" i="1"/>
  <c r="BC55" i="1"/>
  <c r="BB55" i="1"/>
  <c r="AZ55" i="1"/>
  <c r="AX55" i="1"/>
  <c r="AW55" i="1"/>
  <c r="AV55" i="1"/>
  <c r="AU55" i="1"/>
  <c r="AT55" i="1"/>
  <c r="AS55" i="1"/>
  <c r="AR55" i="1" s="1"/>
  <c r="AQ55" i="1"/>
  <c r="AP55" i="1"/>
  <c r="AO55" i="1"/>
  <c r="AN55" i="1"/>
  <c r="AM55" i="1"/>
  <c r="AL55" i="1"/>
  <c r="AK55" i="1"/>
  <c r="AJ55" i="1"/>
  <c r="Z55" i="1"/>
  <c r="Y55" i="1"/>
  <c r="X55" i="1"/>
  <c r="W55" i="1"/>
  <c r="V55" i="1"/>
  <c r="U55" i="1"/>
  <c r="T55" i="1"/>
  <c r="S55" i="1"/>
  <c r="R55" i="1" s="1"/>
  <c r="Q55" i="1"/>
  <c r="P55" i="1"/>
  <c r="O55" i="1"/>
  <c r="N55" i="1"/>
  <c r="M55" i="1"/>
  <c r="L55" i="1"/>
  <c r="AH55" i="1"/>
  <c r="AG55" i="1"/>
  <c r="AF55" i="1"/>
  <c r="AE55" i="1"/>
  <c r="AE53" i="1" s="1"/>
  <c r="AD55" i="1"/>
  <c r="AD53" i="1" s="1"/>
  <c r="AC55" i="1"/>
  <c r="AB55" i="1"/>
  <c r="BF54" i="1"/>
  <c r="BE54" i="1"/>
  <c r="BD54" i="1"/>
  <c r="BC54" i="1"/>
  <c r="AZ54" i="1"/>
  <c r="AX54" i="1"/>
  <c r="AW54" i="1"/>
  <c r="AV54" i="1"/>
  <c r="AU54" i="1"/>
  <c r="AT54" i="1"/>
  <c r="AS54" i="1"/>
  <c r="AQ54" i="1"/>
  <c r="AP54" i="1"/>
  <c r="AO54" i="1"/>
  <c r="AN54" i="1"/>
  <c r="AM54" i="1"/>
  <c r="AL54" i="1"/>
  <c r="AK54" i="1"/>
  <c r="AJ54" i="1"/>
  <c r="AH54" i="1"/>
  <c r="AH53" i="1" s="1"/>
  <c r="AG54" i="1"/>
  <c r="AF54" i="1"/>
  <c r="AF53" i="1" s="1"/>
  <c r="AC54" i="1"/>
  <c r="AB54" i="1"/>
  <c r="Z54" i="1"/>
  <c r="Y54" i="1"/>
  <c r="X54" i="1"/>
  <c r="W54" i="1"/>
  <c r="V54" i="1"/>
  <c r="U54" i="1"/>
  <c r="T54" i="1"/>
  <c r="S54" i="1"/>
  <c r="L54" i="1"/>
  <c r="Q54" i="1"/>
  <c r="P54" i="1"/>
  <c r="O54" i="1"/>
  <c r="N54" i="1"/>
  <c r="M54" i="1"/>
  <c r="AY55" i="1" l="1"/>
  <c r="AI55" i="1"/>
  <c r="AG53" i="1"/>
  <c r="K55" i="1"/>
  <c r="K54" i="1"/>
  <c r="R54" i="1"/>
  <c r="AC53" i="1"/>
  <c r="AA54" i="1"/>
  <c r="AI54" i="1"/>
  <c r="AR54" i="1"/>
  <c r="AA55" i="1"/>
  <c r="AF20" i="1"/>
  <c r="AA33" i="1"/>
  <c r="D55" i="1" l="1"/>
  <c r="AC40" i="1"/>
  <c r="AC39" i="1"/>
  <c r="AC37" i="1" l="1"/>
  <c r="AA62" i="1" l="1"/>
  <c r="D62" i="1" s="1"/>
  <c r="AC19" i="1" l="1"/>
  <c r="AC20" i="1"/>
  <c r="AC18" i="1" l="1"/>
  <c r="AC16" i="1"/>
  <c r="AA83" i="1"/>
  <c r="AE38" i="1" l="1"/>
  <c r="AD38" i="1"/>
  <c r="AA47" i="1"/>
  <c r="AA79" i="1" l="1"/>
  <c r="AD74" i="1"/>
  <c r="AA84" i="1"/>
  <c r="D84" i="1" s="1"/>
  <c r="D83" i="1"/>
  <c r="AA63" i="1" l="1"/>
  <c r="D63" i="1" s="1"/>
  <c r="AA61" i="1"/>
  <c r="D61" i="1" s="1"/>
  <c r="AB38" i="1" l="1"/>
  <c r="AA41" i="1"/>
  <c r="AA42" i="1" l="1"/>
  <c r="V19" i="1" l="1"/>
  <c r="U39" i="1"/>
  <c r="U15" i="1" s="1"/>
  <c r="U38" i="1"/>
  <c r="V20" i="1"/>
  <c r="V39" i="1"/>
  <c r="V17" i="1"/>
  <c r="V38" i="1"/>
  <c r="W19" i="1" l="1"/>
  <c r="K21" i="1"/>
  <c r="AA21" i="1"/>
  <c r="AI21" i="1"/>
  <c r="AR21" i="1"/>
  <c r="AY21" i="1"/>
  <c r="U21" i="1"/>
  <c r="R21" i="1" s="1"/>
  <c r="V21" i="1"/>
  <c r="U19" i="1"/>
  <c r="R19" i="1" s="1"/>
  <c r="V18" i="1"/>
  <c r="D21" i="1" l="1"/>
  <c r="U17" i="1"/>
  <c r="R17" i="1" s="1"/>
  <c r="R36" i="1"/>
  <c r="D36" i="1" s="1"/>
  <c r="R35" i="1"/>
  <c r="D35" i="1" s="1"/>
  <c r="AD40" i="1" l="1"/>
  <c r="AD16" i="1" s="1"/>
  <c r="AD39" i="1"/>
  <c r="AD37" i="1" s="1"/>
  <c r="AR52" i="1"/>
  <c r="AA16" i="1" l="1"/>
  <c r="AA40" i="1"/>
  <c r="AM78" i="1"/>
  <c r="AU19" i="1" l="1"/>
  <c r="AV19" i="1"/>
  <c r="AM19" i="1"/>
  <c r="AE19" i="1"/>
  <c r="AE78" i="1"/>
  <c r="AA19" i="1" l="1"/>
  <c r="AR19" i="1"/>
  <c r="AI51" i="1"/>
  <c r="AA52" i="1"/>
  <c r="AA50" i="1"/>
  <c r="V77" i="1" l="1"/>
  <c r="R77" i="1" l="1"/>
  <c r="D77" i="1" s="1"/>
  <c r="V74" i="1"/>
  <c r="R34" i="1"/>
  <c r="D34" i="1" s="1"/>
  <c r="V40" i="1" l="1"/>
  <c r="V16" i="1" s="1"/>
  <c r="R45" i="1"/>
  <c r="D45" i="1" s="1"/>
  <c r="R44" i="1"/>
  <c r="X13" i="1" l="1"/>
  <c r="T13" i="1"/>
  <c r="U20" i="1" l="1"/>
  <c r="U18" i="1" s="1"/>
  <c r="U40" i="1" l="1"/>
  <c r="R40" i="1" l="1"/>
  <c r="D40" i="1" s="1"/>
  <c r="U16" i="1"/>
  <c r="V22" i="1" l="1"/>
  <c r="Y38" i="1" l="1"/>
  <c r="U37" i="1" l="1"/>
  <c r="V37" i="1" l="1"/>
  <c r="N17" i="1" l="1"/>
  <c r="N53" i="1"/>
  <c r="N39" i="1"/>
  <c r="N15" i="1" s="1"/>
  <c r="N38" i="1"/>
  <c r="N20" i="1"/>
  <c r="N19" i="1"/>
  <c r="N66" i="1"/>
  <c r="M17" i="1"/>
  <c r="M22" i="1"/>
  <c r="R33" i="1"/>
  <c r="D33" i="1" s="1"/>
  <c r="N16" i="1" l="1"/>
  <c r="K20" i="1"/>
  <c r="R16" i="1"/>
  <c r="W53" i="1"/>
  <c r="AK78" i="1" l="1"/>
  <c r="AK76" i="1" s="1"/>
  <c r="AI76" i="1" s="1"/>
  <c r="K33" i="1"/>
  <c r="V53" i="1" l="1"/>
  <c r="W38" i="1" l="1"/>
  <c r="R48" i="1"/>
  <c r="K68" i="1"/>
  <c r="AY68" i="1"/>
  <c r="AL68" i="1"/>
  <c r="AI68" i="1" s="1"/>
  <c r="AD68" i="1"/>
  <c r="AA68" i="1" s="1"/>
  <c r="V68" i="1"/>
  <c r="V15" i="1" s="1"/>
  <c r="K73" i="1"/>
  <c r="AR73" i="1"/>
  <c r="AY73" i="1"/>
  <c r="AI73" i="1"/>
  <c r="AA73" i="1"/>
  <c r="R73" i="1"/>
  <c r="R68" i="1" l="1"/>
  <c r="D68" i="1" s="1"/>
  <c r="D73" i="1"/>
  <c r="AI52" i="1"/>
  <c r="R52" i="1" l="1"/>
  <c r="R50" i="1"/>
  <c r="R49" i="1"/>
  <c r="K50" i="1"/>
  <c r="K49" i="1"/>
  <c r="D50" i="1" l="1"/>
  <c r="D49" i="1"/>
  <c r="AI48" i="1"/>
  <c r="AA44" i="1"/>
  <c r="M38" i="1" l="1"/>
  <c r="K17" i="1" l="1"/>
  <c r="D17" i="1" s="1"/>
  <c r="AM76" i="1"/>
  <c r="N75" i="1"/>
  <c r="M75" i="1"/>
  <c r="K44" i="1" l="1"/>
  <c r="D44" i="1" s="1"/>
  <c r="N74" i="1" l="1"/>
  <c r="K82" i="1"/>
  <c r="AY82" i="1"/>
  <c r="AR82" i="1"/>
  <c r="AI82" i="1"/>
  <c r="AA82" i="1"/>
  <c r="R82" i="1"/>
  <c r="D82" i="1" l="1"/>
  <c r="K75" i="1"/>
  <c r="D75" i="1" s="1"/>
  <c r="AA81" i="1"/>
  <c r="AI81" i="1"/>
  <c r="AR81" i="1"/>
  <c r="AY81" i="1"/>
  <c r="R81" i="1"/>
  <c r="K81" i="1"/>
  <c r="D81" i="1" s="1"/>
  <c r="K41" i="1" l="1"/>
  <c r="K42" i="1" l="1"/>
  <c r="R42" i="1" l="1"/>
  <c r="AY80" i="1" l="1"/>
  <c r="AR80" i="1" s="1"/>
  <c r="AI80" i="1"/>
  <c r="AA80" i="1" s="1"/>
  <c r="R80" i="1"/>
  <c r="K80" i="1"/>
  <c r="D80" i="1" s="1"/>
  <c r="R47" i="1" l="1"/>
  <c r="N67" i="1" l="1"/>
  <c r="K67" i="1" s="1"/>
  <c r="D67" i="1" s="1"/>
  <c r="M39" i="1"/>
  <c r="K72" i="1" l="1"/>
  <c r="D72" i="1" s="1"/>
  <c r="M16" i="1" l="1"/>
  <c r="L16" i="1"/>
  <c r="BF16" i="1"/>
  <c r="BE16" i="1"/>
  <c r="BD16" i="1"/>
  <c r="BB16" i="1"/>
  <c r="AZ16" i="1"/>
  <c r="AX16" i="1"/>
  <c r="AW16" i="1"/>
  <c r="AV16" i="1"/>
  <c r="AT16" i="1"/>
  <c r="AS16" i="1"/>
  <c r="AQ16" i="1"/>
  <c r="AP16" i="1"/>
  <c r="AO16" i="1"/>
  <c r="AN16" i="1"/>
  <c r="AM16" i="1"/>
  <c r="AJ16" i="1"/>
  <c r="Q16" i="1"/>
  <c r="P16" i="1"/>
  <c r="O16" i="1"/>
  <c r="Q65" i="1"/>
  <c r="P65" i="1"/>
  <c r="O65" i="1"/>
  <c r="BF66" i="1"/>
  <c r="BF65" i="1" s="1"/>
  <c r="BE66" i="1"/>
  <c r="BE65" i="1" s="1"/>
  <c r="BD66" i="1"/>
  <c r="BD65" i="1" s="1"/>
  <c r="BC66" i="1"/>
  <c r="BC65" i="1" s="1"/>
  <c r="BB66" i="1"/>
  <c r="AZ66" i="1"/>
  <c r="AZ65" i="1" s="1"/>
  <c r="AX66" i="1"/>
  <c r="AX65" i="1" s="1"/>
  <c r="AW66" i="1"/>
  <c r="AW65" i="1" s="1"/>
  <c r="AV66" i="1"/>
  <c r="AV65" i="1" s="1"/>
  <c r="AU66" i="1"/>
  <c r="AU65" i="1" s="1"/>
  <c r="AT66" i="1"/>
  <c r="AT65" i="1" s="1"/>
  <c r="AS66" i="1"/>
  <c r="AS65" i="1" s="1"/>
  <c r="AQ66" i="1"/>
  <c r="AQ65" i="1" s="1"/>
  <c r="AP66" i="1"/>
  <c r="AP65" i="1" s="1"/>
  <c r="AO66" i="1"/>
  <c r="AO65" i="1" s="1"/>
  <c r="AN66" i="1"/>
  <c r="AN65" i="1" s="1"/>
  <c r="AM66" i="1"/>
  <c r="AM65" i="1" s="1"/>
  <c r="AL66" i="1"/>
  <c r="AL65" i="1" s="1"/>
  <c r="AI65" i="1" s="1"/>
  <c r="AK66" i="1"/>
  <c r="AK65" i="1" s="1"/>
  <c r="AJ66" i="1"/>
  <c r="AJ65" i="1" s="1"/>
  <c r="Z66" i="1"/>
  <c r="Z65" i="1" s="1"/>
  <c r="Y66" i="1"/>
  <c r="Y65" i="1" s="1"/>
  <c r="X66" i="1"/>
  <c r="X65" i="1" s="1"/>
  <c r="W66" i="1"/>
  <c r="AH66" i="1"/>
  <c r="AH65" i="1" s="1"/>
  <c r="AG66" i="1"/>
  <c r="AG65" i="1" s="1"/>
  <c r="AF66" i="1"/>
  <c r="AF65" i="1" s="1"/>
  <c r="AE66" i="1"/>
  <c r="AD66" i="1"/>
  <c r="AD14" i="1" s="1"/>
  <c r="AC66" i="1"/>
  <c r="AC65" i="1" s="1"/>
  <c r="AB66" i="1"/>
  <c r="AB65" i="1" s="1"/>
  <c r="V66" i="1"/>
  <c r="V14" i="1" s="1"/>
  <c r="U66" i="1"/>
  <c r="U65" i="1" s="1"/>
  <c r="T66" i="1"/>
  <c r="T65" i="1" s="1"/>
  <c r="S66" i="1"/>
  <c r="S65" i="1" s="1"/>
  <c r="M66" i="1"/>
  <c r="M65" i="1" s="1"/>
  <c r="L66" i="1"/>
  <c r="L65" i="1" s="1"/>
  <c r="N65" i="1"/>
  <c r="BF78" i="1"/>
  <c r="BF74" i="1" s="1"/>
  <c r="BE78" i="1"/>
  <c r="BE74" i="1" s="1"/>
  <c r="BD78" i="1"/>
  <c r="BC78" i="1"/>
  <c r="BC74" i="1" s="1"/>
  <c r="BB78" i="1"/>
  <c r="BB74" i="1" s="1"/>
  <c r="AZ78" i="1"/>
  <c r="AX78" i="1"/>
  <c r="AX74" i="1" s="1"/>
  <c r="AW78" i="1"/>
  <c r="AW74" i="1" s="1"/>
  <c r="AV78" i="1"/>
  <c r="AU78" i="1"/>
  <c r="AU74" i="1" s="1"/>
  <c r="AT78" i="1"/>
  <c r="AS78" i="1"/>
  <c r="AS74" i="1" s="1"/>
  <c r="AQ78" i="1"/>
  <c r="AQ74" i="1" s="1"/>
  <c r="AP78" i="1"/>
  <c r="AP74" i="1" s="1"/>
  <c r="AO78" i="1"/>
  <c r="AO74" i="1" s="1"/>
  <c r="AN78" i="1"/>
  <c r="AN74" i="1" s="1"/>
  <c r="AM74" i="1"/>
  <c r="AL78" i="1"/>
  <c r="AK74" i="1"/>
  <c r="AJ78" i="1"/>
  <c r="AJ74" i="1" s="1"/>
  <c r="AH78" i="1"/>
  <c r="AH74" i="1" s="1"/>
  <c r="AG78" i="1"/>
  <c r="AG74" i="1" s="1"/>
  <c r="AF78" i="1"/>
  <c r="AF74" i="1" s="1"/>
  <c r="AD78" i="1"/>
  <c r="AC78" i="1"/>
  <c r="AB78" i="1"/>
  <c r="AB74" i="1" s="1"/>
  <c r="Z78" i="1"/>
  <c r="Z74" i="1" s="1"/>
  <c r="Y78" i="1"/>
  <c r="Y74" i="1" s="1"/>
  <c r="X78" i="1"/>
  <c r="X74" i="1" s="1"/>
  <c r="W78" i="1"/>
  <c r="V78" i="1"/>
  <c r="U78" i="1"/>
  <c r="U76" i="1" s="1"/>
  <c r="T78" i="1"/>
  <c r="T74" i="1" s="1"/>
  <c r="S78" i="1"/>
  <c r="S74" i="1" s="1"/>
  <c r="Q78" i="1"/>
  <c r="Q74" i="1" s="1"/>
  <c r="P78" i="1"/>
  <c r="P74" i="1" s="1"/>
  <c r="N78" i="1"/>
  <c r="N76" i="1" s="1"/>
  <c r="N14" i="1" s="1"/>
  <c r="N13" i="1" s="1"/>
  <c r="M78" i="1"/>
  <c r="L78" i="1"/>
  <c r="L74" i="1" s="1"/>
  <c r="O78" i="1"/>
  <c r="BF53" i="1"/>
  <c r="BE53" i="1"/>
  <c r="BD53" i="1"/>
  <c r="BC53" i="1"/>
  <c r="AZ53" i="1"/>
  <c r="AZ14" i="1" s="1"/>
  <c r="AX53" i="1"/>
  <c r="AW53" i="1"/>
  <c r="AW14" i="1" s="1"/>
  <c r="AV53" i="1"/>
  <c r="AU53" i="1"/>
  <c r="AT53" i="1"/>
  <c r="AS53" i="1"/>
  <c r="AQ53" i="1"/>
  <c r="AP53" i="1"/>
  <c r="AP14" i="1" s="1"/>
  <c r="AO53" i="1"/>
  <c r="AN53" i="1"/>
  <c r="AM53" i="1"/>
  <c r="AL53" i="1"/>
  <c r="AK53" i="1"/>
  <c r="AJ53" i="1"/>
  <c r="AB53" i="1"/>
  <c r="Z53" i="1"/>
  <c r="Y53" i="1"/>
  <c r="Y14" i="1" s="1"/>
  <c r="Y13" i="1" s="1"/>
  <c r="X53" i="1"/>
  <c r="U53" i="1"/>
  <c r="T53" i="1"/>
  <c r="S53" i="1"/>
  <c r="M53" i="1"/>
  <c r="L53" i="1"/>
  <c r="O53" i="1"/>
  <c r="AY56" i="1"/>
  <c r="R51" i="1"/>
  <c r="M15" i="1"/>
  <c r="K52" i="1"/>
  <c r="D52" i="1" s="1"/>
  <c r="K51" i="1"/>
  <c r="AH38" i="1"/>
  <c r="AG38" i="1"/>
  <c r="AG14" i="1" s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X15" i="1" s="1"/>
  <c r="AW39" i="1"/>
  <c r="AW15" i="1" s="1"/>
  <c r="AV39" i="1"/>
  <c r="AV15" i="1" s="1"/>
  <c r="AU15" i="1"/>
  <c r="AT15" i="1"/>
  <c r="AS39" i="1"/>
  <c r="AS15" i="1" s="1"/>
  <c r="AQ39" i="1"/>
  <c r="AQ15" i="1" s="1"/>
  <c r="AP39" i="1"/>
  <c r="AP15" i="1" s="1"/>
  <c r="AO39" i="1"/>
  <c r="AO15" i="1" s="1"/>
  <c r="AN39" i="1"/>
  <c r="AN15" i="1" s="1"/>
  <c r="AM39" i="1"/>
  <c r="AM15" i="1" s="1"/>
  <c r="AK15" i="1"/>
  <c r="AK13" i="1" s="1"/>
  <c r="AJ39" i="1"/>
  <c r="AH39" i="1"/>
  <c r="AH15" i="1" s="1"/>
  <c r="AG39" i="1"/>
  <c r="AG15" i="1" s="1"/>
  <c r="AF39" i="1"/>
  <c r="AF15" i="1" s="1"/>
  <c r="AE39" i="1"/>
  <c r="AE15" i="1" s="1"/>
  <c r="AD15" i="1"/>
  <c r="AC15" i="1"/>
  <c r="AB39" i="1"/>
  <c r="Z39" i="1"/>
  <c r="Y39" i="1"/>
  <c r="X39" i="1"/>
  <c r="W39" i="1"/>
  <c r="T39" i="1"/>
  <c r="S39" i="1"/>
  <c r="S15" i="1" s="1"/>
  <c r="R15" i="1" s="1"/>
  <c r="Q39" i="1"/>
  <c r="Q15" i="1" s="1"/>
  <c r="P39" i="1"/>
  <c r="P15" i="1" s="1"/>
  <c r="O39" i="1"/>
  <c r="O15" i="1" s="1"/>
  <c r="L39" i="1"/>
  <c r="L15" i="1" s="1"/>
  <c r="AY48" i="1"/>
  <c r="K48" i="1"/>
  <c r="K47" i="1"/>
  <c r="D47" i="1" s="1"/>
  <c r="AZ74" i="1" l="1"/>
  <c r="AY78" i="1"/>
  <c r="K38" i="1"/>
  <c r="BC15" i="1"/>
  <c r="BC37" i="1"/>
  <c r="BD15" i="1"/>
  <c r="BD37" i="1"/>
  <c r="AZ15" i="1"/>
  <c r="AZ13" i="1" s="1"/>
  <c r="AZ37" i="1"/>
  <c r="BE15" i="1"/>
  <c r="BE37" i="1"/>
  <c r="BB15" i="1"/>
  <c r="BB37" i="1"/>
  <c r="BF15" i="1"/>
  <c r="BF37" i="1"/>
  <c r="AJ15" i="1"/>
  <c r="AI15" i="1" s="1"/>
  <c r="AI39" i="1"/>
  <c r="AA38" i="1"/>
  <c r="AD13" i="1"/>
  <c r="BB65" i="1"/>
  <c r="BB14" i="1"/>
  <c r="BE14" i="1"/>
  <c r="AE65" i="1"/>
  <c r="AC74" i="1"/>
  <c r="AC14" i="1" s="1"/>
  <c r="AC13" i="1" s="1"/>
  <c r="AC76" i="1"/>
  <c r="Z14" i="1"/>
  <c r="Z13" i="1" s="1"/>
  <c r="S14" i="1"/>
  <c r="S13" i="1" s="1"/>
  <c r="AD65" i="1"/>
  <c r="AA65" i="1" s="1"/>
  <c r="AB15" i="1"/>
  <c r="AA15" i="1" s="1"/>
  <c r="AB37" i="1"/>
  <c r="AR53" i="1"/>
  <c r="AT74" i="1"/>
  <c r="AT14" i="1" s="1"/>
  <c r="AT76" i="1"/>
  <c r="AI53" i="1"/>
  <c r="AA53" i="1"/>
  <c r="W65" i="1"/>
  <c r="V65" i="1"/>
  <c r="V13" i="1"/>
  <c r="R53" i="1"/>
  <c r="D51" i="1"/>
  <c r="W74" i="1"/>
  <c r="W76" i="1"/>
  <c r="M74" i="1"/>
  <c r="M76" i="1"/>
  <c r="AE74" i="1"/>
  <c r="AE76" i="1"/>
  <c r="AV74" i="1"/>
  <c r="AV14" i="1" s="1"/>
  <c r="AV13" i="1" s="1"/>
  <c r="AV76" i="1"/>
  <c r="BD74" i="1"/>
  <c r="BD14" i="1" s="1"/>
  <c r="BD13" i="1" s="1"/>
  <c r="BD76" i="1"/>
  <c r="L14" i="1"/>
  <c r="L13" i="1" s="1"/>
  <c r="AF14" i="1"/>
  <c r="O74" i="1"/>
  <c r="O76" i="1"/>
  <c r="AB14" i="1"/>
  <c r="AM14" i="1"/>
  <c r="AM13" i="1" s="1"/>
  <c r="AN14" i="1"/>
  <c r="AN13" i="1" s="1"/>
  <c r="AQ14" i="1"/>
  <c r="AQ13" i="1" s="1"/>
  <c r="AX14" i="1"/>
  <c r="AX13" i="1" s="1"/>
  <c r="BF14" i="1"/>
  <c r="BF13" i="1" s="1"/>
  <c r="O14" i="1"/>
  <c r="O13" i="1" s="1"/>
  <c r="R78" i="1"/>
  <c r="R76" i="1" s="1"/>
  <c r="AO14" i="1"/>
  <c r="AO13" i="1" s="1"/>
  <c r="AS14" i="1"/>
  <c r="AS13" i="1" s="1"/>
  <c r="AH14" i="1"/>
  <c r="AP13" i="1"/>
  <c r="AW13" i="1"/>
  <c r="BE13" i="1"/>
  <c r="K78" i="1"/>
  <c r="K76" i="1" s="1"/>
  <c r="AR66" i="1"/>
  <c r="AR65" i="1" s="1"/>
  <c r="U74" i="1"/>
  <c r="L37" i="1"/>
  <c r="S37" i="1"/>
  <c r="T37" i="1"/>
  <c r="X37" i="1"/>
  <c r="M37" i="1"/>
  <c r="N37" i="1"/>
  <c r="AZ18" i="1"/>
  <c r="BE18" i="1"/>
  <c r="BF18" i="1"/>
  <c r="BC20" i="1"/>
  <c r="BC16" i="1" s="1"/>
  <c r="AX18" i="1"/>
  <c r="AW18" i="1"/>
  <c r="AV18" i="1"/>
  <c r="AS18" i="1"/>
  <c r="AU20" i="1"/>
  <c r="AJ18" i="1"/>
  <c r="AM18" i="1"/>
  <c r="AN18" i="1"/>
  <c r="AQ18" i="1"/>
  <c r="AK19" i="1"/>
  <c r="AK14" i="1" s="1"/>
  <c r="Y18" i="1"/>
  <c r="X18" i="1"/>
  <c r="T18" i="1"/>
  <c r="S18" i="1"/>
  <c r="L18" i="1"/>
  <c r="M19" i="1"/>
  <c r="K29" i="1"/>
  <c r="P22" i="1"/>
  <c r="BB13" i="1" l="1"/>
  <c r="AY15" i="1"/>
  <c r="R74" i="1"/>
  <c r="K74" i="1"/>
  <c r="AA74" i="1"/>
  <c r="AE14" i="1"/>
  <c r="U14" i="1"/>
  <c r="U13" i="1" s="1"/>
  <c r="AA76" i="1"/>
  <c r="W14" i="1"/>
  <c r="W13" i="1" s="1"/>
  <c r="AT13" i="1"/>
  <c r="R65" i="1"/>
  <c r="M14" i="1"/>
  <c r="M13" i="1" s="1"/>
  <c r="N18" i="1"/>
  <c r="AK18" i="1"/>
  <c r="M18" i="1"/>
  <c r="AR20" i="1"/>
  <c r="AR16" i="1" s="1"/>
  <c r="AU16" i="1"/>
  <c r="D41" i="1"/>
  <c r="AA14" i="1" l="1"/>
  <c r="R14" i="1"/>
  <c r="R13" i="1" s="1"/>
  <c r="AJ14" i="1"/>
  <c r="AJ13" i="1" s="1"/>
  <c r="AY37" i="1"/>
  <c r="AR42" i="1"/>
  <c r="AR41" i="1"/>
  <c r="AY42" i="1"/>
  <c r="AY41" i="1"/>
  <c r="AI42" i="1" l="1"/>
  <c r="D42" i="1" s="1"/>
  <c r="AI41" i="1"/>
  <c r="AI29" i="1" l="1"/>
  <c r="K70" i="1" l="1"/>
  <c r="R70" i="1"/>
  <c r="AA70" i="1"/>
  <c r="AR70" i="1"/>
  <c r="AY70" i="1"/>
  <c r="D70" i="1" l="1"/>
  <c r="AA48" i="1" l="1"/>
  <c r="AR48" i="1"/>
  <c r="AP37" i="1"/>
  <c r="AO37" i="1"/>
  <c r="AQ22" i="1"/>
  <c r="D48" i="1" l="1"/>
  <c r="AQ37" i="1"/>
  <c r="AY28" i="1" l="1"/>
  <c r="AY57" i="1" l="1"/>
  <c r="AR57" i="1"/>
  <c r="AR47" i="1"/>
  <c r="AY47" i="1"/>
  <c r="AG37" i="1"/>
  <c r="AF37" i="1"/>
  <c r="AR29" i="1"/>
  <c r="AY29" i="1"/>
  <c r="AY27" i="1"/>
  <c r="AG22" i="1"/>
  <c r="AF22" i="1"/>
  <c r="BF22" i="1"/>
  <c r="BE22" i="1"/>
  <c r="BC22" i="1"/>
  <c r="BC19" i="1" s="1"/>
  <c r="BC14" i="1" s="1"/>
  <c r="AY14" i="1" s="1"/>
  <c r="BB22" i="1"/>
  <c r="AZ22" i="1"/>
  <c r="AW22" i="1"/>
  <c r="BC13" i="1" l="1"/>
  <c r="AY13" i="1" s="1"/>
  <c r="BC18" i="1"/>
  <c r="AI78" i="1"/>
  <c r="AY19" i="1"/>
  <c r="AI66" i="1"/>
  <c r="AW37" i="1"/>
  <c r="AY20" i="1"/>
  <c r="AX22" i="1"/>
  <c r="AY69" i="1"/>
  <c r="AY66" i="1"/>
  <c r="AY65" i="1" s="1"/>
  <c r="AY64" i="1"/>
  <c r="AY58" i="1"/>
  <c r="AY54" i="1" s="1"/>
  <c r="D54" i="1" s="1"/>
  <c r="AY46" i="1"/>
  <c r="AY26" i="1"/>
  <c r="AY25" i="1"/>
  <c r="AY24" i="1"/>
  <c r="AY23" i="1"/>
  <c r="AY53" i="1" l="1"/>
  <c r="AY18" i="1"/>
  <c r="AX37" i="1"/>
  <c r="AB20" i="1" l="1"/>
  <c r="AH20" i="1"/>
  <c r="AG20" i="1"/>
  <c r="AE20" i="1"/>
  <c r="AA20" i="1" l="1"/>
  <c r="AF18" i="1"/>
  <c r="AF16" i="1"/>
  <c r="AF13" i="1" s="1"/>
  <c r="AH18" i="1"/>
  <c r="AH16" i="1"/>
  <c r="AH13" i="1" s="1"/>
  <c r="AE18" i="1"/>
  <c r="AE16" i="1"/>
  <c r="AG18" i="1"/>
  <c r="AG16" i="1"/>
  <c r="AG13" i="1" s="1"/>
  <c r="AB18" i="1"/>
  <c r="AB16" i="1"/>
  <c r="AB13" i="1" s="1"/>
  <c r="AA18" i="1" l="1"/>
  <c r="AE13" i="1"/>
  <c r="AA13" i="1" s="1"/>
  <c r="AA29" i="1"/>
  <c r="AI57" i="1" l="1"/>
  <c r="AA57" i="1"/>
  <c r="AA78" i="1" l="1"/>
  <c r="AR79" i="1"/>
  <c r="AI79" i="1"/>
  <c r="J74" i="1"/>
  <c r="I74" i="1"/>
  <c r="H74" i="1"/>
  <c r="G74" i="1"/>
  <c r="F74" i="1"/>
  <c r="E74" i="1"/>
  <c r="K79" i="1"/>
  <c r="R79" i="1"/>
  <c r="D79" i="1" l="1"/>
  <c r="AR78" i="1"/>
  <c r="AI74" i="1"/>
  <c r="AI69" i="1"/>
  <c r="AI64" i="1"/>
  <c r="AI60" i="1"/>
  <c r="AI59" i="1"/>
  <c r="AI58" i="1"/>
  <c r="AI56" i="1"/>
  <c r="AI46" i="1"/>
  <c r="AI28" i="1"/>
  <c r="AI27" i="1"/>
  <c r="AI26" i="1"/>
  <c r="AI25" i="1"/>
  <c r="AI24" i="1"/>
  <c r="AI23" i="1"/>
  <c r="AM22" i="1"/>
  <c r="AK22" i="1"/>
  <c r="AJ22" i="1"/>
  <c r="AL14" i="1" l="1"/>
  <c r="AL13" i="1" s="1"/>
  <c r="AI13" i="1" s="1"/>
  <c r="D78" i="1"/>
  <c r="AR76" i="1"/>
  <c r="D76" i="1" s="1"/>
  <c r="AR74" i="1"/>
  <c r="D74" i="1" s="1"/>
  <c r="AM37" i="1"/>
  <c r="AK37" i="1"/>
  <c r="AI22" i="1"/>
  <c r="AJ37" i="1"/>
  <c r="AI37" i="1" l="1"/>
  <c r="AL18" i="1"/>
  <c r="AI18" i="1" s="1"/>
  <c r="AI19" i="1"/>
  <c r="AI14" i="1"/>
  <c r="F39" i="1" l="1"/>
  <c r="G39" i="1"/>
  <c r="H39" i="1"/>
  <c r="I39" i="1"/>
  <c r="J39" i="1"/>
  <c r="E39" i="1"/>
  <c r="F38" i="1"/>
  <c r="G38" i="1"/>
  <c r="H38" i="1"/>
  <c r="I38" i="1"/>
  <c r="J38" i="1"/>
  <c r="AT22" i="1"/>
  <c r="AU22" i="1"/>
  <c r="AU14" i="1" s="1"/>
  <c r="AV22" i="1"/>
  <c r="AY22" i="1"/>
  <c r="AC22" i="1"/>
  <c r="AE22" i="1"/>
  <c r="AA22" i="1" s="1"/>
  <c r="AH22" i="1"/>
  <c r="T22" i="1"/>
  <c r="U22" i="1"/>
  <c r="W22" i="1"/>
  <c r="X22" i="1"/>
  <c r="Y22" i="1"/>
  <c r="Z22" i="1"/>
  <c r="N22" i="1"/>
  <c r="O22" i="1"/>
  <c r="Q22" i="1"/>
  <c r="G22" i="1"/>
  <c r="H22" i="1"/>
  <c r="I22" i="1"/>
  <c r="J22" i="1"/>
  <c r="AS22" i="1"/>
  <c r="AB22" i="1"/>
  <c r="S22" i="1"/>
  <c r="L22" i="1"/>
  <c r="E22" i="1"/>
  <c r="AU13" i="1" l="1"/>
  <c r="AR13" i="1" s="1"/>
  <c r="AU18" i="1"/>
  <c r="AR18" i="1" s="1"/>
  <c r="K22" i="1"/>
  <c r="D22" i="1" s="1"/>
  <c r="AR39" i="1"/>
  <c r="AR15" i="1" s="1"/>
  <c r="AV37" i="1"/>
  <c r="AU37" i="1"/>
  <c r="AT37" i="1"/>
  <c r="AR22" i="1"/>
  <c r="R39" i="1"/>
  <c r="K39" i="1"/>
  <c r="AA39" i="1"/>
  <c r="R22" i="1"/>
  <c r="D39" i="1" l="1"/>
  <c r="R29" i="1"/>
  <c r="D29" i="1" s="1"/>
  <c r="W18" i="1" l="1"/>
  <c r="R18" i="1" l="1"/>
  <c r="AR27" i="1"/>
  <c r="AA69" i="1" l="1"/>
  <c r="AA64" i="1"/>
  <c r="AA60" i="1"/>
  <c r="AA59" i="1"/>
  <c r="AA58" i="1"/>
  <c r="AA56" i="1"/>
  <c r="AA46" i="1"/>
  <c r="AA28" i="1"/>
  <c r="AA25" i="1"/>
  <c r="AA24" i="1"/>
  <c r="AA23" i="1"/>
  <c r="AR69" i="1"/>
  <c r="AR64" i="1"/>
  <c r="AR60" i="1"/>
  <c r="AR59" i="1"/>
  <c r="AR58" i="1"/>
  <c r="AR56" i="1"/>
  <c r="AR46" i="1"/>
  <c r="AR28" i="1"/>
  <c r="AR26" i="1"/>
  <c r="AR25" i="1"/>
  <c r="AR24" i="1"/>
  <c r="AR23" i="1"/>
  <c r="K69" i="1"/>
  <c r="K64" i="1"/>
  <c r="K60" i="1"/>
  <c r="K59" i="1"/>
  <c r="K58" i="1"/>
  <c r="K57" i="1"/>
  <c r="K56" i="1"/>
  <c r="K46" i="1"/>
  <c r="K28" i="1"/>
  <c r="K27" i="1"/>
  <c r="K25" i="1"/>
  <c r="K23" i="1"/>
  <c r="R69" i="1" l="1"/>
  <c r="D69" i="1" s="1"/>
  <c r="R64" i="1"/>
  <c r="D64" i="1" s="1"/>
  <c r="R60" i="1"/>
  <c r="D60" i="1" s="1"/>
  <c r="R59" i="1"/>
  <c r="D59" i="1" s="1"/>
  <c r="R58" i="1"/>
  <c r="D58" i="1" s="1"/>
  <c r="R57" i="1"/>
  <c r="D57" i="1" s="1"/>
  <c r="R56" i="1"/>
  <c r="D56" i="1" s="1"/>
  <c r="R46" i="1"/>
  <c r="D46" i="1" s="1"/>
  <c r="R28" i="1"/>
  <c r="D28" i="1" s="1"/>
  <c r="R27" i="1"/>
  <c r="D27" i="1" s="1"/>
  <c r="R26" i="1"/>
  <c r="R25" i="1"/>
  <c r="D25" i="1" s="1"/>
  <c r="R24" i="1"/>
  <c r="R23" i="1"/>
  <c r="D23" i="1" s="1"/>
  <c r="AE37" i="1"/>
  <c r="K26" i="1"/>
  <c r="K24" i="1"/>
  <c r="O37" i="1"/>
  <c r="O18" i="1"/>
  <c r="G66" i="1"/>
  <c r="G65" i="1" s="1"/>
  <c r="G53" i="1"/>
  <c r="G37" i="1"/>
  <c r="G19" i="1"/>
  <c r="G15" i="1"/>
  <c r="F66" i="1"/>
  <c r="F65" i="1" s="1"/>
  <c r="F53" i="1"/>
  <c r="F37" i="1"/>
  <c r="F28" i="1"/>
  <c r="F23" i="1"/>
  <c r="F15" i="1"/>
  <c r="E66" i="1"/>
  <c r="E53" i="1"/>
  <c r="E19" i="1"/>
  <c r="E15" i="1"/>
  <c r="H57" i="1"/>
  <c r="H37" i="1"/>
  <c r="D24" i="1" l="1"/>
  <c r="D26" i="1"/>
  <c r="K16" i="1"/>
  <c r="D16" i="1" s="1"/>
  <c r="E38" i="1"/>
  <c r="E14" i="1" s="1"/>
  <c r="F22" i="1"/>
  <c r="AA66" i="1"/>
  <c r="AS37" i="1"/>
  <c r="AR37" i="1" s="1"/>
  <c r="AR38" i="1"/>
  <c r="H53" i="1"/>
  <c r="H14" i="1" s="1"/>
  <c r="H13" i="1" s="1"/>
  <c r="E65" i="1"/>
  <c r="K19" i="1"/>
  <c r="D19" i="1" s="1"/>
  <c r="K66" i="1"/>
  <c r="K65" i="1" s="1"/>
  <c r="R66" i="1"/>
  <c r="W37" i="1"/>
  <c r="F19" i="1"/>
  <c r="F18" i="1" s="1"/>
  <c r="G18" i="1"/>
  <c r="E18" i="1"/>
  <c r="G14" i="1"/>
  <c r="G13" i="1" s="1"/>
  <c r="D65" i="1" l="1"/>
  <c r="D66" i="1"/>
  <c r="K18" i="1"/>
  <c r="D18" i="1" s="1"/>
  <c r="E37" i="1"/>
  <c r="K15" i="1"/>
  <c r="D15" i="1" s="1"/>
  <c r="F14" i="1"/>
  <c r="F13" i="1" s="1"/>
  <c r="E13" i="1"/>
  <c r="R20" i="1"/>
  <c r="D20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3" i="1"/>
  <c r="Q14" i="1" s="1"/>
  <c r="Q13" i="1" s="1"/>
  <c r="P53" i="1" l="1"/>
  <c r="J53" i="1"/>
  <c r="J14" i="1" s="1"/>
  <c r="J13" i="1" s="1"/>
  <c r="P14" i="1" l="1"/>
  <c r="P13" i="1" s="1"/>
  <c r="K13" i="1" s="1"/>
  <c r="K53" i="1"/>
  <c r="D53" i="1" s="1"/>
  <c r="I57" i="1"/>
  <c r="D5" i="2"/>
  <c r="K14" i="1" l="1"/>
  <c r="I53" i="1"/>
  <c r="I14" i="1" l="1"/>
  <c r="I13" i="1" l="1"/>
  <c r="D14" i="1"/>
  <c r="D13" i="1" l="1"/>
</calcChain>
</file>

<file path=xl/sharedStrings.xml><?xml version="1.0" encoding="utf-8"?>
<sst xmlns="http://schemas.openxmlformats.org/spreadsheetml/2006/main" count="239" uniqueCount="81">
  <si>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</si>
  <si>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</si>
  <si>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</si>
  <si>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</si>
  <si>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</si>
  <si>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</si>
  <si>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</si>
  <si>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</si>
  <si>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</si>
  <si>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</si>
  <si>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</si>
  <si>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</si>
  <si>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</si>
  <si>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</si>
  <si>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</si>
  <si>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</si>
  <si>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</si>
  <si>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</si>
  <si>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</si>
  <si>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</si>
  <si>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</si>
  <si>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</si>
  <si>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</si>
  <si>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</si>
  <si>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</si>
  <si>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</si>
  <si>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</si>
  <si>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</si>
  <si>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</si>
  <si>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</si>
  <si>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</si>
  <si>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</si>
  <si>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</si>
  <si>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</si>
  <si>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</si>
  <si>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</si>
  <si>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</si>
  <si>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</si>
  <si>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</si>
  <si>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</si>
  <si>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</si>
  <si>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</si>
  <si>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</si>
  <si>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</si>
  <si>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</si>
  <si>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</si>
  <si>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</si>
  <si>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</si>
  <si>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</si>
  <si>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</si>
  <si>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</si>
  <si>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</si>
  <si>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</si>
  <si>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</si>
  <si>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</si>
  <si>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</si>
  <si>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</si>
  <si>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</si>
  <si>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</si>
  <si>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</si>
  <si>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</si>
  <si>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</si>
  <si>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</si>
  <si>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</si>
  <si>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</si>
  <si>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</si>
  <si>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</si>
  <si>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</si>
  <si>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</si>
  <si>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</si>
  <si>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</si>
  <si>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</si>
  <si>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6.4.1 Рализация народных проектов в сфере благоустройства, прошедших отбор в рамках проекта "Народный бюджет"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</si>
  <si>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</si>
  <si>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</si>
  <si>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 xml:space="preserve">Основное мероприятие 1.4.1. Содержание незаселенного (свободного от проживания) муниципального жилого фонда, включая оплату предъявленных исполнительных документов по содержанию незаселенного(свободного от проживания) муниципального жилого фонда. 
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</si>
  <si>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</si>
  <si>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</si>
  <si>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 xml:space="preserve">Приложение  
к изменениям, вносимым в постановление администрации                                МР «Печора» от 31.12.2019 № 1670
                              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</si>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</sst>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24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3" fillId="0" borderId="0" xfId="0" applyFont="1"/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4" fontId="11" fillId="0" borderId="0" xfId="0" applyNumberFormat="1" applyFont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65" fontId="7" fillId="0" borderId="6" xfId="0" applyNumberFormat="1" applyFont="1" applyFill="1" applyBorder="1" applyAlignment="1">
      <alignment horizontal="center" vertical="center"/>
    </xf>
    <xf numFmtId="165" fontId="7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3" fillId="2" borderId="0" xfId="0" applyNumberFormat="1" applyFont="1" applyFill="1"/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12" fillId="7" borderId="0" xfId="0" applyNumberFormat="1" applyFont="1" applyFill="1"/>
    <xf numFmtId="0" fontId="10" fillId="0" borderId="0" xfId="0" applyFont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164" fontId="14" fillId="0" borderId="0" xfId="0" applyNumberFormat="1" applyFont="1" applyFill="1"/>
    <xf numFmtId="164" fontId="3" fillId="0" borderId="0" xfId="0" applyNumberFormat="1" applyFont="1" applyFill="1"/>
    <xf numFmtId="164" fontId="3" fillId="2" borderId="0" xfId="0" applyNumberFormat="1" applyFont="1" applyFill="1"/>
    <xf numFmtId="0" fontId="3" fillId="2" borderId="0" xfId="0" applyFont="1" applyFill="1"/>
    <xf numFmtId="0" fontId="15" fillId="0" borderId="0" xfId="0" applyFont="1" applyAlignment="1">
      <alignment wrapText="1"/>
    </xf>
    <xf numFmtId="0" fontId="15" fillId="2" borderId="0" xfId="0" applyFont="1" applyFill="1" applyAlignment="1">
      <alignment wrapText="1"/>
    </xf>
    <xf numFmtId="0" fontId="15" fillId="0" borderId="0" xfId="0" applyFont="1" applyAlignment="1">
      <alignment vertical="center" wrapText="1"/>
    </xf>
    <xf numFmtId="164" fontId="15" fillId="0" borderId="0" xfId="0" applyNumberFormat="1" applyFont="1" applyAlignment="1">
      <alignment wrapText="1"/>
    </xf>
    <xf numFmtId="164" fontId="15" fillId="2" borderId="0" xfId="0" applyNumberFormat="1" applyFont="1" applyFill="1" applyAlignment="1">
      <alignment wrapText="1"/>
    </xf>
    <xf numFmtId="0" fontId="14" fillId="0" borderId="0" xfId="0" applyFont="1" applyFill="1"/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/>
    <xf numFmtId="0" fontId="3" fillId="0" borderId="0" xfId="0" applyFont="1" applyFill="1" applyBorder="1"/>
    <xf numFmtId="0" fontId="14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164" fontId="14" fillId="0" borderId="0" xfId="0" applyNumberFormat="1" applyFont="1" applyFill="1" applyBorder="1" applyAlignment="1">
      <alignment horizontal="right" vertical="top" wrapText="1"/>
    </xf>
    <xf numFmtId="0" fontId="14" fillId="2" borderId="0" xfId="0" applyFont="1" applyFill="1" applyBorder="1" applyAlignment="1">
      <alignment horizontal="right" vertical="top" wrapText="1"/>
    </xf>
    <xf numFmtId="0" fontId="14" fillId="0" borderId="0" xfId="0" applyFont="1" applyFill="1" applyBorder="1"/>
    <xf numFmtId="0" fontId="14" fillId="2" borderId="0" xfId="0" applyFont="1" applyFill="1" applyBorder="1"/>
    <xf numFmtId="0" fontId="3" fillId="0" borderId="1" xfId="0" applyFont="1" applyFill="1" applyBorder="1" applyAlignment="1">
      <alignment horizontal="center" vertical="center" textRotation="90" wrapText="1"/>
    </xf>
    <xf numFmtId="0" fontId="14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/>
    <xf numFmtId="0" fontId="1" fillId="0" borderId="3" xfId="0" applyFont="1" applyFill="1" applyBorder="1"/>
    <xf numFmtId="0" fontId="1" fillId="2" borderId="3" xfId="0" applyFont="1" applyFill="1" applyBorder="1"/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164" fontId="7" fillId="0" borderId="7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6" fillId="7" borderId="0" xfId="0" applyNumberFormat="1" applyFont="1" applyFill="1"/>
    <xf numFmtId="164" fontId="13" fillId="7" borderId="0" xfId="0" applyNumberFormat="1" applyFont="1" applyFill="1"/>
    <xf numFmtId="0" fontId="7" fillId="0" borderId="6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0" xfId="0" applyFont="1" applyAlignment="1">
      <alignment horizontal="right" vertical="top" wrapText="1"/>
    </xf>
    <xf numFmtId="164" fontId="7" fillId="0" borderId="6" xfId="0" applyNumberFormat="1" applyFont="1" applyFill="1" applyBorder="1" applyAlignment="1">
      <alignment horizontal="center" vertical="center" wrapText="1"/>
    </xf>
    <xf numFmtId="164" fontId="7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3"/>
  <sheetViews>
    <sheetView tabSelected="1" view="pageBreakPreview" zoomScale="40" zoomScaleNormal="54" zoomScaleSheetLayoutView="40" workbookViewId="0">
      <pane xSplit="3" ySplit="12" topLeftCell="D31" activePane="bottomRight" state="frozen"/>
      <selection pane="topRight" activeCell="D1" sqref="D1"/>
      <selection pane="bottomLeft" activeCell="A13" sqref="A13"/>
      <selection pane="bottomRight" activeCell="AA82" sqref="AA82"/>
    </sheetView>
  </sheetViews>
  <sheetFormatPr defaultColWidth="9.140625" defaultRowHeight="12.75" x14ac:dyDescent="0.2"/>
  <cols>
    <col min="1" max="1" width="44.42578125" style="125" customWidth="1"/>
    <col min="2" max="2" width="28.42578125" style="1" customWidth="1"/>
    <col min="3" max="3" width="27.28515625" style="1" customWidth="1"/>
    <col min="4" max="4" width="20.5703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13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17" style="13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17" style="2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16.5703125" style="1" customWidth="1"/>
    <col min="36" max="36" width="14.5703125" style="1" customWidth="1"/>
    <col min="37" max="37" width="19.85546875" style="1" customWidth="1"/>
    <col min="38" max="38" width="16.42578125" style="1" customWidth="1"/>
    <col min="39" max="39" width="14.5703125" style="1" customWidth="1"/>
    <col min="40" max="40" width="11.7109375" style="1" customWidth="1"/>
    <col min="41" max="41" width="7.7109375" style="1" customWidth="1"/>
    <col min="42" max="42" width="8.28515625" style="1" customWidth="1"/>
    <col min="43" max="43" width="14.140625" style="1" customWidth="1"/>
    <col min="44" max="44" width="15.42578125" style="3" customWidth="1"/>
    <col min="45" max="45" width="9.7109375" style="1" customWidth="1"/>
    <col min="46" max="46" width="15.5703125" style="1" customWidth="1"/>
    <col min="47" max="47" width="16.42578125" style="1" customWidth="1"/>
    <col min="48" max="48" width="13" style="1" customWidth="1"/>
    <col min="49" max="49" width="12.28515625" style="1" customWidth="1"/>
    <col min="50" max="50" width="11.5703125" style="1" customWidth="1"/>
    <col min="51" max="51" width="17.42578125" style="3" customWidth="1"/>
    <col min="52" max="52" width="12" style="1" customWidth="1"/>
    <col min="53" max="53" width="13.42578125" style="1" bestFit="1" customWidth="1"/>
    <col min="54" max="54" width="15.85546875" style="1" customWidth="1"/>
    <col min="55" max="55" width="15.28515625" style="1" customWidth="1"/>
    <col min="56" max="56" width="18.42578125" style="1" customWidth="1"/>
    <col min="57" max="57" width="10.7109375" style="1" customWidth="1"/>
    <col min="58" max="58" width="14.28515625" style="1" customWidth="1"/>
    <col min="59" max="59" width="23.42578125" style="4" bestFit="1" customWidth="1"/>
    <col min="60" max="60" width="19.5703125" style="4" customWidth="1"/>
    <col min="61" max="16384" width="9.140625" style="4"/>
  </cols>
  <sheetData>
    <row r="1" spans="1:60" s="6" customFormat="1" ht="14.25" customHeight="1" x14ac:dyDescent="0.3">
      <c r="A1" s="121"/>
      <c r="B1" s="88"/>
      <c r="C1" s="88"/>
      <c r="D1" s="88"/>
      <c r="E1" s="88"/>
      <c r="F1" s="88"/>
      <c r="G1" s="88"/>
      <c r="H1" s="88"/>
      <c r="I1" s="88"/>
      <c r="J1" s="88"/>
      <c r="K1" s="89"/>
      <c r="L1" s="88"/>
      <c r="M1" s="88"/>
      <c r="N1" s="88"/>
      <c r="O1" s="88"/>
      <c r="P1" s="88"/>
      <c r="Q1" s="88"/>
      <c r="R1" s="89"/>
      <c r="S1" s="88"/>
      <c r="T1" s="88"/>
      <c r="U1" s="88"/>
      <c r="V1" s="88"/>
      <c r="W1" s="88"/>
      <c r="X1" s="88"/>
      <c r="Y1" s="88"/>
      <c r="Z1" s="88"/>
      <c r="AA1" s="89"/>
      <c r="AB1" s="90"/>
      <c r="AC1" s="91"/>
      <c r="AD1" s="92"/>
      <c r="AE1" s="93"/>
      <c r="AF1" s="93"/>
      <c r="AG1" s="93"/>
      <c r="AH1" s="93"/>
      <c r="AI1" s="93"/>
      <c r="AJ1" s="93"/>
      <c r="AK1" s="94"/>
      <c r="AL1" s="94"/>
      <c r="AM1" s="93"/>
      <c r="AN1" s="93"/>
      <c r="AO1" s="93"/>
      <c r="AP1" s="93"/>
      <c r="AQ1" s="93"/>
      <c r="AR1" s="93"/>
      <c r="AS1" s="93"/>
      <c r="AT1" s="93"/>
      <c r="AU1" s="86"/>
      <c r="AV1" s="95"/>
      <c r="AW1" s="95"/>
      <c r="AX1" s="95"/>
      <c r="AY1" s="165" t="s">
        <v>78</v>
      </c>
      <c r="AZ1" s="165"/>
      <c r="BA1" s="165"/>
      <c r="BB1" s="165"/>
      <c r="BC1" s="165"/>
      <c r="BD1" s="165"/>
      <c r="BE1" s="165"/>
      <c r="BF1" s="165"/>
    </row>
    <row r="2" spans="1:60" s="6" customFormat="1" ht="96.75" customHeight="1" x14ac:dyDescent="0.3">
      <c r="A2" s="121"/>
      <c r="B2" s="88"/>
      <c r="C2" s="88"/>
      <c r="D2" s="90"/>
      <c r="E2" s="88"/>
      <c r="F2" s="88"/>
      <c r="G2" s="88"/>
      <c r="H2" s="88"/>
      <c r="I2" s="88"/>
      <c r="J2" s="88"/>
      <c r="K2" s="89"/>
      <c r="L2" s="90"/>
      <c r="M2" s="90"/>
      <c r="N2" s="88"/>
      <c r="O2" s="88"/>
      <c r="P2" s="88"/>
      <c r="Q2" s="88"/>
      <c r="R2" s="89"/>
      <c r="S2" s="90"/>
      <c r="T2" s="88"/>
      <c r="U2" s="88"/>
      <c r="V2" s="88"/>
      <c r="W2" s="88"/>
      <c r="X2" s="88"/>
      <c r="Y2" s="88"/>
      <c r="Z2" s="88"/>
      <c r="AA2" s="89"/>
      <c r="AB2" s="90"/>
      <c r="AC2" s="91"/>
      <c r="AD2" s="92"/>
      <c r="AE2" s="93"/>
      <c r="AF2" s="93"/>
      <c r="AG2" s="93"/>
      <c r="AH2" s="96"/>
      <c r="AI2" s="93"/>
      <c r="AJ2" s="93"/>
      <c r="AK2" s="94"/>
      <c r="AL2" s="94"/>
      <c r="AM2" s="93"/>
      <c r="AN2" s="93"/>
      <c r="AO2" s="93"/>
      <c r="AP2" s="93"/>
      <c r="AQ2" s="93"/>
      <c r="AR2" s="93"/>
      <c r="AS2" s="93"/>
      <c r="AT2" s="93"/>
      <c r="AU2" s="86"/>
      <c r="AV2" s="95"/>
      <c r="AW2" s="95"/>
      <c r="AX2" s="95"/>
      <c r="AY2" s="165"/>
      <c r="AZ2" s="165"/>
      <c r="BA2" s="165"/>
      <c r="BB2" s="165"/>
      <c r="BC2" s="165"/>
      <c r="BD2" s="165"/>
      <c r="BE2" s="165"/>
      <c r="BF2" s="165"/>
    </row>
    <row r="3" spans="1:60" s="6" customFormat="1" ht="24.75" customHeight="1" x14ac:dyDescent="0.3">
      <c r="A3" s="121"/>
      <c r="B3" s="88"/>
      <c r="C3" s="88"/>
      <c r="D3" s="88"/>
      <c r="E3" s="88"/>
      <c r="F3" s="88"/>
      <c r="G3" s="88"/>
      <c r="H3" s="88"/>
      <c r="I3" s="88"/>
      <c r="J3" s="88"/>
      <c r="K3" s="89"/>
      <c r="L3" s="88"/>
      <c r="M3" s="88"/>
      <c r="N3" s="88"/>
      <c r="O3" s="88"/>
      <c r="P3" s="88"/>
      <c r="Q3" s="88"/>
      <c r="R3" s="89"/>
      <c r="S3" s="88"/>
      <c r="T3" s="88"/>
      <c r="U3" s="88"/>
      <c r="V3" s="88"/>
      <c r="W3" s="88"/>
      <c r="X3" s="88"/>
      <c r="Y3" s="88"/>
      <c r="Z3" s="88"/>
      <c r="AA3" s="89"/>
      <c r="AB3" s="90"/>
      <c r="AC3" s="91"/>
      <c r="AD3" s="92"/>
      <c r="AE3" s="93"/>
      <c r="AF3" s="93"/>
      <c r="AG3" s="93"/>
      <c r="AH3" s="93"/>
      <c r="AI3" s="93"/>
      <c r="AJ3" s="93"/>
      <c r="AK3" s="94"/>
      <c r="AL3" s="94"/>
      <c r="AM3" s="93"/>
      <c r="AN3" s="93"/>
      <c r="AO3" s="93"/>
      <c r="AP3" s="93"/>
      <c r="AQ3" s="93"/>
      <c r="AR3" s="93"/>
      <c r="AS3" s="93"/>
      <c r="AT3" s="93"/>
      <c r="AU3" s="86"/>
      <c r="AV3" s="95"/>
      <c r="AW3" s="95"/>
      <c r="AX3" s="95"/>
      <c r="AY3" s="165" t="s">
        <v>76</v>
      </c>
      <c r="AZ3" s="165"/>
      <c r="BA3" s="165"/>
      <c r="BB3" s="165"/>
      <c r="BC3" s="165"/>
      <c r="BD3" s="165"/>
      <c r="BE3" s="165"/>
      <c r="BF3" s="165"/>
      <c r="BG3" s="12"/>
    </row>
    <row r="4" spans="1:60" s="6" customFormat="1" ht="31.5" customHeight="1" x14ac:dyDescent="0.3">
      <c r="A4" s="121"/>
      <c r="B4" s="88"/>
      <c r="C4" s="88"/>
      <c r="D4" s="88"/>
      <c r="E4" s="88"/>
      <c r="F4" s="88"/>
      <c r="G4" s="88"/>
      <c r="H4" s="88"/>
      <c r="I4" s="88"/>
      <c r="J4" s="88"/>
      <c r="K4" s="89"/>
      <c r="L4" s="88"/>
      <c r="M4" s="88"/>
      <c r="N4" s="88"/>
      <c r="O4" s="88"/>
      <c r="P4" s="88"/>
      <c r="Q4" s="88"/>
      <c r="R4" s="89"/>
      <c r="S4" s="88"/>
      <c r="T4" s="88"/>
      <c r="U4" s="88"/>
      <c r="V4" s="88"/>
      <c r="W4" s="88"/>
      <c r="X4" s="88"/>
      <c r="Y4" s="88"/>
      <c r="Z4" s="88"/>
      <c r="AA4" s="89"/>
      <c r="AB4" s="90"/>
      <c r="AC4" s="91"/>
      <c r="AD4" s="91"/>
      <c r="AE4" s="93"/>
      <c r="AF4" s="93"/>
      <c r="AG4" s="93"/>
      <c r="AH4" s="93"/>
      <c r="AI4" s="93"/>
      <c r="AJ4" s="93"/>
      <c r="AK4" s="97"/>
      <c r="AL4" s="94"/>
      <c r="AM4" s="93"/>
      <c r="AN4" s="93"/>
      <c r="AO4" s="93"/>
      <c r="AP4" s="93"/>
      <c r="AQ4" s="93"/>
      <c r="AR4" s="93"/>
      <c r="AS4" s="93"/>
      <c r="AT4" s="93"/>
      <c r="AU4" s="95"/>
      <c r="AV4" s="95"/>
      <c r="AW4" s="95"/>
      <c r="AX4" s="95"/>
      <c r="AY4" s="165"/>
      <c r="AZ4" s="165"/>
      <c r="BA4" s="165"/>
      <c r="BB4" s="165"/>
      <c r="BC4" s="165"/>
      <c r="BD4" s="165"/>
      <c r="BE4" s="165"/>
      <c r="BF4" s="165"/>
      <c r="BG4" s="12"/>
    </row>
    <row r="5" spans="1:60" s="6" customFormat="1" ht="21.75" customHeight="1" x14ac:dyDescent="0.3">
      <c r="A5" s="121"/>
      <c r="B5" s="88"/>
      <c r="C5" s="88"/>
      <c r="D5" s="88"/>
      <c r="E5" s="88"/>
      <c r="F5" s="88"/>
      <c r="G5" s="88"/>
      <c r="H5" s="88"/>
      <c r="I5" s="88"/>
      <c r="J5" s="88"/>
      <c r="K5" s="89"/>
      <c r="L5" s="88"/>
      <c r="M5" s="90"/>
      <c r="N5" s="90"/>
      <c r="O5" s="90"/>
      <c r="P5" s="88"/>
      <c r="Q5" s="88"/>
      <c r="R5" s="89"/>
      <c r="S5" s="88"/>
      <c r="T5" s="88"/>
      <c r="U5" s="88"/>
      <c r="V5" s="88"/>
      <c r="W5" s="88"/>
      <c r="X5" s="90"/>
      <c r="Y5" s="88"/>
      <c r="Z5" s="88"/>
      <c r="AA5" s="98"/>
      <c r="AB5" s="88"/>
      <c r="AC5" s="92"/>
      <c r="AD5" s="91"/>
      <c r="AE5" s="88"/>
      <c r="AF5" s="88"/>
      <c r="AG5" s="88"/>
      <c r="AH5" s="99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165"/>
      <c r="AZ5" s="165"/>
      <c r="BA5" s="165"/>
      <c r="BB5" s="165"/>
      <c r="BC5" s="165"/>
      <c r="BD5" s="165"/>
      <c r="BE5" s="165"/>
      <c r="BF5" s="165"/>
      <c r="BG5" s="12"/>
    </row>
    <row r="6" spans="1:60" ht="51.75" customHeight="1" x14ac:dyDescent="0.3">
      <c r="A6" s="122"/>
      <c r="B6" s="100"/>
      <c r="C6" s="100"/>
      <c r="D6" s="100"/>
      <c r="E6" s="101"/>
      <c r="F6" s="101"/>
      <c r="G6" s="100"/>
      <c r="H6" s="100"/>
      <c r="I6" s="100"/>
      <c r="J6" s="100"/>
      <c r="K6" s="102"/>
      <c r="L6" s="103"/>
      <c r="M6" s="29"/>
      <c r="N6" s="29"/>
      <c r="O6" s="29"/>
      <c r="P6" s="104"/>
      <c r="Q6" s="104"/>
      <c r="R6" s="105"/>
      <c r="S6" s="29"/>
      <c r="T6" s="104"/>
      <c r="U6" s="29"/>
      <c r="V6" s="29"/>
      <c r="W6" s="104"/>
      <c r="X6" s="104"/>
      <c r="Y6" s="154" t="s">
        <v>19</v>
      </c>
      <c r="Z6" s="154"/>
      <c r="AA6" s="106"/>
      <c r="AB6" s="103"/>
      <c r="AC6" s="103"/>
      <c r="AD6" s="103"/>
      <c r="AE6" s="103"/>
      <c r="AF6" s="103"/>
      <c r="AG6" s="103"/>
      <c r="AH6" s="96"/>
      <c r="AI6" s="93"/>
      <c r="AJ6" s="93"/>
      <c r="AK6" s="96"/>
      <c r="AL6" s="93"/>
      <c r="AM6" s="93"/>
      <c r="AN6" s="93"/>
      <c r="AO6" s="93"/>
      <c r="AP6" s="93"/>
      <c r="AQ6" s="92"/>
      <c r="AR6" s="93"/>
      <c r="AS6" s="93"/>
      <c r="AT6" s="93"/>
      <c r="AU6" s="93"/>
      <c r="AV6" s="93"/>
      <c r="AW6" s="93"/>
      <c r="AX6" s="93"/>
      <c r="AY6" s="165"/>
      <c r="AZ6" s="165"/>
      <c r="BA6" s="165"/>
      <c r="BB6" s="165"/>
      <c r="BC6" s="165"/>
      <c r="BD6" s="165"/>
      <c r="BE6" s="165"/>
      <c r="BF6" s="165"/>
      <c r="BG6" s="21"/>
    </row>
    <row r="7" spans="1:60" ht="39.75" customHeight="1" x14ac:dyDescent="0.45">
      <c r="A7" s="159" t="s">
        <v>58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59"/>
      <c r="AT7" s="159"/>
      <c r="AU7" s="159"/>
      <c r="AV7" s="159"/>
      <c r="AW7" s="159"/>
      <c r="AX7" s="159"/>
      <c r="AY7" s="159"/>
      <c r="AZ7" s="159"/>
      <c r="BA7" s="159"/>
      <c r="BB7" s="159"/>
      <c r="BC7" s="159"/>
      <c r="BD7" s="159"/>
      <c r="BE7" s="159"/>
      <c r="BF7" s="159"/>
      <c r="BG7" s="21"/>
    </row>
    <row r="8" spans="1:60" ht="18.75" customHeight="1" x14ac:dyDescent="0.3">
      <c r="A8" s="122"/>
      <c r="B8" s="100"/>
      <c r="C8" s="100"/>
      <c r="D8" s="100"/>
      <c r="E8" s="101"/>
      <c r="F8" s="100"/>
      <c r="G8" s="100"/>
      <c r="H8" s="100"/>
      <c r="I8" s="100"/>
      <c r="J8" s="100"/>
      <c r="K8" s="107"/>
      <c r="L8" s="100"/>
      <c r="M8" s="101"/>
      <c r="N8" s="101"/>
      <c r="O8" s="101"/>
      <c r="P8" s="101"/>
      <c r="Q8" s="101"/>
      <c r="R8" s="107"/>
      <c r="S8" s="101"/>
      <c r="T8" s="101"/>
      <c r="U8" s="101"/>
      <c r="V8" s="101"/>
      <c r="W8" s="101"/>
      <c r="X8" s="101"/>
      <c r="Y8" s="101"/>
      <c r="Z8" s="101"/>
      <c r="AA8" s="108"/>
      <c r="AB8" s="101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1"/>
      <c r="AS8" s="100"/>
      <c r="AT8" s="100"/>
      <c r="AU8" s="100"/>
      <c r="AV8" s="101"/>
      <c r="AW8" s="101"/>
      <c r="AX8" s="100"/>
      <c r="AY8" s="101"/>
      <c r="AZ8" s="101"/>
      <c r="BA8" s="101"/>
      <c r="BB8" s="101"/>
      <c r="BC8" s="101"/>
      <c r="BD8" s="101"/>
      <c r="BE8" s="100"/>
      <c r="BF8" s="100"/>
      <c r="BG8" s="21"/>
    </row>
    <row r="9" spans="1:60" ht="30" customHeight="1" x14ac:dyDescent="0.35">
      <c r="A9" s="161" t="s">
        <v>4</v>
      </c>
      <c r="B9" s="151" t="s">
        <v>5</v>
      </c>
      <c r="C9" s="151" t="s">
        <v>0</v>
      </c>
      <c r="D9" s="151" t="s">
        <v>1</v>
      </c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2"/>
      <c r="BG9" s="21"/>
      <c r="BH9" s="53"/>
    </row>
    <row r="10" spans="1:60" ht="25.15" customHeight="1" x14ac:dyDescent="0.2">
      <c r="A10" s="162"/>
      <c r="B10" s="164"/>
      <c r="C10" s="151"/>
      <c r="D10" s="151" t="s">
        <v>2</v>
      </c>
      <c r="E10" s="151"/>
      <c r="F10" s="151"/>
      <c r="G10" s="151"/>
      <c r="H10" s="151"/>
      <c r="I10" s="151"/>
      <c r="J10" s="151"/>
      <c r="K10" s="151" t="s">
        <v>32</v>
      </c>
      <c r="L10" s="151"/>
      <c r="M10" s="151"/>
      <c r="N10" s="151"/>
      <c r="O10" s="151"/>
      <c r="P10" s="151"/>
      <c r="Q10" s="151"/>
      <c r="R10" s="151" t="s">
        <v>31</v>
      </c>
      <c r="S10" s="151"/>
      <c r="T10" s="151"/>
      <c r="U10" s="151"/>
      <c r="V10" s="151"/>
      <c r="W10" s="151"/>
      <c r="X10" s="151"/>
      <c r="Y10" s="151"/>
      <c r="Z10" s="151"/>
      <c r="AA10" s="151" t="s">
        <v>30</v>
      </c>
      <c r="AB10" s="153"/>
      <c r="AC10" s="153"/>
      <c r="AD10" s="153"/>
      <c r="AE10" s="153"/>
      <c r="AF10" s="153"/>
      <c r="AG10" s="153"/>
      <c r="AH10" s="153"/>
      <c r="AI10" s="157" t="s">
        <v>29</v>
      </c>
      <c r="AJ10" s="158"/>
      <c r="AK10" s="158"/>
      <c r="AL10" s="158"/>
      <c r="AM10" s="158"/>
      <c r="AN10" s="158"/>
      <c r="AO10" s="158"/>
      <c r="AP10" s="158"/>
      <c r="AQ10" s="160"/>
      <c r="AR10" s="152" t="s">
        <v>28</v>
      </c>
      <c r="AS10" s="155"/>
      <c r="AT10" s="155"/>
      <c r="AU10" s="155"/>
      <c r="AV10" s="155"/>
      <c r="AW10" s="155"/>
      <c r="AX10" s="156"/>
      <c r="AY10" s="157" t="s">
        <v>27</v>
      </c>
      <c r="AZ10" s="158"/>
      <c r="BA10" s="158"/>
      <c r="BB10" s="158"/>
      <c r="BC10" s="158"/>
      <c r="BD10" s="158"/>
      <c r="BE10" s="158"/>
      <c r="BF10" s="158"/>
      <c r="BG10" s="21"/>
    </row>
    <row r="11" spans="1:60" ht="138" customHeight="1" x14ac:dyDescent="0.2">
      <c r="A11" s="163"/>
      <c r="B11" s="164"/>
      <c r="C11" s="151"/>
      <c r="D11" s="151"/>
      <c r="E11" s="109" t="s">
        <v>14</v>
      </c>
      <c r="F11" s="109" t="s">
        <v>9</v>
      </c>
      <c r="G11" s="109" t="s">
        <v>8</v>
      </c>
      <c r="H11" s="109" t="s">
        <v>15</v>
      </c>
      <c r="I11" s="109" t="s">
        <v>16</v>
      </c>
      <c r="J11" s="109" t="s">
        <v>17</v>
      </c>
      <c r="K11" s="110" t="s">
        <v>3</v>
      </c>
      <c r="L11" s="109" t="s">
        <v>14</v>
      </c>
      <c r="M11" s="109" t="s">
        <v>9</v>
      </c>
      <c r="N11" s="109" t="s">
        <v>8</v>
      </c>
      <c r="O11" s="109" t="s">
        <v>15</v>
      </c>
      <c r="P11" s="109" t="s">
        <v>16</v>
      </c>
      <c r="Q11" s="109" t="s">
        <v>17</v>
      </c>
      <c r="R11" s="110" t="s">
        <v>3</v>
      </c>
      <c r="S11" s="109" t="s">
        <v>14</v>
      </c>
      <c r="T11" s="109" t="s">
        <v>13</v>
      </c>
      <c r="U11" s="109" t="s">
        <v>9</v>
      </c>
      <c r="V11" s="109" t="s">
        <v>8</v>
      </c>
      <c r="W11" s="109" t="s">
        <v>15</v>
      </c>
      <c r="X11" s="109" t="s">
        <v>23</v>
      </c>
      <c r="Y11" s="109" t="s">
        <v>16</v>
      </c>
      <c r="Z11" s="109" t="s">
        <v>17</v>
      </c>
      <c r="AA11" s="110" t="s">
        <v>3</v>
      </c>
      <c r="AB11" s="109" t="s">
        <v>14</v>
      </c>
      <c r="AC11" s="111" t="s">
        <v>9</v>
      </c>
      <c r="AD11" s="111" t="s">
        <v>8</v>
      </c>
      <c r="AE11" s="109" t="s">
        <v>15</v>
      </c>
      <c r="AF11" s="109" t="s">
        <v>16</v>
      </c>
      <c r="AG11" s="109" t="s">
        <v>23</v>
      </c>
      <c r="AH11" s="109" t="s">
        <v>17</v>
      </c>
      <c r="AI11" s="110" t="s">
        <v>3</v>
      </c>
      <c r="AJ11" s="109" t="s">
        <v>14</v>
      </c>
      <c r="AK11" s="109" t="s">
        <v>9</v>
      </c>
      <c r="AL11" s="109" t="s">
        <v>8</v>
      </c>
      <c r="AM11" s="109" t="s">
        <v>15</v>
      </c>
      <c r="AN11" s="109" t="s">
        <v>16</v>
      </c>
      <c r="AO11" s="109" t="s">
        <v>23</v>
      </c>
      <c r="AP11" s="109" t="s">
        <v>25</v>
      </c>
      <c r="AQ11" s="109" t="s">
        <v>17</v>
      </c>
      <c r="AR11" s="110" t="s">
        <v>3</v>
      </c>
      <c r="AS11" s="109" t="s">
        <v>14</v>
      </c>
      <c r="AT11" s="109" t="s">
        <v>9</v>
      </c>
      <c r="AU11" s="109" t="s">
        <v>8</v>
      </c>
      <c r="AV11" s="109" t="s">
        <v>15</v>
      </c>
      <c r="AW11" s="109" t="s">
        <v>16</v>
      </c>
      <c r="AX11" s="109" t="s">
        <v>17</v>
      </c>
      <c r="AY11" s="110" t="s">
        <v>3</v>
      </c>
      <c r="AZ11" s="109" t="s">
        <v>14</v>
      </c>
      <c r="BA11" s="109" t="s">
        <v>77</v>
      </c>
      <c r="BB11" s="109" t="s">
        <v>9</v>
      </c>
      <c r="BC11" s="109" t="s">
        <v>8</v>
      </c>
      <c r="BD11" s="109" t="s">
        <v>15</v>
      </c>
      <c r="BE11" s="109" t="s">
        <v>16</v>
      </c>
      <c r="BF11" s="112" t="s">
        <v>17</v>
      </c>
      <c r="BG11" s="38"/>
    </row>
    <row r="12" spans="1:60" s="17" customFormat="1" ht="26.25" customHeight="1" x14ac:dyDescent="0.3">
      <c r="A12" s="123">
        <v>1</v>
      </c>
      <c r="B12" s="30">
        <v>2</v>
      </c>
      <c r="C12" s="30">
        <v>3</v>
      </c>
      <c r="D12" s="30">
        <v>4</v>
      </c>
      <c r="E12" s="30">
        <v>10</v>
      </c>
      <c r="F12" s="30">
        <v>11</v>
      </c>
      <c r="G12" s="30">
        <v>12</v>
      </c>
      <c r="H12" s="30">
        <v>13</v>
      </c>
      <c r="I12" s="30">
        <v>14</v>
      </c>
      <c r="J12" s="30">
        <v>15</v>
      </c>
      <c r="K12" s="118">
        <v>5</v>
      </c>
      <c r="L12" s="30">
        <v>6</v>
      </c>
      <c r="M12" s="30">
        <v>7</v>
      </c>
      <c r="N12" s="30">
        <v>8</v>
      </c>
      <c r="O12" s="30">
        <v>9</v>
      </c>
      <c r="P12" s="30">
        <v>10</v>
      </c>
      <c r="Q12" s="30">
        <v>11</v>
      </c>
      <c r="R12" s="30">
        <v>12</v>
      </c>
      <c r="S12" s="30">
        <v>13</v>
      </c>
      <c r="T12" s="30">
        <v>14</v>
      </c>
      <c r="U12" s="30">
        <v>15</v>
      </c>
      <c r="V12" s="30">
        <v>16</v>
      </c>
      <c r="W12" s="30">
        <v>17</v>
      </c>
      <c r="X12" s="30">
        <v>18</v>
      </c>
      <c r="Y12" s="30">
        <v>19</v>
      </c>
      <c r="Z12" s="30">
        <v>20</v>
      </c>
      <c r="AA12" s="30">
        <v>21</v>
      </c>
      <c r="AB12" s="30">
        <v>22</v>
      </c>
      <c r="AC12" s="48">
        <v>23</v>
      </c>
      <c r="AD12" s="48">
        <v>24</v>
      </c>
      <c r="AE12" s="30">
        <v>25</v>
      </c>
      <c r="AF12" s="30">
        <v>26</v>
      </c>
      <c r="AG12" s="30">
        <v>27</v>
      </c>
      <c r="AH12" s="30">
        <v>28</v>
      </c>
      <c r="AI12" s="30">
        <v>29</v>
      </c>
      <c r="AJ12" s="30">
        <v>30</v>
      </c>
      <c r="AK12" s="30">
        <v>31</v>
      </c>
      <c r="AL12" s="30">
        <v>32</v>
      </c>
      <c r="AM12" s="30">
        <v>33</v>
      </c>
      <c r="AN12" s="30">
        <v>34</v>
      </c>
      <c r="AO12" s="30">
        <v>35</v>
      </c>
      <c r="AP12" s="30">
        <v>36</v>
      </c>
      <c r="AQ12" s="30">
        <v>37</v>
      </c>
      <c r="AR12" s="30">
        <v>38</v>
      </c>
      <c r="AS12" s="30">
        <v>39</v>
      </c>
      <c r="AT12" s="30">
        <v>40</v>
      </c>
      <c r="AU12" s="30">
        <v>41</v>
      </c>
      <c r="AV12" s="30">
        <v>42</v>
      </c>
      <c r="AW12" s="30">
        <v>43</v>
      </c>
      <c r="AX12" s="30">
        <v>44</v>
      </c>
      <c r="AY12" s="30">
        <v>45</v>
      </c>
      <c r="AZ12" s="30">
        <v>46</v>
      </c>
      <c r="BA12" s="118">
        <v>47</v>
      </c>
      <c r="BB12" s="118">
        <v>48</v>
      </c>
      <c r="BC12" s="118">
        <v>49</v>
      </c>
      <c r="BD12" s="118">
        <v>50</v>
      </c>
      <c r="BE12" s="118">
        <v>51</v>
      </c>
      <c r="BF12" s="118">
        <v>52</v>
      </c>
    </row>
    <row r="13" spans="1:60" s="15" customFormat="1" ht="84" customHeight="1" x14ac:dyDescent="0.35">
      <c r="A13" s="132" t="s">
        <v>59</v>
      </c>
      <c r="B13" s="23"/>
      <c r="C13" s="23" t="s">
        <v>6</v>
      </c>
      <c r="D13" s="24">
        <f>K13+R13+AA13+AI13+AR13+AY13</f>
        <v>1501298.2999999998</v>
      </c>
      <c r="E13" s="24" t="e">
        <f>E14+E15+#REF!+#REF!</f>
        <v>#REF!</v>
      </c>
      <c r="F13" s="24" t="e">
        <f>F14+F15+#REF!+#REF!</f>
        <v>#REF!</v>
      </c>
      <c r="G13" s="24" t="e">
        <f>G14+G15+#REF!+#REF!</f>
        <v>#REF!</v>
      </c>
      <c r="H13" s="24" t="e">
        <f>H14+H15+#REF!+#REF!</f>
        <v>#REF!</v>
      </c>
      <c r="I13" s="24" t="e">
        <f>I14+I15+#REF!+#REF!</f>
        <v>#REF!</v>
      </c>
      <c r="J13" s="24" t="e">
        <f>J14+J15+#REF!+#REF!</f>
        <v>#REF!</v>
      </c>
      <c r="K13" s="116">
        <f>L13+M13+N13+O13+P13+Q13</f>
        <v>229584.50000000003</v>
      </c>
      <c r="L13" s="24">
        <f>L14+L15+L16</f>
        <v>32878</v>
      </c>
      <c r="M13" s="24">
        <f>M14+M15+M16+M17</f>
        <v>115207.2</v>
      </c>
      <c r="N13" s="24">
        <f>N14+N15+N16+N17</f>
        <v>49824.200000000004</v>
      </c>
      <c r="O13" s="24">
        <f>O14+O15+O16</f>
        <v>31442.2</v>
      </c>
      <c r="P13" s="24">
        <f t="shared" ref="P13" si="0">P14+P15+P16</f>
        <v>65.900000000000006</v>
      </c>
      <c r="Q13" s="24">
        <f>Q14+Q15+Q16</f>
        <v>167</v>
      </c>
      <c r="R13" s="24">
        <f>R14+R15+R16+R17</f>
        <v>467192.6999999999</v>
      </c>
      <c r="S13" s="60">
        <f t="shared" ref="S13:Z13" si="1">S14+S15+S16+S17</f>
        <v>213299.09999999998</v>
      </c>
      <c r="T13" s="60">
        <f t="shared" si="1"/>
        <v>0</v>
      </c>
      <c r="U13" s="60">
        <f t="shared" si="1"/>
        <v>130067.9</v>
      </c>
      <c r="V13" s="60">
        <f>V14+V15+V16+V17</f>
        <v>81444</v>
      </c>
      <c r="W13" s="60">
        <f t="shared" si="1"/>
        <v>42120.3</v>
      </c>
      <c r="X13" s="60">
        <f t="shared" si="1"/>
        <v>0</v>
      </c>
      <c r="Y13" s="60">
        <f t="shared" si="1"/>
        <v>98.5</v>
      </c>
      <c r="Z13" s="60">
        <f t="shared" si="1"/>
        <v>162.9</v>
      </c>
      <c r="AA13" s="60">
        <f>AB13+AC13+AD13+AE13+AF13+AG13+AH13</f>
        <v>338912.2</v>
      </c>
      <c r="AB13" s="77">
        <f>AB14+AB15+AB16</f>
        <v>57326.5</v>
      </c>
      <c r="AC13" s="78">
        <f>AC14+AC15+AC16+AC17</f>
        <v>199143.79999999996</v>
      </c>
      <c r="AD13" s="77">
        <f>AD14+AD15+AD16+AD17</f>
        <v>74511.200000000012</v>
      </c>
      <c r="AE13" s="77">
        <f>AE14+AE15+AE16</f>
        <v>7633.6</v>
      </c>
      <c r="AF13" s="77">
        <f t="shared" ref="AF13:AH13" si="2">AF14+AF15+AF16</f>
        <v>115.2</v>
      </c>
      <c r="AG13" s="77">
        <f t="shared" si="2"/>
        <v>0</v>
      </c>
      <c r="AH13" s="77">
        <f t="shared" si="2"/>
        <v>181.9</v>
      </c>
      <c r="AI13" s="24">
        <f>AJ13+AK13+AL13+AM13+AN13+AO13+AP13+AQ13</f>
        <v>308162.7</v>
      </c>
      <c r="AJ13" s="24">
        <f t="shared" ref="AJ13:AQ13" si="3">AJ14+AJ15+AJ16</f>
        <v>32891.300000000003</v>
      </c>
      <c r="AK13" s="24">
        <f>AK14+AK15+AK16</f>
        <v>150078.79999999999</v>
      </c>
      <c r="AL13" s="24">
        <f>AL14+AL15+AL16</f>
        <v>118226.20000000001</v>
      </c>
      <c r="AM13" s="24">
        <f t="shared" si="3"/>
        <v>6659.3</v>
      </c>
      <c r="AN13" s="24">
        <f t="shared" si="3"/>
        <v>115.2</v>
      </c>
      <c r="AO13" s="24">
        <f t="shared" si="3"/>
        <v>0</v>
      </c>
      <c r="AP13" s="24">
        <f t="shared" si="3"/>
        <v>0</v>
      </c>
      <c r="AQ13" s="24">
        <f t="shared" si="3"/>
        <v>191.9</v>
      </c>
      <c r="AR13" s="24">
        <f>AS13+AT13+AU13+AV13+AW13+AX13</f>
        <v>78079.999999999985</v>
      </c>
      <c r="AS13" s="24">
        <f t="shared" ref="AS13:AX13" si="4">AS14+AS15+AS16</f>
        <v>0</v>
      </c>
      <c r="AT13" s="24">
        <f t="shared" si="4"/>
        <v>29067.3</v>
      </c>
      <c r="AU13" s="24">
        <f t="shared" si="4"/>
        <v>44883.4</v>
      </c>
      <c r="AV13" s="24">
        <f t="shared" si="4"/>
        <v>3940.5</v>
      </c>
      <c r="AW13" s="24">
        <f t="shared" si="4"/>
        <v>6.9</v>
      </c>
      <c r="AX13" s="24">
        <f t="shared" si="4"/>
        <v>181.9</v>
      </c>
      <c r="AY13" s="81">
        <f>AZ13+BA13+BB13+BC13+BD13+BE13+BF13</f>
        <v>79366.2</v>
      </c>
      <c r="AZ13" s="81">
        <f t="shared" ref="AZ13:BF13" si="5">AZ14+AZ15+AZ16</f>
        <v>0</v>
      </c>
      <c r="BA13" s="119">
        <f t="shared" si="5"/>
        <v>2735</v>
      </c>
      <c r="BB13" s="81">
        <f t="shared" si="5"/>
        <v>29281.600000000002</v>
      </c>
      <c r="BC13" s="81">
        <f>BC14+BC15+BC16</f>
        <v>42902.100000000006</v>
      </c>
      <c r="BD13" s="81">
        <f t="shared" si="5"/>
        <v>4258.7</v>
      </c>
      <c r="BE13" s="81">
        <f t="shared" si="5"/>
        <v>6.9</v>
      </c>
      <c r="BF13" s="81">
        <f t="shared" si="5"/>
        <v>181.9</v>
      </c>
      <c r="BG13" s="131"/>
      <c r="BH13" s="85"/>
    </row>
    <row r="14" spans="1:60" s="16" customFormat="1" ht="90.75" customHeight="1" x14ac:dyDescent="0.3">
      <c r="A14" s="133"/>
      <c r="B14" s="23" t="s">
        <v>7</v>
      </c>
      <c r="C14" s="23" t="s">
        <v>7</v>
      </c>
      <c r="D14" s="24">
        <f>K14+R14+AA14+AI14+AR14+AY14</f>
        <v>905733.79999999981</v>
      </c>
      <c r="E14" s="24" t="e">
        <f t="shared" ref="E14:J14" si="6">E19+E38+E53+E64+E66</f>
        <v>#REF!</v>
      </c>
      <c r="F14" s="24" t="e">
        <f t="shared" si="6"/>
        <v>#REF!</v>
      </c>
      <c r="G14" s="24" t="e">
        <f t="shared" si="6"/>
        <v>#REF!</v>
      </c>
      <c r="H14" s="24" t="e">
        <f t="shared" si="6"/>
        <v>#REF!</v>
      </c>
      <c r="I14" s="24" t="e">
        <f t="shared" si="6"/>
        <v>#REF!</v>
      </c>
      <c r="J14" s="24" t="e">
        <f t="shared" si="6"/>
        <v>#REF!</v>
      </c>
      <c r="K14" s="116">
        <f t="shared" ref="K14:K28" si="7">L14+M14+N14+O14+P14+Q14</f>
        <v>182358.39999999999</v>
      </c>
      <c r="L14" s="24">
        <f t="shared" ref="L14" si="8">L19+L38+L53+L66</f>
        <v>13597.4</v>
      </c>
      <c r="M14" s="24">
        <f>M19+M38+M53+M76+AP19</f>
        <v>99716.4</v>
      </c>
      <c r="N14" s="24">
        <f>N19+N38+N53+N66+N76</f>
        <v>37369.5</v>
      </c>
      <c r="O14" s="24">
        <f>O19+O38+O53+O66+O74</f>
        <v>31442.2</v>
      </c>
      <c r="P14" s="24">
        <f t="shared" ref="P14:Q14" si="9">P19+P38+P53+P66</f>
        <v>65.900000000000006</v>
      </c>
      <c r="Q14" s="24">
        <f t="shared" si="9"/>
        <v>167</v>
      </c>
      <c r="R14" s="24">
        <f>S14+T14+U14+V14+W14+X14+Y14+Z14</f>
        <v>258702.69999999998</v>
      </c>
      <c r="S14" s="60">
        <f>S19+S38+S53+S66+S74</f>
        <v>77906.3</v>
      </c>
      <c r="T14" s="60">
        <v>0</v>
      </c>
      <c r="U14" s="60">
        <f>U19+U38+U53+U74</f>
        <v>86764.1</v>
      </c>
      <c r="V14" s="60">
        <f>V19+V38+V53+V66</f>
        <v>51650.599999999991</v>
      </c>
      <c r="W14" s="60">
        <f>W38+W53+W66+W76+W19</f>
        <v>42120.3</v>
      </c>
      <c r="X14" s="60">
        <v>0</v>
      </c>
      <c r="Y14" s="60">
        <f>Y38+Y53</f>
        <v>98.5</v>
      </c>
      <c r="Z14" s="60">
        <f>Z38+Z53</f>
        <v>162.9</v>
      </c>
      <c r="AA14" s="60">
        <f>AB14+AC14+AD14+AE14+AF14+AG14+AH14</f>
        <v>217849.19999999998</v>
      </c>
      <c r="AB14" s="24">
        <f t="shared" ref="AB14:AH14" si="10">AB19+AB38+AB53+AB66</f>
        <v>33158.199999999997</v>
      </c>
      <c r="AC14" s="78">
        <f>AC19+AC38+AC53+AC66+AC74</f>
        <v>135320.69999999998</v>
      </c>
      <c r="AD14" s="49">
        <f>AD19+AD38+AD66+AD76+AM63+AD54</f>
        <v>41439.600000000006</v>
      </c>
      <c r="AE14" s="24">
        <f>AE19+AE38+AE53+AE66+AE74</f>
        <v>7633.6</v>
      </c>
      <c r="AF14" s="24">
        <f t="shared" si="10"/>
        <v>115.2</v>
      </c>
      <c r="AG14" s="24">
        <f t="shared" si="10"/>
        <v>0</v>
      </c>
      <c r="AH14" s="24">
        <f t="shared" si="10"/>
        <v>181.9</v>
      </c>
      <c r="AI14" s="24">
        <f>AJ14+AK14+AL14+AM14+AN14+AO14+AP14+AQ14</f>
        <v>111670.29999999999</v>
      </c>
      <c r="AJ14" s="24">
        <f t="shared" ref="AJ14:AQ14" si="11">AJ19+AJ38+AJ53+AJ66</f>
        <v>18479.3</v>
      </c>
      <c r="AK14" s="24">
        <f>AK19+AK38+AK53+AK66+AK74</f>
        <v>29141.1</v>
      </c>
      <c r="AL14" s="24">
        <f>AL19+AL38+AL53+AL66+AL74</f>
        <v>57083.5</v>
      </c>
      <c r="AM14" s="24">
        <f>AM19+AM38+AM53+AM66+AM74</f>
        <v>6659.3</v>
      </c>
      <c r="AN14" s="24">
        <f t="shared" si="11"/>
        <v>115.2</v>
      </c>
      <c r="AO14" s="24">
        <f t="shared" si="11"/>
        <v>0</v>
      </c>
      <c r="AP14" s="24">
        <f t="shared" si="11"/>
        <v>0</v>
      </c>
      <c r="AQ14" s="24">
        <f t="shared" si="11"/>
        <v>191.9</v>
      </c>
      <c r="AR14" s="24">
        <f>AS14+AT14+AU14+AV14+AW14+AX14</f>
        <v>67722.499999999985</v>
      </c>
      <c r="AS14" s="24">
        <f t="shared" ref="AS14:AX14" si="12">AS19+AS38+AS53+AS66</f>
        <v>0</v>
      </c>
      <c r="AT14" s="24">
        <f>AT19+AT38+AT53+AT66+AT74</f>
        <v>28515.399999999998</v>
      </c>
      <c r="AU14" s="24">
        <f t="shared" si="12"/>
        <v>35077.800000000003</v>
      </c>
      <c r="AV14" s="24">
        <f>AV19+AV38+AV53+AV66+AV74</f>
        <v>3940.5</v>
      </c>
      <c r="AW14" s="24">
        <f t="shared" si="12"/>
        <v>6.9</v>
      </c>
      <c r="AX14" s="24">
        <f t="shared" si="12"/>
        <v>181.9</v>
      </c>
      <c r="AY14" s="119">
        <f t="shared" ref="AY14:AY17" si="13">AZ14+BA14+BB14+BC14+BD14+BE14+BF14</f>
        <v>67430.699999999983</v>
      </c>
      <c r="AZ14" s="24">
        <f>AZ19+AZ38+AZ53+AZ66</f>
        <v>0</v>
      </c>
      <c r="BA14" s="116">
        <f>BA19+BA38+BA53+BA66</f>
        <v>0</v>
      </c>
      <c r="BB14" s="24">
        <f>BB19+BB38+BB53+BB66+BB74</f>
        <v>28464.7</v>
      </c>
      <c r="BC14" s="24">
        <f>BC19+BC38+BC53+BC66+BC74</f>
        <v>34518.5</v>
      </c>
      <c r="BD14" s="24">
        <f>BD19+BD38+BD53+BD66+BD74</f>
        <v>4258.7</v>
      </c>
      <c r="BE14" s="24">
        <f t="shared" ref="BE14:BF14" si="14">BE19+BE38+BE53+BE66</f>
        <v>6.9</v>
      </c>
      <c r="BF14" s="24">
        <f t="shared" si="14"/>
        <v>181.9</v>
      </c>
      <c r="BG14" s="130"/>
      <c r="BH14" s="16" t="s">
        <v>26</v>
      </c>
    </row>
    <row r="15" spans="1:60" s="16" customFormat="1" ht="126" customHeight="1" x14ac:dyDescent="0.2">
      <c r="A15" s="133"/>
      <c r="B15" s="23" t="s">
        <v>11</v>
      </c>
      <c r="C15" s="23" t="s">
        <v>11</v>
      </c>
      <c r="D15" s="24">
        <f>K15+R15+AA15+AI15+AR15+AY15</f>
        <v>330261.29999999993</v>
      </c>
      <c r="E15" s="24" t="e">
        <f>#REF!</f>
        <v>#REF!</v>
      </c>
      <c r="F15" s="24" t="e">
        <f>#REF!</f>
        <v>#REF!</v>
      </c>
      <c r="G15" s="24" t="e">
        <f>#REF!</f>
        <v>#REF!</v>
      </c>
      <c r="H15" s="24"/>
      <c r="I15" s="24"/>
      <c r="J15" s="24"/>
      <c r="K15" s="116">
        <f t="shared" si="7"/>
        <v>36096.5</v>
      </c>
      <c r="L15" s="24">
        <f t="shared" ref="L15:M15" si="15">L39</f>
        <v>19280.599999999999</v>
      </c>
      <c r="M15" s="24">
        <f t="shared" si="15"/>
        <v>15328.5</v>
      </c>
      <c r="N15" s="24">
        <f>N39</f>
        <v>1487.4</v>
      </c>
      <c r="O15" s="24">
        <f t="shared" ref="O15:BF15" si="16">O39</f>
        <v>0</v>
      </c>
      <c r="P15" s="24">
        <f t="shared" si="16"/>
        <v>0</v>
      </c>
      <c r="Q15" s="24">
        <f t="shared" si="16"/>
        <v>0</v>
      </c>
      <c r="R15" s="24">
        <f>S15+T15+U15+V15+W15+X15+Y15+Z15</f>
        <v>143741.09999999998</v>
      </c>
      <c r="S15" s="60">
        <f>S39</f>
        <v>135392.79999999999</v>
      </c>
      <c r="T15" s="60">
        <v>0</v>
      </c>
      <c r="U15" s="60">
        <f>U39</f>
        <v>6390.9000000000005</v>
      </c>
      <c r="V15" s="60">
        <f>V39+V68</f>
        <v>1957.3999999999999</v>
      </c>
      <c r="W15" s="60">
        <v>0</v>
      </c>
      <c r="X15" s="60">
        <v>0</v>
      </c>
      <c r="Y15" s="60">
        <v>0</v>
      </c>
      <c r="Z15" s="60">
        <v>0</v>
      </c>
      <c r="AA15" s="60">
        <f>AC15+AD15+AB15</f>
        <v>58887.099999999991</v>
      </c>
      <c r="AB15" s="24">
        <f t="shared" si="16"/>
        <v>24168.3</v>
      </c>
      <c r="AC15" s="78">
        <f t="shared" si="16"/>
        <v>30458.899999999998</v>
      </c>
      <c r="AD15" s="49">
        <f>AD39</f>
        <v>4259.8999999999996</v>
      </c>
      <c r="AE15" s="24">
        <f t="shared" si="16"/>
        <v>0</v>
      </c>
      <c r="AF15" s="24">
        <f t="shared" si="16"/>
        <v>0</v>
      </c>
      <c r="AG15" s="24">
        <f t="shared" si="16"/>
        <v>0</v>
      </c>
      <c r="AH15" s="24">
        <f t="shared" si="16"/>
        <v>0</v>
      </c>
      <c r="AI15" s="24">
        <f>AK15+AL15+AJ15</f>
        <v>87391.3</v>
      </c>
      <c r="AJ15" s="24">
        <f t="shared" si="16"/>
        <v>14412</v>
      </c>
      <c r="AK15" s="24">
        <f t="shared" si="16"/>
        <v>59408.5</v>
      </c>
      <c r="AL15" s="24">
        <f>AL39</f>
        <v>13570.800000000001</v>
      </c>
      <c r="AM15" s="24">
        <f t="shared" si="16"/>
        <v>0</v>
      </c>
      <c r="AN15" s="24">
        <f t="shared" si="16"/>
        <v>0</v>
      </c>
      <c r="AO15" s="24">
        <f t="shared" si="16"/>
        <v>0</v>
      </c>
      <c r="AP15" s="24">
        <f t="shared" si="16"/>
        <v>0</v>
      </c>
      <c r="AQ15" s="24">
        <f t="shared" si="16"/>
        <v>0</v>
      </c>
      <c r="AR15" s="24">
        <f t="shared" si="16"/>
        <v>557.5</v>
      </c>
      <c r="AS15" s="24">
        <f t="shared" si="16"/>
        <v>0</v>
      </c>
      <c r="AT15" s="24">
        <f t="shared" si="16"/>
        <v>551.9</v>
      </c>
      <c r="AU15" s="24">
        <f t="shared" si="16"/>
        <v>5.6</v>
      </c>
      <c r="AV15" s="24">
        <f t="shared" si="16"/>
        <v>0</v>
      </c>
      <c r="AW15" s="24">
        <f t="shared" si="16"/>
        <v>0</v>
      </c>
      <c r="AX15" s="24">
        <f t="shared" si="16"/>
        <v>0</v>
      </c>
      <c r="AY15" s="119">
        <f t="shared" si="13"/>
        <v>3587.8</v>
      </c>
      <c r="AZ15" s="24">
        <f t="shared" si="16"/>
        <v>0</v>
      </c>
      <c r="BA15" s="116">
        <f t="shared" si="16"/>
        <v>2735</v>
      </c>
      <c r="BB15" s="24">
        <f t="shared" si="16"/>
        <v>816.9</v>
      </c>
      <c r="BC15" s="24">
        <f t="shared" si="16"/>
        <v>35.9</v>
      </c>
      <c r="BD15" s="24">
        <f t="shared" si="16"/>
        <v>0</v>
      </c>
      <c r="BE15" s="24">
        <f t="shared" si="16"/>
        <v>0</v>
      </c>
      <c r="BF15" s="24">
        <f t="shared" si="16"/>
        <v>0</v>
      </c>
    </row>
    <row r="16" spans="1:60" s="16" customFormat="1" ht="111" customHeight="1" x14ac:dyDescent="0.2">
      <c r="A16" s="133"/>
      <c r="B16" s="23" t="s">
        <v>18</v>
      </c>
      <c r="C16" s="23" t="s">
        <v>18</v>
      </c>
      <c r="D16" s="24">
        <f>K16+R16+AA16+AI16+AR16+AY16</f>
        <v>229856.10000000003</v>
      </c>
      <c r="E16" s="24"/>
      <c r="F16" s="24"/>
      <c r="G16" s="24"/>
      <c r="H16" s="26"/>
      <c r="I16" s="26"/>
      <c r="J16" s="26"/>
      <c r="K16" s="116">
        <f>K20</f>
        <v>10337</v>
      </c>
      <c r="L16" s="24">
        <f t="shared" ref="L16:M16" si="17">L20</f>
        <v>0</v>
      </c>
      <c r="M16" s="24">
        <f t="shared" si="17"/>
        <v>0</v>
      </c>
      <c r="N16" s="24">
        <f>N20</f>
        <v>10337</v>
      </c>
      <c r="O16" s="24">
        <f t="shared" ref="O16:BF16" si="18">O20</f>
        <v>0</v>
      </c>
      <c r="P16" s="24">
        <f t="shared" si="18"/>
        <v>0</v>
      </c>
      <c r="Q16" s="24">
        <f t="shared" si="18"/>
        <v>0</v>
      </c>
      <c r="R16" s="24">
        <f>S16+T16+U16+V16+W16+X16+Y16+Z16</f>
        <v>30176.3</v>
      </c>
      <c r="S16" s="60">
        <v>0</v>
      </c>
      <c r="T16" s="60">
        <v>0</v>
      </c>
      <c r="U16" s="60">
        <f>U20+U40</f>
        <v>2374.8000000000002</v>
      </c>
      <c r="V16" s="60">
        <f>V20+V40+V77</f>
        <v>27801.5</v>
      </c>
      <c r="W16" s="60">
        <v>0</v>
      </c>
      <c r="X16" s="60">
        <v>0</v>
      </c>
      <c r="Y16" s="60">
        <v>0</v>
      </c>
      <c r="Z16" s="60">
        <v>0</v>
      </c>
      <c r="AA16" s="60">
        <f>AD16+AC16</f>
        <v>62094</v>
      </c>
      <c r="AB16" s="24">
        <f t="shared" si="18"/>
        <v>0</v>
      </c>
      <c r="AC16" s="78">
        <f>AC20+AC40</f>
        <v>33282.400000000001</v>
      </c>
      <c r="AD16" s="49">
        <f>AD20+AD40+AD55</f>
        <v>28811.600000000002</v>
      </c>
      <c r="AE16" s="24">
        <f t="shared" si="18"/>
        <v>0</v>
      </c>
      <c r="AF16" s="24">
        <f t="shared" si="18"/>
        <v>0</v>
      </c>
      <c r="AG16" s="24">
        <f t="shared" si="18"/>
        <v>0</v>
      </c>
      <c r="AH16" s="24">
        <f t="shared" si="18"/>
        <v>0</v>
      </c>
      <c r="AI16" s="24">
        <f>AI20+AI40</f>
        <v>109101.1</v>
      </c>
      <c r="AJ16" s="24">
        <f t="shared" si="18"/>
        <v>0</v>
      </c>
      <c r="AK16" s="24">
        <f>AK20+AK40+AK55+AK77</f>
        <v>61529.2</v>
      </c>
      <c r="AL16" s="24">
        <f>AL20+AL40</f>
        <v>47571.9</v>
      </c>
      <c r="AM16" s="24">
        <f t="shared" si="18"/>
        <v>0</v>
      </c>
      <c r="AN16" s="24">
        <f t="shared" si="18"/>
        <v>0</v>
      </c>
      <c r="AO16" s="24">
        <f t="shared" si="18"/>
        <v>0</v>
      </c>
      <c r="AP16" s="24">
        <f t="shared" si="18"/>
        <v>0</v>
      </c>
      <c r="AQ16" s="24">
        <f t="shared" si="18"/>
        <v>0</v>
      </c>
      <c r="AR16" s="24">
        <f t="shared" si="18"/>
        <v>9800</v>
      </c>
      <c r="AS16" s="24">
        <f t="shared" si="18"/>
        <v>0</v>
      </c>
      <c r="AT16" s="24">
        <f t="shared" si="18"/>
        <v>0</v>
      </c>
      <c r="AU16" s="24">
        <f t="shared" si="18"/>
        <v>9800</v>
      </c>
      <c r="AV16" s="24">
        <f t="shared" si="18"/>
        <v>0</v>
      </c>
      <c r="AW16" s="24">
        <f t="shared" si="18"/>
        <v>0</v>
      </c>
      <c r="AX16" s="24">
        <f t="shared" si="18"/>
        <v>0</v>
      </c>
      <c r="AY16" s="119">
        <f t="shared" si="13"/>
        <v>8347.7000000000007</v>
      </c>
      <c r="AZ16" s="24">
        <f t="shared" si="18"/>
        <v>0</v>
      </c>
      <c r="BA16" s="116">
        <f t="shared" si="18"/>
        <v>0</v>
      </c>
      <c r="BB16" s="24">
        <f t="shared" si="18"/>
        <v>0</v>
      </c>
      <c r="BC16" s="24">
        <f t="shared" si="18"/>
        <v>8347.7000000000007</v>
      </c>
      <c r="BD16" s="24">
        <f t="shared" si="18"/>
        <v>0</v>
      </c>
      <c r="BE16" s="24">
        <f t="shared" si="18"/>
        <v>0</v>
      </c>
      <c r="BF16" s="24">
        <f t="shared" si="18"/>
        <v>0</v>
      </c>
    </row>
    <row r="17" spans="1:59" s="16" customFormat="1" ht="101.25" customHeight="1" x14ac:dyDescent="0.2">
      <c r="A17" s="134"/>
      <c r="B17" s="23" t="s">
        <v>55</v>
      </c>
      <c r="C17" s="23" t="s">
        <v>55</v>
      </c>
      <c r="D17" s="24">
        <f t="shared" ref="D17" si="19">K17+R17+AA17+AI17+AR17+AY17</f>
        <v>35447.1</v>
      </c>
      <c r="E17" s="24"/>
      <c r="F17" s="24"/>
      <c r="G17" s="24"/>
      <c r="H17" s="26"/>
      <c r="I17" s="26"/>
      <c r="J17" s="26"/>
      <c r="K17" s="116">
        <f>N17+M17</f>
        <v>792.59999999999991</v>
      </c>
      <c r="L17" s="24">
        <v>0</v>
      </c>
      <c r="M17" s="24">
        <f>M82</f>
        <v>162.30000000000001</v>
      </c>
      <c r="N17" s="24">
        <f>N82+N72</f>
        <v>630.29999999999995</v>
      </c>
      <c r="O17" s="24">
        <v>0</v>
      </c>
      <c r="P17" s="24">
        <v>0</v>
      </c>
      <c r="Q17" s="24">
        <v>0</v>
      </c>
      <c r="R17" s="24">
        <f>U17+V17</f>
        <v>34572.6</v>
      </c>
      <c r="S17" s="60">
        <v>0</v>
      </c>
      <c r="T17" s="60">
        <v>0</v>
      </c>
      <c r="U17" s="60">
        <f>U35</f>
        <v>34538.1</v>
      </c>
      <c r="V17" s="60">
        <f>V35</f>
        <v>34.5</v>
      </c>
      <c r="W17" s="60">
        <v>0</v>
      </c>
      <c r="X17" s="60">
        <v>0</v>
      </c>
      <c r="Y17" s="60">
        <v>0</v>
      </c>
      <c r="Z17" s="60">
        <v>0</v>
      </c>
      <c r="AA17" s="60">
        <f>AA35</f>
        <v>81.899999999999991</v>
      </c>
      <c r="AB17" s="24">
        <v>0</v>
      </c>
      <c r="AC17" s="78">
        <f>AC35</f>
        <v>81.8</v>
      </c>
      <c r="AD17" s="49">
        <f>AD35</f>
        <v>0.1</v>
      </c>
      <c r="AE17" s="24">
        <v>0</v>
      </c>
      <c r="AF17" s="24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119">
        <f t="shared" si="13"/>
        <v>0</v>
      </c>
      <c r="AZ17" s="24">
        <v>0</v>
      </c>
      <c r="BA17" s="116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</row>
    <row r="18" spans="1:59" s="8" customFormat="1" ht="85.5" customHeight="1" x14ac:dyDescent="0.2">
      <c r="A18" s="132" t="s">
        <v>33</v>
      </c>
      <c r="B18" s="23"/>
      <c r="C18" s="54" t="s">
        <v>6</v>
      </c>
      <c r="D18" s="49">
        <f>K18+R18+AA18+AI18+AR18+AY18</f>
        <v>431039.2</v>
      </c>
      <c r="E18" s="49" t="e">
        <f>E19+#REF!</f>
        <v>#REF!</v>
      </c>
      <c r="F18" s="49" t="e">
        <f>F19+#REF!</f>
        <v>#REF!</v>
      </c>
      <c r="G18" s="49" t="e">
        <f>G19+#REF!</f>
        <v>#REF!</v>
      </c>
      <c r="H18" s="49"/>
      <c r="I18" s="49"/>
      <c r="J18" s="49"/>
      <c r="K18" s="116">
        <f t="shared" si="7"/>
        <v>24534.6</v>
      </c>
      <c r="L18" s="49">
        <f>L19</f>
        <v>0</v>
      </c>
      <c r="M18" s="49">
        <f>M19</f>
        <v>2998</v>
      </c>
      <c r="N18" s="49">
        <f>N19+N20</f>
        <v>21536.6</v>
      </c>
      <c r="O18" s="49">
        <f>O19</f>
        <v>0</v>
      </c>
      <c r="P18" s="49"/>
      <c r="Q18" s="49"/>
      <c r="R18" s="60">
        <f>S18+T18+U18+V18+W18+Y18+Z18+X18</f>
        <v>120448.19999999998</v>
      </c>
      <c r="S18" s="60">
        <f t="shared" ref="S18:Y18" si="20">S19+S20</f>
        <v>0</v>
      </c>
      <c r="T18" s="60">
        <f t="shared" si="20"/>
        <v>0</v>
      </c>
      <c r="U18" s="60">
        <f>U19+U20+U21</f>
        <v>69892.299999999988</v>
      </c>
      <c r="V18" s="60">
        <f>V19+V20+V21</f>
        <v>50505.9</v>
      </c>
      <c r="W18" s="60">
        <f t="shared" si="20"/>
        <v>50</v>
      </c>
      <c r="X18" s="60">
        <f t="shared" si="20"/>
        <v>0</v>
      </c>
      <c r="Y18" s="60">
        <f t="shared" si="20"/>
        <v>0</v>
      </c>
      <c r="Z18" s="60">
        <v>0</v>
      </c>
      <c r="AA18" s="60">
        <f>AB18+AC18+AD18+AE18+AF18+AG18+AH18</f>
        <v>93754.400000000009</v>
      </c>
      <c r="AB18" s="73">
        <f t="shared" ref="AB18:AH18" si="21">AB19+AB20</f>
        <v>0</v>
      </c>
      <c r="AC18" s="78">
        <f>AC19+AC20+AC21</f>
        <v>48876.200000000004</v>
      </c>
      <c r="AD18" s="73">
        <f>AD19+AD20+AD21</f>
        <v>44578.200000000004</v>
      </c>
      <c r="AE18" s="49">
        <f t="shared" si="21"/>
        <v>300</v>
      </c>
      <c r="AF18" s="49">
        <f t="shared" si="21"/>
        <v>0</v>
      </c>
      <c r="AG18" s="49">
        <f t="shared" si="21"/>
        <v>0</v>
      </c>
      <c r="AH18" s="49">
        <f t="shared" si="21"/>
        <v>0</v>
      </c>
      <c r="AI18" s="49">
        <f>AJ18+AK18+AL18+AM18+AQ18+AN18</f>
        <v>147375.9</v>
      </c>
      <c r="AJ18" s="49">
        <f>AJ19+AJ20</f>
        <v>0</v>
      </c>
      <c r="AK18" s="49">
        <f>AK19+AK20</f>
        <v>69735.899999999994</v>
      </c>
      <c r="AL18" s="49">
        <f>AL19+AL20</f>
        <v>77590</v>
      </c>
      <c r="AM18" s="49">
        <f>AM19+AM20</f>
        <v>50</v>
      </c>
      <c r="AN18" s="49">
        <f>AN19+AN20</f>
        <v>0</v>
      </c>
      <c r="AO18" s="49">
        <v>0</v>
      </c>
      <c r="AP18" s="49">
        <v>0</v>
      </c>
      <c r="AQ18" s="49">
        <f t="shared" ref="AQ18:AX18" si="22">AQ19+AQ20</f>
        <v>0</v>
      </c>
      <c r="AR18" s="49">
        <f>AT18+AU18+AV18</f>
        <v>23189.200000000001</v>
      </c>
      <c r="AS18" s="49">
        <f t="shared" si="22"/>
        <v>0</v>
      </c>
      <c r="AT18" s="49">
        <f>AT19+AT20</f>
        <v>8206.7000000000007</v>
      </c>
      <c r="AU18" s="49">
        <f t="shared" si="22"/>
        <v>14932.5</v>
      </c>
      <c r="AV18" s="49">
        <f t="shared" si="22"/>
        <v>50</v>
      </c>
      <c r="AW18" s="49">
        <f t="shared" si="22"/>
        <v>0</v>
      </c>
      <c r="AX18" s="49">
        <f t="shared" si="22"/>
        <v>0</v>
      </c>
      <c r="AY18" s="49">
        <f t="shared" ref="AY18:AY19" si="23">AZ18+BB18+BC18+BD18+BM18</f>
        <v>21736.9</v>
      </c>
      <c r="AZ18" s="49">
        <f t="shared" ref="AZ18:BF18" si="24">AZ19+AZ20</f>
        <v>0</v>
      </c>
      <c r="BA18" s="119">
        <v>0</v>
      </c>
      <c r="BB18" s="49">
        <f>BB19</f>
        <v>8206.7000000000007</v>
      </c>
      <c r="BC18" s="49">
        <f t="shared" si="24"/>
        <v>13480.2</v>
      </c>
      <c r="BD18" s="49">
        <f t="shared" si="24"/>
        <v>50</v>
      </c>
      <c r="BE18" s="49">
        <f t="shared" si="24"/>
        <v>0</v>
      </c>
      <c r="BF18" s="24">
        <f t="shared" si="24"/>
        <v>0</v>
      </c>
      <c r="BG18" s="22"/>
    </row>
    <row r="19" spans="1:59" s="14" customFormat="1" ht="70.5" customHeight="1" x14ac:dyDescent="0.2">
      <c r="A19" s="133"/>
      <c r="B19" s="23" t="s">
        <v>10</v>
      </c>
      <c r="C19" s="23" t="s">
        <v>7</v>
      </c>
      <c r="D19" s="24">
        <f>K19+R19+AA19+AI19+AR19+AY19</f>
        <v>175015.40000000002</v>
      </c>
      <c r="E19" s="24" t="e">
        <f>#REF!+#REF!+#REF!+E23+E25+E26+#REF!+E28</f>
        <v>#REF!</v>
      </c>
      <c r="F19" s="24" t="e">
        <f>#REF!+#REF!+#REF!+F23+F25+F26+#REF!+F28</f>
        <v>#REF!</v>
      </c>
      <c r="G19" s="24" t="e">
        <f>#REF!+#REF!+#REF!+G23+G25+G26+#REF!+G28</f>
        <v>#REF!</v>
      </c>
      <c r="H19" s="24"/>
      <c r="I19" s="24"/>
      <c r="J19" s="24"/>
      <c r="K19" s="116">
        <f t="shared" si="7"/>
        <v>14197.599999999999</v>
      </c>
      <c r="L19" s="24">
        <v>0</v>
      </c>
      <c r="M19" s="24">
        <f>M28</f>
        <v>2998</v>
      </c>
      <c r="N19" s="24">
        <f>N23+N25+N26+N29</f>
        <v>11199.599999999999</v>
      </c>
      <c r="O19" s="24">
        <v>0</v>
      </c>
      <c r="P19" s="24">
        <v>0</v>
      </c>
      <c r="Q19" s="24">
        <v>0</v>
      </c>
      <c r="R19" s="24">
        <f>S19+T19+U19+V19+W19+Y19+Z19</f>
        <v>58755.799999999996</v>
      </c>
      <c r="S19" s="24">
        <v>0</v>
      </c>
      <c r="T19" s="24">
        <v>0</v>
      </c>
      <c r="U19" s="24">
        <f>U28+U34+U36</f>
        <v>35354.199999999997</v>
      </c>
      <c r="V19" s="24">
        <f>V23+V25+V26+V34+V36</f>
        <v>23351.599999999999</v>
      </c>
      <c r="W19" s="24">
        <f>W23</f>
        <v>50</v>
      </c>
      <c r="X19" s="24">
        <v>0</v>
      </c>
      <c r="Y19" s="24">
        <v>0</v>
      </c>
      <c r="Z19" s="24">
        <v>0</v>
      </c>
      <c r="AA19" s="24">
        <f>AB19+AC19+AD19+AE19+AF19+AG19+AH19</f>
        <v>35780.300000000003</v>
      </c>
      <c r="AB19" s="24">
        <v>0</v>
      </c>
      <c r="AC19" s="78">
        <f>AC23+AC26+AC28+AC36</f>
        <v>18787.900000000001</v>
      </c>
      <c r="AD19" s="73">
        <f>AD23+AD26+AD34+AD36</f>
        <v>16692.400000000001</v>
      </c>
      <c r="AE19" s="24">
        <f>AE23</f>
        <v>300</v>
      </c>
      <c r="AF19" s="24">
        <v>0</v>
      </c>
      <c r="AG19" s="24">
        <v>0</v>
      </c>
      <c r="AH19" s="24">
        <v>0</v>
      </c>
      <c r="AI19" s="24">
        <f t="shared" ref="AI19" si="25">AJ19+AK19+AL19+AM19+AQ19</f>
        <v>39503.300000000003</v>
      </c>
      <c r="AJ19" s="24">
        <v>0</v>
      </c>
      <c r="AK19" s="24">
        <f>AK28</f>
        <v>8206.7000000000007</v>
      </c>
      <c r="AL19" s="24">
        <f>AL23+AL26+AL32</f>
        <v>31246.6</v>
      </c>
      <c r="AM19" s="24">
        <f>AM23</f>
        <v>50</v>
      </c>
      <c r="AN19" s="24">
        <v>0</v>
      </c>
      <c r="AO19" s="24">
        <v>0</v>
      </c>
      <c r="AP19" s="24">
        <v>0</v>
      </c>
      <c r="AQ19" s="24">
        <v>0</v>
      </c>
      <c r="AR19" s="24">
        <f>AT19+AU19+AV19</f>
        <v>13389.2</v>
      </c>
      <c r="AS19" s="24">
        <v>0</v>
      </c>
      <c r="AT19" s="24">
        <f>AT28</f>
        <v>8206.7000000000007</v>
      </c>
      <c r="AU19" s="24">
        <f>AU23+AU26</f>
        <v>5132.5</v>
      </c>
      <c r="AV19" s="24">
        <f>AV23</f>
        <v>50</v>
      </c>
      <c r="AW19" s="24">
        <v>0</v>
      </c>
      <c r="AX19" s="24">
        <v>0</v>
      </c>
      <c r="AY19" s="24">
        <f t="shared" si="23"/>
        <v>13389.2</v>
      </c>
      <c r="AZ19" s="24">
        <v>0</v>
      </c>
      <c r="BA19" s="116">
        <v>0</v>
      </c>
      <c r="BB19" s="24">
        <f>BB28</f>
        <v>8206.7000000000007</v>
      </c>
      <c r="BC19" s="24">
        <f>BC22</f>
        <v>5132.5</v>
      </c>
      <c r="BD19" s="24">
        <f>BD23</f>
        <v>50</v>
      </c>
      <c r="BE19" s="24">
        <v>0</v>
      </c>
      <c r="BF19" s="24">
        <v>0</v>
      </c>
    </row>
    <row r="20" spans="1:59" s="7" customFormat="1" ht="115.5" customHeight="1" x14ac:dyDescent="0.2">
      <c r="A20" s="133"/>
      <c r="B20" s="23" t="s">
        <v>18</v>
      </c>
      <c r="C20" s="23" t="s">
        <v>18</v>
      </c>
      <c r="D20" s="24">
        <f>K20+R20+AA20+AI20+AR20+AY20</f>
        <v>221369.30000000002</v>
      </c>
      <c r="E20" s="24"/>
      <c r="F20" s="24"/>
      <c r="G20" s="24"/>
      <c r="H20" s="24"/>
      <c r="I20" s="24"/>
      <c r="J20" s="24"/>
      <c r="K20" s="116">
        <f>L20+M20+N20+O20+P20+Q20</f>
        <v>10337</v>
      </c>
      <c r="L20" s="24">
        <v>0</v>
      </c>
      <c r="M20" s="24">
        <v>0</v>
      </c>
      <c r="N20" s="24">
        <f>N24+N27</f>
        <v>10337</v>
      </c>
      <c r="O20" s="24">
        <v>0</v>
      </c>
      <c r="P20" s="24">
        <v>0</v>
      </c>
      <c r="Q20" s="24">
        <v>0</v>
      </c>
      <c r="R20" s="24">
        <f t="shared" ref="R20:R39" si="26">S20+T20+U20+V20+W20+Y20+Z20</f>
        <v>27119.800000000003</v>
      </c>
      <c r="S20" s="24">
        <v>0</v>
      </c>
      <c r="T20" s="24">
        <v>0</v>
      </c>
      <c r="U20" s="24">
        <f>U33</f>
        <v>0</v>
      </c>
      <c r="V20" s="24">
        <f>V27+V24+V33</f>
        <v>27119.800000000003</v>
      </c>
      <c r="W20" s="24">
        <v>0</v>
      </c>
      <c r="X20" s="24">
        <v>0</v>
      </c>
      <c r="Y20" s="24">
        <v>0</v>
      </c>
      <c r="Z20" s="24">
        <v>0</v>
      </c>
      <c r="AA20" s="24">
        <f>AB20+AC20+AD20+AE20+AF20+AG20+AH20</f>
        <v>57892.200000000004</v>
      </c>
      <c r="AB20" s="24">
        <f t="shared" ref="AB20:AH20" si="27">AB24+AB27</f>
        <v>0</v>
      </c>
      <c r="AC20" s="78">
        <f>AC24+AC25+AC27+AC29+AC33</f>
        <v>30006.5</v>
      </c>
      <c r="AD20" s="73">
        <f>AD24+AD25+AD27+AD29+AD33</f>
        <v>27885.700000000004</v>
      </c>
      <c r="AE20" s="24">
        <f t="shared" si="27"/>
        <v>0</v>
      </c>
      <c r="AF20" s="24">
        <f>AF33</f>
        <v>0</v>
      </c>
      <c r="AG20" s="24">
        <f t="shared" si="27"/>
        <v>0</v>
      </c>
      <c r="AH20" s="24">
        <f t="shared" si="27"/>
        <v>0</v>
      </c>
      <c r="AI20" s="24">
        <f>AJ20+AK20+AL20+AM20+AQ20</f>
        <v>107872.6</v>
      </c>
      <c r="AJ20" s="24">
        <v>0</v>
      </c>
      <c r="AK20" s="24">
        <f>AK24+AK25+AK27+AK33</f>
        <v>61529.2</v>
      </c>
      <c r="AL20" s="24">
        <f>AL24+AL25+AL27+AL31+AL33</f>
        <v>46343.4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f>AU20</f>
        <v>9800</v>
      </c>
      <c r="AS20" s="24">
        <v>0</v>
      </c>
      <c r="AT20" s="24">
        <v>0</v>
      </c>
      <c r="AU20" s="24">
        <f>AU27</f>
        <v>9800</v>
      </c>
      <c r="AV20" s="24">
        <v>0</v>
      </c>
      <c r="AW20" s="24">
        <v>0</v>
      </c>
      <c r="AX20" s="24">
        <v>0</v>
      </c>
      <c r="AY20" s="24">
        <f t="shared" ref="AY20" si="28">AZ20+BB20+BC20+BD20+BM20</f>
        <v>8347.7000000000007</v>
      </c>
      <c r="AZ20" s="24">
        <v>0</v>
      </c>
      <c r="BA20" s="116">
        <v>0</v>
      </c>
      <c r="BB20" s="24">
        <v>0</v>
      </c>
      <c r="BC20" s="24">
        <f>BC27</f>
        <v>8347.7000000000007</v>
      </c>
      <c r="BD20" s="24">
        <v>0</v>
      </c>
      <c r="BE20" s="24">
        <v>0</v>
      </c>
      <c r="BF20" s="24">
        <v>0</v>
      </c>
    </row>
    <row r="21" spans="1:59" s="7" customFormat="1" ht="115.5" customHeight="1" x14ac:dyDescent="0.2">
      <c r="A21" s="134"/>
      <c r="B21" s="58" t="s">
        <v>55</v>
      </c>
      <c r="C21" s="58" t="s">
        <v>55</v>
      </c>
      <c r="D21" s="57">
        <f>R21+AA21+AI21+AR21+AY21</f>
        <v>34654.5</v>
      </c>
      <c r="E21" s="57"/>
      <c r="F21" s="57"/>
      <c r="G21" s="57"/>
      <c r="H21" s="57"/>
      <c r="I21" s="57"/>
      <c r="J21" s="57"/>
      <c r="K21" s="116">
        <f>L21+M21+N21+O21+P21+Q21</f>
        <v>0</v>
      </c>
      <c r="L21" s="57">
        <v>0</v>
      </c>
      <c r="M21" s="57">
        <v>0</v>
      </c>
      <c r="N21" s="57">
        <v>0</v>
      </c>
      <c r="O21" s="57">
        <v>0</v>
      </c>
      <c r="P21" s="57">
        <v>0</v>
      </c>
      <c r="Q21" s="57">
        <v>0</v>
      </c>
      <c r="R21" s="57">
        <f>U21+V21</f>
        <v>34572.6</v>
      </c>
      <c r="S21" s="57">
        <v>0</v>
      </c>
      <c r="T21" s="57">
        <v>0</v>
      </c>
      <c r="U21" s="57">
        <f>U35</f>
        <v>34538.1</v>
      </c>
      <c r="V21" s="57">
        <f>V35</f>
        <v>34.5</v>
      </c>
      <c r="W21" s="57">
        <v>0</v>
      </c>
      <c r="X21" s="57">
        <v>0</v>
      </c>
      <c r="Y21" s="57">
        <v>0</v>
      </c>
      <c r="Z21" s="57">
        <v>0</v>
      </c>
      <c r="AA21" s="57">
        <f>AB21+AC21+AD21+AE21+AF21+AG21+AH21</f>
        <v>81.899999999999991</v>
      </c>
      <c r="AB21" s="57">
        <v>0</v>
      </c>
      <c r="AC21" s="78">
        <f>AC35</f>
        <v>81.8</v>
      </c>
      <c r="AD21" s="59">
        <f>AD35</f>
        <v>0.1</v>
      </c>
      <c r="AE21" s="57">
        <v>0</v>
      </c>
      <c r="AF21" s="57">
        <v>0</v>
      </c>
      <c r="AG21" s="57">
        <v>0</v>
      </c>
      <c r="AH21" s="57">
        <v>0</v>
      </c>
      <c r="AI21" s="57">
        <f>AJ21+AK21+AL21+AM21+AN21+AO21+AP21+AQ21</f>
        <v>0</v>
      </c>
      <c r="AJ21" s="57">
        <v>0</v>
      </c>
      <c r="AK21" s="57">
        <v>0</v>
      </c>
      <c r="AL21" s="57">
        <v>0</v>
      </c>
      <c r="AM21" s="57">
        <v>0</v>
      </c>
      <c r="AN21" s="57">
        <v>0</v>
      </c>
      <c r="AO21" s="57">
        <v>0</v>
      </c>
      <c r="AP21" s="57">
        <v>0</v>
      </c>
      <c r="AQ21" s="57">
        <v>0</v>
      </c>
      <c r="AR21" s="57">
        <f>AS21+AT21+AU21+AV21+AW21+AX21</f>
        <v>0</v>
      </c>
      <c r="AS21" s="57">
        <v>0</v>
      </c>
      <c r="AT21" s="57">
        <v>0</v>
      </c>
      <c r="AU21" s="57">
        <v>0</v>
      </c>
      <c r="AV21" s="57">
        <v>0</v>
      </c>
      <c r="AW21" s="57">
        <v>0</v>
      </c>
      <c r="AX21" s="57">
        <v>0</v>
      </c>
      <c r="AY21" s="57">
        <f>AZ21+BB21+BC21+BD21+BE21+BF21</f>
        <v>0</v>
      </c>
      <c r="AZ21" s="57">
        <v>0</v>
      </c>
      <c r="BA21" s="116">
        <v>0</v>
      </c>
      <c r="BB21" s="57">
        <v>0</v>
      </c>
      <c r="BC21" s="57">
        <v>0</v>
      </c>
      <c r="BD21" s="57">
        <v>0</v>
      </c>
      <c r="BE21" s="57">
        <v>0</v>
      </c>
      <c r="BF21" s="57">
        <v>0</v>
      </c>
    </row>
    <row r="22" spans="1:59" s="9" customFormat="1" ht="76.5" customHeight="1" x14ac:dyDescent="0.2">
      <c r="A22" s="137" t="s">
        <v>40</v>
      </c>
      <c r="B22" s="23" t="s">
        <v>24</v>
      </c>
      <c r="C22" s="23"/>
      <c r="D22" s="24">
        <f>K22+R22+AA22+AI22+AR22+AY22</f>
        <v>115275</v>
      </c>
      <c r="E22" s="24">
        <f>E23+E24</f>
        <v>3476.8</v>
      </c>
      <c r="F22" s="24">
        <f t="shared" ref="F22:J22" si="29">F23+F24</f>
        <v>3772.17</v>
      </c>
      <c r="G22" s="24">
        <f t="shared" si="29"/>
        <v>13011.2</v>
      </c>
      <c r="H22" s="24">
        <f t="shared" si="29"/>
        <v>0</v>
      </c>
      <c r="I22" s="24">
        <f t="shared" si="29"/>
        <v>0</v>
      </c>
      <c r="J22" s="24">
        <f t="shared" si="29"/>
        <v>0</v>
      </c>
      <c r="K22" s="116">
        <f>L22+M22+N22+O22+P22+Q22</f>
        <v>11244.5</v>
      </c>
      <c r="L22" s="24">
        <f>L23+L24</f>
        <v>0</v>
      </c>
      <c r="M22" s="24">
        <f t="shared" ref="M22:Q22" si="30">M23+M24</f>
        <v>0</v>
      </c>
      <c r="N22" s="24">
        <f t="shared" si="30"/>
        <v>11244.5</v>
      </c>
      <c r="O22" s="24">
        <f t="shared" si="30"/>
        <v>0</v>
      </c>
      <c r="P22" s="24">
        <f>P23+P24</f>
        <v>0</v>
      </c>
      <c r="Q22" s="24">
        <f t="shared" si="30"/>
        <v>0</v>
      </c>
      <c r="R22" s="24">
        <f>S22+T22+U22+V22+W22+X22+Y22+Z22</f>
        <v>21189.8</v>
      </c>
      <c r="S22" s="24">
        <f>S23+S24</f>
        <v>0</v>
      </c>
      <c r="T22" s="24">
        <f t="shared" ref="T22:Z22" si="31">T23+T24</f>
        <v>0</v>
      </c>
      <c r="U22" s="24">
        <f t="shared" si="31"/>
        <v>0</v>
      </c>
      <c r="V22" s="24">
        <f>V23+V24</f>
        <v>21139.8</v>
      </c>
      <c r="W22" s="24">
        <f t="shared" si="31"/>
        <v>50</v>
      </c>
      <c r="X22" s="24">
        <f t="shared" si="31"/>
        <v>0</v>
      </c>
      <c r="Y22" s="24">
        <f t="shared" si="31"/>
        <v>0</v>
      </c>
      <c r="Z22" s="24">
        <f t="shared" si="31"/>
        <v>0</v>
      </c>
      <c r="AA22" s="24">
        <f>AD22+AE22</f>
        <v>19102.2</v>
      </c>
      <c r="AB22" s="24">
        <f>AB23+AB24</f>
        <v>0</v>
      </c>
      <c r="AC22" s="78">
        <f t="shared" ref="AC22:AH22" si="32">AC23+AC24</f>
        <v>0</v>
      </c>
      <c r="AD22" s="49">
        <f>AD23+AD24</f>
        <v>18802.2</v>
      </c>
      <c r="AE22" s="24">
        <f t="shared" si="32"/>
        <v>300</v>
      </c>
      <c r="AF22" s="24">
        <f>AF23+AF24</f>
        <v>0</v>
      </c>
      <c r="AG22" s="24">
        <f>AG23+AG24</f>
        <v>0</v>
      </c>
      <c r="AH22" s="24">
        <f t="shared" si="32"/>
        <v>0</v>
      </c>
      <c r="AI22" s="24">
        <f t="shared" ref="AI22:AI26" si="33">AJ22+AK22+AL22+AM22+AQ22</f>
        <v>53373.5</v>
      </c>
      <c r="AJ22" s="24">
        <f>AJ23+AJ24</f>
        <v>0</v>
      </c>
      <c r="AK22" s="24">
        <f t="shared" ref="AK22:AQ22" si="34">AK23+AK24</f>
        <v>33767</v>
      </c>
      <c r="AL22" s="24">
        <f>AL23+AL24</f>
        <v>19556.5</v>
      </c>
      <c r="AM22" s="24">
        <f t="shared" si="34"/>
        <v>50</v>
      </c>
      <c r="AN22" s="24">
        <v>0</v>
      </c>
      <c r="AO22" s="24">
        <v>0</v>
      </c>
      <c r="AP22" s="24">
        <v>0</v>
      </c>
      <c r="AQ22" s="24">
        <f t="shared" si="34"/>
        <v>0</v>
      </c>
      <c r="AR22" s="24">
        <f>AS22+AT22+AU22+AV22+BF22</f>
        <v>5182.5</v>
      </c>
      <c r="AS22" s="24">
        <f>AS23+AS24</f>
        <v>0</v>
      </c>
      <c r="AT22" s="24">
        <f t="shared" ref="AT22:AV22" si="35">AT23+AT24</f>
        <v>0</v>
      </c>
      <c r="AU22" s="24">
        <f t="shared" si="35"/>
        <v>5132.5</v>
      </c>
      <c r="AV22" s="24">
        <f t="shared" si="35"/>
        <v>50</v>
      </c>
      <c r="AW22" s="24">
        <f>AW23</f>
        <v>0</v>
      </c>
      <c r="AX22" s="24">
        <f t="shared" ref="AX22" si="36">AX23+AX24</f>
        <v>0</v>
      </c>
      <c r="AY22" s="24">
        <f>AZ22+BC22+BD22+BF22+BL22</f>
        <v>5182.5</v>
      </c>
      <c r="AZ22" s="24">
        <f>AZ23</f>
        <v>0</v>
      </c>
      <c r="BA22" s="116">
        <v>0</v>
      </c>
      <c r="BB22" s="24">
        <f t="shared" ref="BB22:BF22" si="37">BB23</f>
        <v>0</v>
      </c>
      <c r="BC22" s="24">
        <f t="shared" si="37"/>
        <v>5132.5</v>
      </c>
      <c r="BD22" s="24">
        <v>50</v>
      </c>
      <c r="BE22" s="24">
        <f t="shared" si="37"/>
        <v>0</v>
      </c>
      <c r="BF22" s="24">
        <f t="shared" si="37"/>
        <v>0</v>
      </c>
    </row>
    <row r="23" spans="1:59" ht="125.25" customHeight="1" x14ac:dyDescent="0.2">
      <c r="A23" s="137"/>
      <c r="B23" s="23" t="s">
        <v>20</v>
      </c>
      <c r="C23" s="23" t="s">
        <v>7</v>
      </c>
      <c r="D23" s="24">
        <f>K23+R23+AA23+AI23+AR23+AY23</f>
        <v>62245.599999999999</v>
      </c>
      <c r="E23" s="24">
        <v>3476.8</v>
      </c>
      <c r="F23" s="24">
        <f>298.5+3473.67</f>
        <v>3772.17</v>
      </c>
      <c r="G23" s="24">
        <v>13011.2</v>
      </c>
      <c r="H23" s="24"/>
      <c r="I23" s="24"/>
      <c r="J23" s="24"/>
      <c r="K23" s="116">
        <f t="shared" si="7"/>
        <v>8514.9</v>
      </c>
      <c r="L23" s="24">
        <v>0</v>
      </c>
      <c r="M23" s="24">
        <v>0</v>
      </c>
      <c r="N23" s="24">
        <v>8514.9</v>
      </c>
      <c r="O23" s="24">
        <v>0</v>
      </c>
      <c r="P23" s="24">
        <v>0</v>
      </c>
      <c r="Q23" s="24">
        <v>0</v>
      </c>
      <c r="R23" s="24">
        <f t="shared" si="26"/>
        <v>15040.4</v>
      </c>
      <c r="S23" s="24">
        <v>0</v>
      </c>
      <c r="T23" s="24">
        <v>0</v>
      </c>
      <c r="U23" s="24">
        <v>0</v>
      </c>
      <c r="V23" s="24">
        <v>14990.4</v>
      </c>
      <c r="W23" s="24">
        <v>50</v>
      </c>
      <c r="X23" s="24">
        <v>0</v>
      </c>
      <c r="Y23" s="24">
        <v>0</v>
      </c>
      <c r="Z23" s="24">
        <v>0</v>
      </c>
      <c r="AA23" s="24">
        <f t="shared" ref="AA23:AA39" si="38">AB23+AC23+AD23+AE23+AH23</f>
        <v>13526.4</v>
      </c>
      <c r="AB23" s="24">
        <v>0</v>
      </c>
      <c r="AC23" s="78">
        <v>0</v>
      </c>
      <c r="AD23" s="73">
        <v>13226.4</v>
      </c>
      <c r="AE23" s="73">
        <v>300</v>
      </c>
      <c r="AF23" s="24">
        <v>0</v>
      </c>
      <c r="AG23" s="24">
        <v>0</v>
      </c>
      <c r="AH23" s="24">
        <v>0</v>
      </c>
      <c r="AI23" s="24">
        <f t="shared" si="33"/>
        <v>14798.9</v>
      </c>
      <c r="AJ23" s="24">
        <v>0</v>
      </c>
      <c r="AK23" s="24">
        <v>0</v>
      </c>
      <c r="AL23" s="24">
        <v>14748.9</v>
      </c>
      <c r="AM23" s="24">
        <v>50</v>
      </c>
      <c r="AN23" s="24">
        <v>0</v>
      </c>
      <c r="AO23" s="24">
        <v>0</v>
      </c>
      <c r="AP23" s="24">
        <v>0</v>
      </c>
      <c r="AQ23" s="24">
        <v>0</v>
      </c>
      <c r="AR23" s="24">
        <f>AS23+AT23+AU23+AV23+BF23</f>
        <v>5182.5</v>
      </c>
      <c r="AS23" s="24">
        <v>0</v>
      </c>
      <c r="AT23" s="24">
        <v>0</v>
      </c>
      <c r="AU23" s="24">
        <v>5132.5</v>
      </c>
      <c r="AV23" s="24">
        <v>50</v>
      </c>
      <c r="AW23" s="24">
        <v>0</v>
      </c>
      <c r="AX23" s="24">
        <v>0</v>
      </c>
      <c r="AY23" s="24">
        <f t="shared" ref="AY23:AY26" si="39">AZ23+BC23+BD23+BF23+BL23</f>
        <v>5182.5</v>
      </c>
      <c r="AZ23" s="24">
        <v>0</v>
      </c>
      <c r="BA23" s="116">
        <v>0</v>
      </c>
      <c r="BB23" s="24">
        <v>0</v>
      </c>
      <c r="BC23" s="24">
        <v>5132.5</v>
      </c>
      <c r="BD23" s="24">
        <v>50</v>
      </c>
      <c r="BE23" s="24">
        <v>0</v>
      </c>
      <c r="BF23" s="24">
        <v>0</v>
      </c>
    </row>
    <row r="24" spans="1:59" ht="108" customHeight="1" x14ac:dyDescent="0.2">
      <c r="A24" s="137"/>
      <c r="B24" s="23" t="s">
        <v>18</v>
      </c>
      <c r="C24" s="23" t="s">
        <v>18</v>
      </c>
      <c r="D24" s="24">
        <f>K24+R24</f>
        <v>8879</v>
      </c>
      <c r="E24" s="24"/>
      <c r="F24" s="24"/>
      <c r="G24" s="24"/>
      <c r="H24" s="24"/>
      <c r="I24" s="24"/>
      <c r="J24" s="24"/>
      <c r="K24" s="116">
        <f t="shared" si="7"/>
        <v>2729.6</v>
      </c>
      <c r="L24" s="24">
        <v>0</v>
      </c>
      <c r="M24" s="24">
        <v>0</v>
      </c>
      <c r="N24" s="24">
        <v>2729.6</v>
      </c>
      <c r="O24" s="24">
        <v>0</v>
      </c>
      <c r="P24" s="24">
        <v>0</v>
      </c>
      <c r="Q24" s="24">
        <v>0</v>
      </c>
      <c r="R24" s="24">
        <f t="shared" si="26"/>
        <v>6149.4</v>
      </c>
      <c r="S24" s="24"/>
      <c r="T24" s="24">
        <v>0</v>
      </c>
      <c r="U24" s="24">
        <v>0</v>
      </c>
      <c r="V24" s="24">
        <v>6149.4</v>
      </c>
      <c r="W24" s="24">
        <v>0</v>
      </c>
      <c r="X24" s="24">
        <v>0</v>
      </c>
      <c r="Y24" s="24">
        <v>0</v>
      </c>
      <c r="Z24" s="24">
        <v>0</v>
      </c>
      <c r="AA24" s="24">
        <f t="shared" si="38"/>
        <v>5575.8</v>
      </c>
      <c r="AB24" s="24">
        <v>0</v>
      </c>
      <c r="AC24" s="78">
        <v>0</v>
      </c>
      <c r="AD24" s="49">
        <v>5575.8</v>
      </c>
      <c r="AE24" s="24">
        <v>0</v>
      </c>
      <c r="AF24" s="24">
        <v>0</v>
      </c>
      <c r="AG24" s="24">
        <v>0</v>
      </c>
      <c r="AH24" s="24">
        <v>0</v>
      </c>
      <c r="AI24" s="24">
        <f t="shared" si="33"/>
        <v>38574.6</v>
      </c>
      <c r="AJ24" s="24">
        <v>0</v>
      </c>
      <c r="AK24" s="24">
        <v>33767</v>
      </c>
      <c r="AL24" s="24">
        <v>4807.6000000000004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f>AS24+AT24+AU24+AV24+BF24</f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f t="shared" si="39"/>
        <v>0</v>
      </c>
      <c r="AZ24" s="24">
        <v>0</v>
      </c>
      <c r="BA24" s="116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</row>
    <row r="25" spans="1:59" ht="171" customHeight="1" x14ac:dyDescent="0.2">
      <c r="A25" s="117" t="s">
        <v>56</v>
      </c>
      <c r="B25" s="39" t="s">
        <v>18</v>
      </c>
      <c r="C25" s="72" t="s">
        <v>18</v>
      </c>
      <c r="D25" s="24">
        <f>K25+R25</f>
        <v>243.2</v>
      </c>
      <c r="E25" s="24">
        <v>0</v>
      </c>
      <c r="F25" s="24">
        <v>0</v>
      </c>
      <c r="G25" s="24">
        <v>0</v>
      </c>
      <c r="H25" s="24"/>
      <c r="I25" s="24"/>
      <c r="J25" s="24"/>
      <c r="K25" s="116">
        <f t="shared" si="7"/>
        <v>94</v>
      </c>
      <c r="L25" s="24">
        <v>0</v>
      </c>
      <c r="M25" s="24">
        <v>0</v>
      </c>
      <c r="N25" s="24">
        <v>94</v>
      </c>
      <c r="O25" s="24">
        <v>0</v>
      </c>
      <c r="P25" s="24">
        <v>0</v>
      </c>
      <c r="Q25" s="24">
        <v>0</v>
      </c>
      <c r="R25" s="24">
        <f t="shared" si="26"/>
        <v>149.19999999999999</v>
      </c>
      <c r="S25" s="24">
        <v>0</v>
      </c>
      <c r="T25" s="24">
        <v>0</v>
      </c>
      <c r="U25" s="24">
        <v>0</v>
      </c>
      <c r="V25" s="24">
        <v>149.19999999999999</v>
      </c>
      <c r="W25" s="24">
        <v>0</v>
      </c>
      <c r="X25" s="24">
        <v>0</v>
      </c>
      <c r="Y25" s="24">
        <v>0</v>
      </c>
      <c r="Z25" s="24">
        <v>0</v>
      </c>
      <c r="AA25" s="24">
        <f t="shared" si="38"/>
        <v>219.9</v>
      </c>
      <c r="AB25" s="24">
        <v>0</v>
      </c>
      <c r="AC25" s="78">
        <v>0</v>
      </c>
      <c r="AD25" s="49">
        <v>219.9</v>
      </c>
      <c r="AE25" s="24">
        <v>0</v>
      </c>
      <c r="AF25" s="24">
        <v>0</v>
      </c>
      <c r="AG25" s="24">
        <v>0</v>
      </c>
      <c r="AH25" s="24">
        <v>0</v>
      </c>
      <c r="AI25" s="24">
        <f t="shared" si="33"/>
        <v>679.9</v>
      </c>
      <c r="AJ25" s="24">
        <v>0</v>
      </c>
      <c r="AK25" s="24">
        <v>0</v>
      </c>
      <c r="AL25" s="24">
        <v>679.9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f>AS25+AT25+AU25+AV25+BF25</f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f t="shared" si="39"/>
        <v>0</v>
      </c>
      <c r="AZ25" s="24">
        <v>0</v>
      </c>
      <c r="BA25" s="116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</row>
    <row r="26" spans="1:59" ht="107.25" customHeight="1" x14ac:dyDescent="0.2">
      <c r="A26" s="137" t="s">
        <v>41</v>
      </c>
      <c r="B26" s="23" t="s">
        <v>65</v>
      </c>
      <c r="C26" s="23" t="s">
        <v>7</v>
      </c>
      <c r="D26" s="24">
        <f>K26+R26+AA26+AI26+AR26+AY26</f>
        <v>15504.099999999999</v>
      </c>
      <c r="E26" s="24">
        <v>0</v>
      </c>
      <c r="F26" s="24">
        <v>0</v>
      </c>
      <c r="G26" s="24">
        <v>91185.600000000006</v>
      </c>
      <c r="H26" s="24"/>
      <c r="I26" s="24"/>
      <c r="J26" s="24"/>
      <c r="K26" s="116">
        <f t="shared" si="7"/>
        <v>2590.6999999999998</v>
      </c>
      <c r="L26" s="24">
        <v>0</v>
      </c>
      <c r="M26" s="24">
        <v>0</v>
      </c>
      <c r="N26" s="24">
        <v>2590.6999999999998</v>
      </c>
      <c r="O26" s="24">
        <v>0</v>
      </c>
      <c r="P26" s="24">
        <v>0</v>
      </c>
      <c r="Q26" s="24">
        <v>0</v>
      </c>
      <c r="R26" s="24">
        <f t="shared" si="26"/>
        <v>6620.7</v>
      </c>
      <c r="S26" s="24">
        <v>0</v>
      </c>
      <c r="T26" s="24">
        <v>0</v>
      </c>
      <c r="U26" s="24">
        <v>0</v>
      </c>
      <c r="V26" s="24">
        <v>6620.7</v>
      </c>
      <c r="W26" s="24">
        <v>0</v>
      </c>
      <c r="X26" s="24">
        <v>0</v>
      </c>
      <c r="Y26" s="24">
        <v>0</v>
      </c>
      <c r="Z26" s="24">
        <v>0</v>
      </c>
      <c r="AA26" s="24">
        <f>AB26+AC26+AD26+AE26+AF26+AG26</f>
        <v>3460</v>
      </c>
      <c r="AB26" s="24">
        <v>0</v>
      </c>
      <c r="AC26" s="78">
        <v>0</v>
      </c>
      <c r="AD26" s="73">
        <v>3460</v>
      </c>
      <c r="AE26" s="24">
        <v>0</v>
      </c>
      <c r="AF26" s="24">
        <v>0</v>
      </c>
      <c r="AG26" s="24">
        <v>0</v>
      </c>
      <c r="AH26" s="24">
        <v>0</v>
      </c>
      <c r="AI26" s="24">
        <f t="shared" si="33"/>
        <v>2832.7</v>
      </c>
      <c r="AJ26" s="24">
        <v>0</v>
      </c>
      <c r="AK26" s="24">
        <v>0</v>
      </c>
      <c r="AL26" s="24">
        <v>2832.7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f>AS26+AT26+AU26+AV26+BF26</f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f t="shared" si="39"/>
        <v>0</v>
      </c>
      <c r="AZ26" s="24">
        <v>0</v>
      </c>
      <c r="BA26" s="116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</row>
    <row r="27" spans="1:59" ht="102.75" customHeight="1" x14ac:dyDescent="0.2">
      <c r="A27" s="138"/>
      <c r="B27" s="23" t="s">
        <v>18</v>
      </c>
      <c r="C27" s="23" t="s">
        <v>18</v>
      </c>
      <c r="D27" s="24">
        <f>K27+R27+AA27+AI27+AR27+AY27</f>
        <v>100019.8</v>
      </c>
      <c r="E27" s="24"/>
      <c r="F27" s="24"/>
      <c r="G27" s="24"/>
      <c r="H27" s="24"/>
      <c r="I27" s="24"/>
      <c r="J27" s="24"/>
      <c r="K27" s="116">
        <f t="shared" si="7"/>
        <v>7607.4</v>
      </c>
      <c r="L27" s="24">
        <v>0</v>
      </c>
      <c r="M27" s="24">
        <v>0</v>
      </c>
      <c r="N27" s="24">
        <v>7607.4</v>
      </c>
      <c r="O27" s="24">
        <v>0</v>
      </c>
      <c r="P27" s="24">
        <v>0</v>
      </c>
      <c r="Q27" s="24">
        <v>0</v>
      </c>
      <c r="R27" s="24">
        <f t="shared" si="26"/>
        <v>20349</v>
      </c>
      <c r="S27" s="24">
        <v>0</v>
      </c>
      <c r="T27" s="24">
        <v>0</v>
      </c>
      <c r="U27" s="24">
        <v>0</v>
      </c>
      <c r="V27" s="24">
        <v>20349</v>
      </c>
      <c r="W27" s="24">
        <v>0</v>
      </c>
      <c r="X27" s="24">
        <v>0</v>
      </c>
      <c r="Y27" s="24">
        <v>0</v>
      </c>
      <c r="Z27" s="24">
        <v>0</v>
      </c>
      <c r="AA27" s="24">
        <f>AB27+AC27+AD27+AE27+AF27+AG27</f>
        <v>19750.900000000001</v>
      </c>
      <c r="AB27" s="24">
        <v>0</v>
      </c>
      <c r="AC27" s="78">
        <v>0</v>
      </c>
      <c r="AD27" s="49">
        <v>19750.900000000001</v>
      </c>
      <c r="AE27" s="24">
        <v>0</v>
      </c>
      <c r="AF27" s="24">
        <v>0</v>
      </c>
      <c r="AG27" s="24">
        <v>0</v>
      </c>
      <c r="AH27" s="24">
        <v>0</v>
      </c>
      <c r="AI27" s="24">
        <f>AL27</f>
        <v>34164.800000000003</v>
      </c>
      <c r="AJ27" s="24">
        <v>0</v>
      </c>
      <c r="AK27" s="24">
        <v>0</v>
      </c>
      <c r="AL27" s="24">
        <v>34164.800000000003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f>AU27</f>
        <v>9800</v>
      </c>
      <c r="AS27" s="24">
        <v>0</v>
      </c>
      <c r="AT27" s="24">
        <v>0</v>
      </c>
      <c r="AU27" s="24">
        <v>9800</v>
      </c>
      <c r="AV27" s="24">
        <v>0</v>
      </c>
      <c r="AW27" s="24">
        <v>0</v>
      </c>
      <c r="AX27" s="24">
        <v>0</v>
      </c>
      <c r="AY27" s="24">
        <f>AZ27+BB27+BC27+BD27+BE27+BF27</f>
        <v>8347.7000000000007</v>
      </c>
      <c r="AZ27" s="24">
        <v>0</v>
      </c>
      <c r="BA27" s="116">
        <v>0</v>
      </c>
      <c r="BB27" s="24">
        <v>0</v>
      </c>
      <c r="BC27" s="24">
        <v>8347.7000000000007</v>
      </c>
      <c r="BD27" s="24">
        <v>0</v>
      </c>
      <c r="BE27" s="24">
        <v>0</v>
      </c>
      <c r="BF27" s="24">
        <v>0</v>
      </c>
    </row>
    <row r="28" spans="1:59" ht="244.5" customHeight="1" x14ac:dyDescent="0.2">
      <c r="A28" s="117" t="s">
        <v>69</v>
      </c>
      <c r="B28" s="23" t="s">
        <v>20</v>
      </c>
      <c r="C28" s="23" t="s">
        <v>7</v>
      </c>
      <c r="D28" s="24">
        <f>K28+R28+AA28+AI28</f>
        <v>30232.2</v>
      </c>
      <c r="E28" s="24">
        <v>0</v>
      </c>
      <c r="F28" s="24">
        <f>5300-2300</f>
        <v>3000</v>
      </c>
      <c r="G28" s="24">
        <v>0</v>
      </c>
      <c r="H28" s="24"/>
      <c r="I28" s="24"/>
      <c r="J28" s="24"/>
      <c r="K28" s="116">
        <f t="shared" si="7"/>
        <v>2998</v>
      </c>
      <c r="L28" s="24">
        <v>0</v>
      </c>
      <c r="M28" s="24">
        <v>2998</v>
      </c>
      <c r="N28" s="24">
        <v>0</v>
      </c>
      <c r="O28" s="24">
        <v>0</v>
      </c>
      <c r="P28" s="24">
        <v>0</v>
      </c>
      <c r="Q28" s="24">
        <v>0</v>
      </c>
      <c r="R28" s="24">
        <f t="shared" si="26"/>
        <v>6258.2</v>
      </c>
      <c r="S28" s="24">
        <v>0</v>
      </c>
      <c r="T28" s="24">
        <v>0</v>
      </c>
      <c r="U28" s="24">
        <v>6258.2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f t="shared" si="38"/>
        <v>12769.3</v>
      </c>
      <c r="AB28" s="24">
        <v>0</v>
      </c>
      <c r="AC28" s="78">
        <v>12769.3</v>
      </c>
      <c r="AD28" s="49">
        <v>0</v>
      </c>
      <c r="AE28" s="24">
        <v>0</v>
      </c>
      <c r="AF28" s="24">
        <v>0</v>
      </c>
      <c r="AG28" s="24">
        <v>0</v>
      </c>
      <c r="AH28" s="24">
        <v>0</v>
      </c>
      <c r="AI28" s="24">
        <f>AJ28+AK28+AL28+AM28+AQ28</f>
        <v>8206.7000000000007</v>
      </c>
      <c r="AJ28" s="24">
        <v>0</v>
      </c>
      <c r="AK28" s="24">
        <v>8206.7000000000007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f>AS28+AT28+AU28+AV28+BF28</f>
        <v>8206.7000000000007</v>
      </c>
      <c r="AS28" s="24">
        <v>0</v>
      </c>
      <c r="AT28" s="24">
        <v>8206.7000000000007</v>
      </c>
      <c r="AU28" s="24">
        <v>0</v>
      </c>
      <c r="AV28" s="24">
        <v>0</v>
      </c>
      <c r="AW28" s="24">
        <v>0</v>
      </c>
      <c r="AX28" s="24">
        <v>0</v>
      </c>
      <c r="AY28" s="24">
        <f>BB28</f>
        <v>8206.7000000000007</v>
      </c>
      <c r="AZ28" s="24">
        <v>0</v>
      </c>
      <c r="BA28" s="116">
        <v>0</v>
      </c>
      <c r="BB28" s="24">
        <v>8206.7000000000007</v>
      </c>
      <c r="BC28" s="24">
        <v>0</v>
      </c>
      <c r="BD28" s="24">
        <v>0</v>
      </c>
      <c r="BE28" s="24">
        <v>0</v>
      </c>
      <c r="BF28" s="24">
        <v>0</v>
      </c>
    </row>
    <row r="29" spans="1:59" ht="202.5" customHeight="1" x14ac:dyDescent="0.2">
      <c r="A29" s="137" t="s">
        <v>42</v>
      </c>
      <c r="B29" s="139" t="s">
        <v>20</v>
      </c>
      <c r="C29" s="139" t="s">
        <v>18</v>
      </c>
      <c r="D29" s="135">
        <f>K29+R29+AA29+AI29+AR29+AY29</f>
        <v>3122.3</v>
      </c>
      <c r="E29" s="24"/>
      <c r="F29" s="24"/>
      <c r="G29" s="24"/>
      <c r="H29" s="24"/>
      <c r="I29" s="24"/>
      <c r="J29" s="24"/>
      <c r="K29" s="135">
        <f>N29</f>
        <v>0</v>
      </c>
      <c r="L29" s="135">
        <v>0</v>
      </c>
      <c r="M29" s="135">
        <v>0</v>
      </c>
      <c r="N29" s="135">
        <v>0</v>
      </c>
      <c r="O29" s="135">
        <v>0</v>
      </c>
      <c r="P29" s="135">
        <v>0</v>
      </c>
      <c r="Q29" s="135">
        <v>0</v>
      </c>
      <c r="R29" s="135">
        <f>S30+T30+U29+V29+W30+Y29+Z30</f>
        <v>0</v>
      </c>
      <c r="S29" s="135">
        <v>0</v>
      </c>
      <c r="T29" s="135">
        <v>0</v>
      </c>
      <c r="U29" s="135">
        <v>0</v>
      </c>
      <c r="V29" s="135">
        <v>0</v>
      </c>
      <c r="W29" s="135">
        <v>0</v>
      </c>
      <c r="X29" s="135">
        <v>0</v>
      </c>
      <c r="Y29" s="135">
        <v>0</v>
      </c>
      <c r="Z29" s="135"/>
      <c r="AA29" s="135">
        <f>AC29+AD29+AF29</f>
        <v>3122.3</v>
      </c>
      <c r="AB29" s="135">
        <v>0</v>
      </c>
      <c r="AC29" s="142">
        <v>2244.4</v>
      </c>
      <c r="AD29" s="142">
        <v>877.9</v>
      </c>
      <c r="AE29" s="135">
        <v>0</v>
      </c>
      <c r="AF29" s="135">
        <v>0</v>
      </c>
      <c r="AG29" s="135">
        <v>0</v>
      </c>
      <c r="AH29" s="135">
        <v>0</v>
      </c>
      <c r="AI29" s="135">
        <f>AJ29+AK29+AL29+AM29+AQ29+AN29</f>
        <v>0</v>
      </c>
      <c r="AJ29" s="135">
        <v>0</v>
      </c>
      <c r="AK29" s="135">
        <v>0</v>
      </c>
      <c r="AL29" s="135">
        <v>0</v>
      </c>
      <c r="AM29" s="135">
        <v>0</v>
      </c>
      <c r="AN29" s="135">
        <v>0</v>
      </c>
      <c r="AO29" s="135">
        <v>0</v>
      </c>
      <c r="AP29" s="135">
        <v>0</v>
      </c>
      <c r="AQ29" s="135">
        <v>0</v>
      </c>
      <c r="AR29" s="135">
        <f>AS29+AT29+AU29+AV29+BF29</f>
        <v>0</v>
      </c>
      <c r="AS29" s="135">
        <v>0</v>
      </c>
      <c r="AT29" s="135">
        <v>0</v>
      </c>
      <c r="AU29" s="135">
        <v>0</v>
      </c>
      <c r="AV29" s="135">
        <v>0</v>
      </c>
      <c r="AW29" s="135">
        <v>0</v>
      </c>
      <c r="AX29" s="135">
        <v>0</v>
      </c>
      <c r="AY29" s="135">
        <f>AZ29+BC29+BD29+BF29+BL30</f>
        <v>0</v>
      </c>
      <c r="AZ29" s="135">
        <v>0</v>
      </c>
      <c r="BA29" s="166">
        <v>0</v>
      </c>
      <c r="BB29" s="135">
        <v>0</v>
      </c>
      <c r="BC29" s="135">
        <v>0</v>
      </c>
      <c r="BD29" s="135">
        <v>0</v>
      </c>
      <c r="BE29" s="135">
        <v>0</v>
      </c>
      <c r="BF29" s="135">
        <v>0</v>
      </c>
    </row>
    <row r="30" spans="1:59" ht="21" customHeight="1" x14ac:dyDescent="0.2">
      <c r="A30" s="137"/>
      <c r="B30" s="136"/>
      <c r="C30" s="136"/>
      <c r="D30" s="136"/>
      <c r="E30" s="24"/>
      <c r="F30" s="24"/>
      <c r="G30" s="24"/>
      <c r="H30" s="24"/>
      <c r="I30" s="24"/>
      <c r="J30" s="24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6"/>
      <c r="Y30" s="136"/>
      <c r="Z30" s="136"/>
      <c r="AA30" s="136"/>
      <c r="AB30" s="136"/>
      <c r="AC30" s="143"/>
      <c r="AD30" s="143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67"/>
      <c r="BB30" s="136"/>
      <c r="BC30" s="136"/>
      <c r="BD30" s="136"/>
      <c r="BE30" s="136"/>
      <c r="BF30" s="136"/>
    </row>
    <row r="31" spans="1:59" ht="171" customHeight="1" x14ac:dyDescent="0.2">
      <c r="A31" s="128" t="s">
        <v>79</v>
      </c>
      <c r="B31" s="32" t="s">
        <v>20</v>
      </c>
      <c r="C31" s="32" t="s">
        <v>18</v>
      </c>
      <c r="D31" s="31">
        <f>K31+R31+AA31+AI31+AR31+AY31</f>
        <v>5230</v>
      </c>
      <c r="E31" s="127"/>
      <c r="F31" s="127"/>
      <c r="G31" s="127"/>
      <c r="H31" s="127"/>
      <c r="I31" s="127"/>
      <c r="J31" s="127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51"/>
      <c r="AD31" s="51"/>
      <c r="AE31" s="31"/>
      <c r="AF31" s="31"/>
      <c r="AG31" s="31"/>
      <c r="AH31" s="31"/>
      <c r="AI31" s="31">
        <f>AJ31+AK31+AL31+AM31+AN31+AO31+AP31+AQ31</f>
        <v>5230</v>
      </c>
      <c r="AJ31" s="31"/>
      <c r="AK31" s="31"/>
      <c r="AL31" s="31">
        <v>5230</v>
      </c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126"/>
      <c r="BB31" s="31"/>
      <c r="BC31" s="31"/>
      <c r="BD31" s="31"/>
      <c r="BE31" s="31"/>
      <c r="BF31" s="31"/>
    </row>
    <row r="32" spans="1:59" ht="171" customHeight="1" x14ac:dyDescent="0.2">
      <c r="A32" s="128" t="s">
        <v>80</v>
      </c>
      <c r="B32" s="32" t="s">
        <v>20</v>
      </c>
      <c r="C32" s="32" t="s">
        <v>20</v>
      </c>
      <c r="D32" s="31">
        <f>K32+R32+AA32+AI32+AR32+AY32</f>
        <v>13665</v>
      </c>
      <c r="E32" s="127"/>
      <c r="F32" s="127"/>
      <c r="G32" s="127"/>
      <c r="H32" s="127"/>
      <c r="I32" s="127"/>
      <c r="J32" s="127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51"/>
      <c r="AD32" s="51"/>
      <c r="AE32" s="31"/>
      <c r="AF32" s="31"/>
      <c r="AG32" s="31"/>
      <c r="AH32" s="31"/>
      <c r="AI32" s="31">
        <f>AJ32+AK32+AL32+AM32+AN32+AO32+AP32+AQ32</f>
        <v>13665</v>
      </c>
      <c r="AJ32" s="31"/>
      <c r="AK32" s="31"/>
      <c r="AL32" s="31">
        <v>13665</v>
      </c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126"/>
      <c r="BB32" s="31"/>
      <c r="BC32" s="31"/>
      <c r="BD32" s="31"/>
      <c r="BE32" s="31"/>
      <c r="BF32" s="31"/>
    </row>
    <row r="33" spans="1:60" ht="135.75" customHeight="1" x14ac:dyDescent="0.2">
      <c r="A33" s="132" t="s">
        <v>66</v>
      </c>
      <c r="B33" s="23" t="s">
        <v>18</v>
      </c>
      <c r="C33" s="23" t="s">
        <v>18</v>
      </c>
      <c r="D33" s="31">
        <f>R33+AA33</f>
        <v>29844.7</v>
      </c>
      <c r="E33" s="33"/>
      <c r="F33" s="33"/>
      <c r="G33" s="33"/>
      <c r="H33" s="33"/>
      <c r="I33" s="33"/>
      <c r="J33" s="33"/>
      <c r="K33" s="34">
        <f>N33</f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1">
        <f>U33+V33</f>
        <v>621.4</v>
      </c>
      <c r="S33" s="31">
        <v>0</v>
      </c>
      <c r="T33" s="31">
        <v>0</v>
      </c>
      <c r="U33" s="31">
        <v>0</v>
      </c>
      <c r="V33" s="31">
        <v>621.4</v>
      </c>
      <c r="W33" s="34">
        <v>0</v>
      </c>
      <c r="X33" s="34">
        <v>0</v>
      </c>
      <c r="Y33" s="34">
        <v>0</v>
      </c>
      <c r="Z33" s="34">
        <v>0</v>
      </c>
      <c r="AA33" s="31">
        <f>AC33+AD33+AF33</f>
        <v>29223.3</v>
      </c>
      <c r="AB33" s="31">
        <v>0</v>
      </c>
      <c r="AC33" s="51">
        <v>27762.1</v>
      </c>
      <c r="AD33" s="51">
        <v>1461.2</v>
      </c>
      <c r="AE33" s="34">
        <v>0</v>
      </c>
      <c r="AF33" s="34">
        <v>0</v>
      </c>
      <c r="AG33" s="34">
        <v>0</v>
      </c>
      <c r="AH33" s="34">
        <v>0</v>
      </c>
      <c r="AI33" s="34">
        <f>AJ33+AK33+AL33+AM33+AN33+AO33+AP33+AQ33</f>
        <v>29223.3</v>
      </c>
      <c r="AJ33" s="34">
        <v>0</v>
      </c>
      <c r="AK33" s="34">
        <v>27762.2</v>
      </c>
      <c r="AL33" s="34">
        <v>1461.1</v>
      </c>
      <c r="AM33" s="34">
        <v>0</v>
      </c>
      <c r="AN33" s="34">
        <v>0</v>
      </c>
      <c r="AO33" s="34">
        <v>0</v>
      </c>
      <c r="AP33" s="34">
        <v>0</v>
      </c>
      <c r="AQ33" s="34">
        <v>0</v>
      </c>
      <c r="AR33" s="34">
        <v>0</v>
      </c>
      <c r="AS33" s="34">
        <v>0</v>
      </c>
      <c r="AT33" s="34">
        <v>0</v>
      </c>
      <c r="AU33" s="34">
        <v>0</v>
      </c>
      <c r="AV33" s="34">
        <v>0</v>
      </c>
      <c r="AW33" s="34">
        <v>0</v>
      </c>
      <c r="AX33" s="34">
        <v>0</v>
      </c>
      <c r="AY33" s="34">
        <v>0</v>
      </c>
      <c r="AZ33" s="34">
        <v>0</v>
      </c>
      <c r="BA33" s="34">
        <v>0</v>
      </c>
      <c r="BB33" s="34">
        <v>0</v>
      </c>
      <c r="BC33" s="34">
        <v>0</v>
      </c>
      <c r="BD33" s="34">
        <v>0</v>
      </c>
      <c r="BE33" s="34">
        <v>0</v>
      </c>
      <c r="BF33" s="34">
        <v>0</v>
      </c>
    </row>
    <row r="34" spans="1:60" ht="147" customHeight="1" x14ac:dyDescent="0.2">
      <c r="A34" s="134"/>
      <c r="B34" s="43" t="s">
        <v>20</v>
      </c>
      <c r="C34" s="43" t="s">
        <v>7</v>
      </c>
      <c r="D34" s="31">
        <f>R34</f>
        <v>23968.399999999998</v>
      </c>
      <c r="E34" s="33"/>
      <c r="F34" s="33"/>
      <c r="G34" s="33"/>
      <c r="H34" s="33"/>
      <c r="I34" s="33"/>
      <c r="J34" s="33"/>
      <c r="K34" s="34"/>
      <c r="L34" s="34"/>
      <c r="M34" s="34"/>
      <c r="N34" s="34"/>
      <c r="O34" s="34"/>
      <c r="P34" s="34"/>
      <c r="Q34" s="34"/>
      <c r="R34" s="31">
        <f>U34+V34</f>
        <v>23968.399999999998</v>
      </c>
      <c r="S34" s="31"/>
      <c r="T34" s="31"/>
      <c r="U34" s="31">
        <v>22383.8</v>
      </c>
      <c r="V34" s="31">
        <v>1584.6</v>
      </c>
      <c r="W34" s="34"/>
      <c r="X34" s="34"/>
      <c r="Y34" s="34"/>
      <c r="Z34" s="34"/>
      <c r="AA34" s="34"/>
      <c r="AB34" s="34"/>
      <c r="AC34" s="50"/>
      <c r="AD34" s="50"/>
      <c r="AE34" s="34"/>
      <c r="AF34" s="34"/>
      <c r="AG34" s="34"/>
      <c r="AH34" s="34"/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34">
        <v>0</v>
      </c>
      <c r="AQ34" s="34">
        <v>0</v>
      </c>
      <c r="AR34" s="34"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  <c r="AX34" s="34">
        <v>0</v>
      </c>
      <c r="AY34" s="34">
        <v>0</v>
      </c>
      <c r="AZ34" s="34">
        <v>0</v>
      </c>
      <c r="BA34" s="34">
        <v>0</v>
      </c>
      <c r="BB34" s="34">
        <v>0</v>
      </c>
      <c r="BC34" s="34">
        <v>0</v>
      </c>
      <c r="BD34" s="34">
        <v>0</v>
      </c>
      <c r="BE34" s="34">
        <v>0</v>
      </c>
      <c r="BF34" s="34">
        <v>0</v>
      </c>
    </row>
    <row r="35" spans="1:60" ht="102" customHeight="1" x14ac:dyDescent="0.2">
      <c r="A35" s="147" t="s">
        <v>75</v>
      </c>
      <c r="B35" s="55" t="s">
        <v>55</v>
      </c>
      <c r="C35" s="55" t="s">
        <v>55</v>
      </c>
      <c r="D35" s="31">
        <f>R35</f>
        <v>34572.6</v>
      </c>
      <c r="E35" s="33"/>
      <c r="F35" s="33"/>
      <c r="G35" s="33"/>
      <c r="H35" s="33"/>
      <c r="I35" s="33"/>
      <c r="J35" s="33"/>
      <c r="K35" s="34"/>
      <c r="L35" s="34"/>
      <c r="M35" s="34"/>
      <c r="N35" s="34"/>
      <c r="O35" s="34"/>
      <c r="P35" s="34"/>
      <c r="Q35" s="34"/>
      <c r="R35" s="31">
        <f>U35+V35</f>
        <v>34572.6</v>
      </c>
      <c r="S35" s="31"/>
      <c r="T35" s="31"/>
      <c r="U35" s="31">
        <v>34538.1</v>
      </c>
      <c r="V35" s="31">
        <v>34.5</v>
      </c>
      <c r="W35" s="34"/>
      <c r="X35" s="34"/>
      <c r="Y35" s="34"/>
      <c r="Z35" s="34"/>
      <c r="AA35" s="34">
        <f>AB35++AD35+AE35++AG35+AH35+AC35</f>
        <v>81.899999999999991</v>
      </c>
      <c r="AB35" s="34"/>
      <c r="AC35" s="50">
        <v>81.8</v>
      </c>
      <c r="AD35" s="50">
        <v>0.1</v>
      </c>
      <c r="AE35" s="34"/>
      <c r="AF35" s="34"/>
      <c r="AG35" s="34"/>
      <c r="AH35" s="34"/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34">
        <v>0</v>
      </c>
      <c r="AQ35" s="34">
        <v>0</v>
      </c>
      <c r="AR35" s="34">
        <v>0</v>
      </c>
      <c r="AS35" s="34">
        <v>0</v>
      </c>
      <c r="AT35" s="34">
        <v>0</v>
      </c>
      <c r="AU35" s="34">
        <v>0</v>
      </c>
      <c r="AV35" s="34">
        <v>0</v>
      </c>
      <c r="AW35" s="34">
        <v>0</v>
      </c>
      <c r="AX35" s="34">
        <v>0</v>
      </c>
      <c r="AY35" s="34">
        <v>0</v>
      </c>
      <c r="AZ35" s="34">
        <v>0</v>
      </c>
      <c r="BA35" s="34">
        <v>0</v>
      </c>
      <c r="BB35" s="34">
        <v>0</v>
      </c>
      <c r="BC35" s="34">
        <v>0</v>
      </c>
      <c r="BD35" s="34">
        <v>0</v>
      </c>
      <c r="BE35" s="34">
        <v>0</v>
      </c>
      <c r="BF35" s="34">
        <v>0</v>
      </c>
    </row>
    <row r="36" spans="1:60" ht="241.5" customHeight="1" x14ac:dyDescent="0.2">
      <c r="A36" s="134"/>
      <c r="B36" s="56" t="s">
        <v>7</v>
      </c>
      <c r="C36" s="56" t="s">
        <v>7</v>
      </c>
      <c r="D36" s="31">
        <f>R36+AA36</f>
        <v>12743.5</v>
      </c>
      <c r="E36" s="33"/>
      <c r="F36" s="33"/>
      <c r="G36" s="33"/>
      <c r="H36" s="33"/>
      <c r="I36" s="33"/>
      <c r="J36" s="33"/>
      <c r="K36" s="34"/>
      <c r="L36" s="34"/>
      <c r="M36" s="34"/>
      <c r="N36" s="34"/>
      <c r="O36" s="34"/>
      <c r="P36" s="34"/>
      <c r="Q36" s="34"/>
      <c r="R36" s="31">
        <f>U36+V36</f>
        <v>6718.9</v>
      </c>
      <c r="S36" s="31"/>
      <c r="T36" s="31"/>
      <c r="U36" s="31">
        <v>6712.2</v>
      </c>
      <c r="V36" s="31">
        <v>6.7</v>
      </c>
      <c r="W36" s="34"/>
      <c r="X36" s="34"/>
      <c r="Y36" s="34"/>
      <c r="Z36" s="34"/>
      <c r="AA36" s="31">
        <f>AC36+AD36</f>
        <v>6024.6</v>
      </c>
      <c r="AB36" s="31"/>
      <c r="AC36" s="51">
        <v>6018.6</v>
      </c>
      <c r="AD36" s="51">
        <v>6</v>
      </c>
      <c r="AE36" s="31"/>
      <c r="AF36" s="31"/>
      <c r="AG36" s="31"/>
      <c r="AH36" s="31"/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34">
        <v>0</v>
      </c>
      <c r="AQ36" s="34">
        <v>0</v>
      </c>
      <c r="AR36" s="34">
        <v>0</v>
      </c>
      <c r="AS36" s="34">
        <v>0</v>
      </c>
      <c r="AT36" s="34">
        <v>0</v>
      </c>
      <c r="AU36" s="34">
        <v>0</v>
      </c>
      <c r="AV36" s="34">
        <v>0</v>
      </c>
      <c r="AW36" s="34">
        <v>0</v>
      </c>
      <c r="AX36" s="34">
        <v>0</v>
      </c>
      <c r="AY36" s="34">
        <v>0</v>
      </c>
      <c r="AZ36" s="34">
        <v>0</v>
      </c>
      <c r="BA36" s="34">
        <v>0</v>
      </c>
      <c r="BB36" s="34">
        <v>0</v>
      </c>
      <c r="BC36" s="34">
        <v>0</v>
      </c>
      <c r="BD36" s="34">
        <v>0</v>
      </c>
      <c r="BE36" s="34">
        <v>0</v>
      </c>
      <c r="BF36" s="34">
        <v>0</v>
      </c>
    </row>
    <row r="37" spans="1:60" s="7" customFormat="1" ht="88.5" customHeight="1" x14ac:dyDescent="0.2">
      <c r="A37" s="137" t="s">
        <v>45</v>
      </c>
      <c r="B37" s="23"/>
      <c r="C37" s="23" t="s">
        <v>6</v>
      </c>
      <c r="D37" s="24">
        <f>K37+R37+AA37+AI37+AR37+AY37</f>
        <v>607313.6</v>
      </c>
      <c r="E37" s="24" t="e">
        <f t="shared" ref="E37:G37" si="40">SUM(E38)</f>
        <v>#REF!</v>
      </c>
      <c r="F37" s="24" t="e">
        <f t="shared" si="40"/>
        <v>#REF!</v>
      </c>
      <c r="G37" s="24" t="e">
        <f t="shared" si="40"/>
        <v>#REF!</v>
      </c>
      <c r="H37" s="24" t="e">
        <f t="shared" ref="H37" si="41">SUM(H38)</f>
        <v>#REF!</v>
      </c>
      <c r="I37" s="24" t="e">
        <f t="shared" ref="I37" si="42">SUM(I38)</f>
        <v>#REF!</v>
      </c>
      <c r="J37" s="24" t="e">
        <f t="shared" ref="J37" si="43">SUM(J38)</f>
        <v>#REF!</v>
      </c>
      <c r="K37" s="116">
        <f>L37+M37+N37+O37+P37+Q37</f>
        <v>132230</v>
      </c>
      <c r="L37" s="24">
        <f>L38+L39</f>
        <v>32878</v>
      </c>
      <c r="M37" s="24">
        <f>M38+M39</f>
        <v>93352.8</v>
      </c>
      <c r="N37" s="24">
        <f>N38+N39</f>
        <v>5899.2000000000007</v>
      </c>
      <c r="O37" s="24">
        <f t="shared" ref="O37" si="44">SUM(O38)</f>
        <v>100</v>
      </c>
      <c r="P37" s="24">
        <f t="shared" ref="P37" si="45">SUM(P38)</f>
        <v>0</v>
      </c>
      <c r="Q37" s="24">
        <f t="shared" ref="Q37" si="46">SUM(Q38)</f>
        <v>0</v>
      </c>
      <c r="R37" s="24">
        <f>S37+T37+U37+V37+W37+Y37+Z37</f>
        <v>258514.39999999997</v>
      </c>
      <c r="S37" s="24">
        <f>S38+S39</f>
        <v>213299.09999999998</v>
      </c>
      <c r="T37" s="24">
        <f>T38+T39</f>
        <v>0</v>
      </c>
      <c r="U37" s="24">
        <f>SUM(U38:U39)+U40</f>
        <v>38277.000000000007</v>
      </c>
      <c r="V37" s="24">
        <f>V38+V39+V40</f>
        <v>6793</v>
      </c>
      <c r="W37" s="24">
        <f>SUM(W38:W39)</f>
        <v>128</v>
      </c>
      <c r="X37" s="24">
        <f>X38+X39</f>
        <v>0</v>
      </c>
      <c r="Y37" s="24">
        <f>SUM(Y38:Y39)</f>
        <v>17.3</v>
      </c>
      <c r="Z37" s="24">
        <f>SUM(Z38:Z39)</f>
        <v>0</v>
      </c>
      <c r="AA37" s="24">
        <f>AB37+AC37+AD37+AE37+AH37+AF37</f>
        <v>101886.3</v>
      </c>
      <c r="AB37" s="77">
        <f>SUM(AB38:AB39)</f>
        <v>57326.5</v>
      </c>
      <c r="AC37" s="78">
        <f>SUM(AC38:AC40)</f>
        <v>36656.6</v>
      </c>
      <c r="AD37" s="77">
        <f>AD39+AD40+AD38</f>
        <v>4965.2</v>
      </c>
      <c r="AE37" s="77">
        <f t="shared" ref="AE37:AH37" si="47">SUM(AE38:AE39)</f>
        <v>2920.7</v>
      </c>
      <c r="AF37" s="77">
        <f t="shared" si="47"/>
        <v>17.3</v>
      </c>
      <c r="AG37" s="24">
        <f t="shared" si="47"/>
        <v>0</v>
      </c>
      <c r="AH37" s="24">
        <f t="shared" si="47"/>
        <v>0</v>
      </c>
      <c r="AI37" s="24">
        <f>AJ37+AK37+AL37+AM37+AQ37+AN37</f>
        <v>110537.60000000001</v>
      </c>
      <c r="AJ37" s="24">
        <f t="shared" ref="AJ37:AQ37" si="48">SUM(AJ38:AJ39)</f>
        <v>32891.300000000003</v>
      </c>
      <c r="AK37" s="24">
        <f t="shared" si="48"/>
        <v>59854.7</v>
      </c>
      <c r="AL37" s="24">
        <f>SUM(AL38:AL39)+AL40</f>
        <v>15194.300000000001</v>
      </c>
      <c r="AM37" s="24">
        <f t="shared" si="48"/>
        <v>2580</v>
      </c>
      <c r="AN37" s="24">
        <f>SUM(AN38:AN39)</f>
        <v>17.3</v>
      </c>
      <c r="AO37" s="24">
        <f t="shared" si="48"/>
        <v>0</v>
      </c>
      <c r="AP37" s="24">
        <f t="shared" si="48"/>
        <v>0</v>
      </c>
      <c r="AQ37" s="24">
        <f t="shared" si="48"/>
        <v>0</v>
      </c>
      <c r="AR37" s="24">
        <f>AS37+AT37+AU37+AV37+BF37</f>
        <v>557.5</v>
      </c>
      <c r="AS37" s="24">
        <f t="shared" ref="AS37:AX37" si="49">SUM(AS38:AS39)</f>
        <v>0</v>
      </c>
      <c r="AT37" s="24">
        <f t="shared" si="49"/>
        <v>551.9</v>
      </c>
      <c r="AU37" s="24">
        <f t="shared" si="49"/>
        <v>5.6</v>
      </c>
      <c r="AV37" s="24">
        <f t="shared" si="49"/>
        <v>0</v>
      </c>
      <c r="AW37" s="24">
        <f t="shared" si="49"/>
        <v>0</v>
      </c>
      <c r="AX37" s="24">
        <f t="shared" si="49"/>
        <v>0</v>
      </c>
      <c r="AY37" s="24">
        <f>AY38+AY39+AY40</f>
        <v>3587.8</v>
      </c>
      <c r="AZ37" s="24">
        <f>AZ38+AZ39+AZ40</f>
        <v>0</v>
      </c>
      <c r="BA37" s="116">
        <f>BA38+BA39+BA40</f>
        <v>2735</v>
      </c>
      <c r="BB37" s="87">
        <f t="shared" ref="BB37:BF37" si="50">BB38+BB39+BB40</f>
        <v>816.9</v>
      </c>
      <c r="BC37" s="87">
        <f t="shared" si="50"/>
        <v>35.9</v>
      </c>
      <c r="BD37" s="87">
        <f t="shared" si="50"/>
        <v>0</v>
      </c>
      <c r="BE37" s="87">
        <f t="shared" si="50"/>
        <v>0</v>
      </c>
      <c r="BF37" s="87">
        <f t="shared" si="50"/>
        <v>0</v>
      </c>
    </row>
    <row r="38" spans="1:60" s="9" customFormat="1" ht="82.5" customHeight="1" x14ac:dyDescent="0.2">
      <c r="A38" s="137"/>
      <c r="B38" s="23" t="s">
        <v>7</v>
      </c>
      <c r="C38" s="23" t="s">
        <v>7</v>
      </c>
      <c r="D38" s="24">
        <f>K38+R38+AA38+AI38+AR38+AY38</f>
        <v>269870.2</v>
      </c>
      <c r="E38" s="24" t="e">
        <f>#REF!+#REF!+#REF!+#REF!+E46</f>
        <v>#REF!</v>
      </c>
      <c r="F38" s="24" t="e">
        <f>#REF!+#REF!+#REF!+#REF!+F46</f>
        <v>#REF!</v>
      </c>
      <c r="G38" s="24" t="e">
        <f>#REF!+#REF!+#REF!+#REF!+G46</f>
        <v>#REF!</v>
      </c>
      <c r="H38" s="24" t="e">
        <f>#REF!+#REF!+#REF!+#REF!+H46</f>
        <v>#REF!</v>
      </c>
      <c r="I38" s="24" t="e">
        <f>#REF!+#REF!+#REF!+#REF!+I46</f>
        <v>#REF!</v>
      </c>
      <c r="J38" s="24" t="e">
        <f>#REF!+#REF!+#REF!+#REF!+J46</f>
        <v>#REF!</v>
      </c>
      <c r="K38" s="116">
        <f>L38+M38+N38+O38+P38+Q38</f>
        <v>96133.5</v>
      </c>
      <c r="L38" s="24">
        <f t="shared" ref="L38" si="51">L41+L46+L47+L48</f>
        <v>13597.4</v>
      </c>
      <c r="M38" s="24">
        <f>M41+M46+M47+M48+M51+M44</f>
        <v>78024.3</v>
      </c>
      <c r="N38" s="24">
        <f>N41+N46+N47+N48+N51+N44</f>
        <v>4411.8</v>
      </c>
      <c r="O38" s="24">
        <f t="shared" ref="O38:Q38" si="52">O41+O46+O47+O48</f>
        <v>100</v>
      </c>
      <c r="P38" s="24">
        <f t="shared" si="52"/>
        <v>0</v>
      </c>
      <c r="Q38" s="24">
        <f t="shared" si="52"/>
        <v>0</v>
      </c>
      <c r="R38" s="24">
        <f t="shared" si="26"/>
        <v>112416.90000000001</v>
      </c>
      <c r="S38" s="24">
        <f t="shared" ref="S38:Z38" si="53">S41+S46+S47+S48</f>
        <v>77906.3</v>
      </c>
      <c r="T38" s="24">
        <f t="shared" si="53"/>
        <v>0</v>
      </c>
      <c r="U38" s="24">
        <f>U41+U46+U47+U48+U51</f>
        <v>29511.300000000003</v>
      </c>
      <c r="V38" s="24">
        <f>V41+V47+V48+V51+V46</f>
        <v>4854</v>
      </c>
      <c r="W38" s="24">
        <f>W41+W46+W47+W48+W49+W50</f>
        <v>128</v>
      </c>
      <c r="X38" s="24">
        <f t="shared" si="53"/>
        <v>0</v>
      </c>
      <c r="Y38" s="24">
        <f>Y47</f>
        <v>17.3</v>
      </c>
      <c r="Z38" s="24">
        <f t="shared" si="53"/>
        <v>0</v>
      </c>
      <c r="AA38" s="24">
        <f>AB38+AC38+AD38+AE38+AH38+AF38</f>
        <v>39402</v>
      </c>
      <c r="AB38" s="24">
        <f>AB41+AB46+AB47+AB48</f>
        <v>33158.199999999997</v>
      </c>
      <c r="AC38" s="78">
        <f>AC41+AC47</f>
        <v>2921.8</v>
      </c>
      <c r="AD38" s="49">
        <f>AD41+AD47</f>
        <v>384</v>
      </c>
      <c r="AE38" s="24">
        <f>AE50+AE47</f>
        <v>2920.7</v>
      </c>
      <c r="AF38" s="24">
        <f t="shared" ref="AF38:AH38" si="54">AF41+AF46+AF47+AF48</f>
        <v>17.3</v>
      </c>
      <c r="AG38" s="24">
        <f t="shared" si="54"/>
        <v>0</v>
      </c>
      <c r="AH38" s="24">
        <f t="shared" si="54"/>
        <v>0</v>
      </c>
      <c r="AI38" s="24">
        <f>AJ38+AK38+AL38+AM38+AQ38+AN38</f>
        <v>21917.8</v>
      </c>
      <c r="AJ38" s="24">
        <f>AJ41+AJ46+AJ47+AJ48</f>
        <v>18479.3</v>
      </c>
      <c r="AK38" s="24">
        <f>AK41+AK47</f>
        <v>446.20000000000005</v>
      </c>
      <c r="AL38" s="24">
        <f>AL41+AL47</f>
        <v>395</v>
      </c>
      <c r="AM38" s="24">
        <f>AM50+AM47</f>
        <v>2580</v>
      </c>
      <c r="AN38" s="24">
        <v>17.3</v>
      </c>
      <c r="AO38" s="24">
        <v>0</v>
      </c>
      <c r="AP38" s="24">
        <v>0</v>
      </c>
      <c r="AQ38" s="24">
        <v>0</v>
      </c>
      <c r="AR38" s="24">
        <f>AS38+AT38+AU38+AV38+BF38</f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f>AZ38+BA38+BB38+BD38+BC38+BE38+BF38</f>
        <v>0</v>
      </c>
      <c r="AZ38" s="24">
        <v>0</v>
      </c>
      <c r="BA38" s="116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</row>
    <row r="39" spans="1:60" s="9" customFormat="1" ht="108" customHeight="1" x14ac:dyDescent="0.2">
      <c r="A39" s="138"/>
      <c r="B39" s="23" t="s">
        <v>22</v>
      </c>
      <c r="C39" s="23" t="s">
        <v>22</v>
      </c>
      <c r="D39" s="24">
        <f>K39+R39+AA39+AI39+AR39+AY39</f>
        <v>330111.3</v>
      </c>
      <c r="E39" s="24" t="e">
        <f>#REF!</f>
        <v>#REF!</v>
      </c>
      <c r="F39" s="24" t="e">
        <f>#REF!</f>
        <v>#REF!</v>
      </c>
      <c r="G39" s="24" t="e">
        <f>#REF!</f>
        <v>#REF!</v>
      </c>
      <c r="H39" s="24" t="e">
        <f>#REF!</f>
        <v>#REF!</v>
      </c>
      <c r="I39" s="24" t="e">
        <f>#REF!</f>
        <v>#REF!</v>
      </c>
      <c r="J39" s="24" t="e">
        <f>#REF!</f>
        <v>#REF!</v>
      </c>
      <c r="K39" s="116">
        <f t="shared" ref="K39:K72" si="55">L39+M39+N39+O39+P39+Q39</f>
        <v>36096.5</v>
      </c>
      <c r="L39" s="24">
        <f>L42</f>
        <v>19280.599999999999</v>
      </c>
      <c r="M39" s="24">
        <f>M42+M52</f>
        <v>15328.5</v>
      </c>
      <c r="N39" s="24">
        <f>N42+N52</f>
        <v>1487.4</v>
      </c>
      <c r="O39" s="24">
        <f t="shared" ref="O39:Q39" si="56">O42</f>
        <v>0</v>
      </c>
      <c r="P39" s="24">
        <f t="shared" si="56"/>
        <v>0</v>
      </c>
      <c r="Q39" s="24">
        <f t="shared" si="56"/>
        <v>0</v>
      </c>
      <c r="R39" s="24">
        <f t="shared" si="26"/>
        <v>143591.09999999998</v>
      </c>
      <c r="S39" s="24">
        <f t="shared" ref="S39:Z39" si="57">S42</f>
        <v>135392.79999999999</v>
      </c>
      <c r="T39" s="24">
        <f t="shared" si="57"/>
        <v>0</v>
      </c>
      <c r="U39" s="24">
        <f>U42+U52</f>
        <v>6390.9000000000005</v>
      </c>
      <c r="V39" s="24">
        <f>V42+V45+V52</f>
        <v>1807.3999999999999</v>
      </c>
      <c r="W39" s="24">
        <f t="shared" si="57"/>
        <v>0</v>
      </c>
      <c r="X39" s="24">
        <f t="shared" si="57"/>
        <v>0</v>
      </c>
      <c r="Y39" s="24">
        <f t="shared" si="57"/>
        <v>0</v>
      </c>
      <c r="Z39" s="24">
        <f t="shared" si="57"/>
        <v>0</v>
      </c>
      <c r="AA39" s="24">
        <f t="shared" si="38"/>
        <v>58887.1</v>
      </c>
      <c r="AB39" s="24">
        <f t="shared" ref="AB39:AH39" si="58">AB42</f>
        <v>24168.3</v>
      </c>
      <c r="AC39" s="78">
        <f>AC52+AC42</f>
        <v>30458.899999999998</v>
      </c>
      <c r="AD39" s="49">
        <f>AD42+AD52</f>
        <v>4259.8999999999996</v>
      </c>
      <c r="AE39" s="24">
        <f t="shared" si="58"/>
        <v>0</v>
      </c>
      <c r="AF39" s="24">
        <f t="shared" si="58"/>
        <v>0</v>
      </c>
      <c r="AG39" s="24">
        <f t="shared" si="58"/>
        <v>0</v>
      </c>
      <c r="AH39" s="24">
        <f t="shared" si="58"/>
        <v>0</v>
      </c>
      <c r="AI39" s="24">
        <f>AJ39+AK39+AL39+AM39+AQ39</f>
        <v>87391.3</v>
      </c>
      <c r="AJ39" s="24">
        <f t="shared" ref="AJ39:AQ39" si="59">AJ42</f>
        <v>14412</v>
      </c>
      <c r="AK39" s="24">
        <f>AK52+AK42+AK45</f>
        <v>59408.5</v>
      </c>
      <c r="AL39" s="24">
        <f>AL42+AL52+AL45</f>
        <v>13570.800000000001</v>
      </c>
      <c r="AM39" s="24">
        <f t="shared" si="59"/>
        <v>0</v>
      </c>
      <c r="AN39" s="24">
        <f t="shared" si="59"/>
        <v>0</v>
      </c>
      <c r="AO39" s="24">
        <f t="shared" si="59"/>
        <v>0</v>
      </c>
      <c r="AP39" s="24">
        <f t="shared" si="59"/>
        <v>0</v>
      </c>
      <c r="AQ39" s="24">
        <f t="shared" si="59"/>
        <v>0</v>
      </c>
      <c r="AR39" s="24">
        <f>AS39+AT39+AU39+AV39+BF39</f>
        <v>557.5</v>
      </c>
      <c r="AS39" s="24">
        <f t="shared" ref="AS39:AX39" si="60">AS42</f>
        <v>0</v>
      </c>
      <c r="AT39" s="24">
        <v>551.9</v>
      </c>
      <c r="AU39" s="24">
        <v>5.6</v>
      </c>
      <c r="AV39" s="24">
        <f t="shared" si="60"/>
        <v>0</v>
      </c>
      <c r="AW39" s="24">
        <f t="shared" si="60"/>
        <v>0</v>
      </c>
      <c r="AX39" s="24">
        <f t="shared" si="60"/>
        <v>0</v>
      </c>
      <c r="AY39" s="24">
        <f>AZ39+BA39+BB39+BC39+BD39+BE39+BF39</f>
        <v>3587.8</v>
      </c>
      <c r="AZ39" s="24">
        <f t="shared" ref="AZ39:BF39" si="61">AZ42</f>
        <v>0</v>
      </c>
      <c r="BA39" s="116">
        <v>2735</v>
      </c>
      <c r="BB39" s="24">
        <v>816.9</v>
      </c>
      <c r="BC39" s="24">
        <v>35.9</v>
      </c>
      <c r="BD39" s="24">
        <f t="shared" si="61"/>
        <v>0</v>
      </c>
      <c r="BE39" s="24">
        <f t="shared" si="61"/>
        <v>0</v>
      </c>
      <c r="BF39" s="24">
        <f t="shared" si="61"/>
        <v>0</v>
      </c>
    </row>
    <row r="40" spans="1:60" s="9" customFormat="1" ht="108" customHeight="1" x14ac:dyDescent="0.2">
      <c r="A40" s="144"/>
      <c r="B40" s="23" t="s">
        <v>18</v>
      </c>
      <c r="C40" s="23" t="s">
        <v>18</v>
      </c>
      <c r="D40" s="24">
        <f>R40+AA40+AI40+AR40+AY40</f>
        <v>7332.1</v>
      </c>
      <c r="E40" s="24"/>
      <c r="F40" s="24"/>
      <c r="G40" s="24"/>
      <c r="H40" s="24"/>
      <c r="I40" s="24"/>
      <c r="J40" s="24"/>
      <c r="K40" s="116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f>V40+U40</f>
        <v>2506.4</v>
      </c>
      <c r="S40" s="24">
        <v>0</v>
      </c>
      <c r="T40" s="24">
        <v>0</v>
      </c>
      <c r="U40" s="24">
        <f>U44</f>
        <v>2374.8000000000002</v>
      </c>
      <c r="V40" s="24">
        <f>V44</f>
        <v>131.6</v>
      </c>
      <c r="W40" s="24">
        <v>0</v>
      </c>
      <c r="X40" s="24">
        <v>0</v>
      </c>
      <c r="Y40" s="24">
        <v>0</v>
      </c>
      <c r="Z40" s="24">
        <v>0</v>
      </c>
      <c r="AA40" s="24">
        <f>AC40+AD40</f>
        <v>3597.2000000000003</v>
      </c>
      <c r="AB40" s="24">
        <v>0</v>
      </c>
      <c r="AC40" s="78">
        <f>AC44</f>
        <v>3275.9</v>
      </c>
      <c r="AD40" s="49">
        <f>AD44</f>
        <v>321.3</v>
      </c>
      <c r="AE40" s="24">
        <v>0</v>
      </c>
      <c r="AF40" s="24">
        <v>0</v>
      </c>
      <c r="AG40" s="24">
        <v>0</v>
      </c>
      <c r="AH40" s="24">
        <v>0</v>
      </c>
      <c r="AI40" s="24">
        <f>AJ40+AK40+AL40+AM40+AN40+AO40+AP40+AQ40</f>
        <v>1228.5</v>
      </c>
      <c r="AJ40" s="24">
        <v>0</v>
      </c>
      <c r="AK40" s="24">
        <v>0</v>
      </c>
      <c r="AL40" s="24">
        <f>AL44</f>
        <v>1228.5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116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</row>
    <row r="41" spans="1:60" ht="136.5" customHeight="1" x14ac:dyDescent="0.2">
      <c r="A41" s="137" t="s">
        <v>57</v>
      </c>
      <c r="B41" s="61" t="s">
        <v>11</v>
      </c>
      <c r="C41" s="23" t="s">
        <v>7</v>
      </c>
      <c r="D41" s="24">
        <f>K41+R41+AA41</f>
        <v>133651.79999999999</v>
      </c>
      <c r="E41" s="24"/>
      <c r="F41" s="24"/>
      <c r="G41" s="24"/>
      <c r="H41" s="25"/>
      <c r="I41" s="25"/>
      <c r="J41" s="25"/>
      <c r="K41" s="26">
        <f>M41+N41+L41</f>
        <v>14313</v>
      </c>
      <c r="L41" s="24">
        <v>13597.4</v>
      </c>
      <c r="M41" s="24">
        <v>572.5</v>
      </c>
      <c r="N41" s="24">
        <v>143.1</v>
      </c>
      <c r="O41" s="25">
        <v>0</v>
      </c>
      <c r="P41" s="25">
        <v>0</v>
      </c>
      <c r="Q41" s="25">
        <v>0</v>
      </c>
      <c r="R41" s="24">
        <f>S41+U41+V41</f>
        <v>84435.4</v>
      </c>
      <c r="S41" s="24">
        <v>77906.3</v>
      </c>
      <c r="T41" s="24">
        <v>0</v>
      </c>
      <c r="U41" s="24">
        <v>3308.9</v>
      </c>
      <c r="V41" s="24">
        <v>3220.2</v>
      </c>
      <c r="W41" s="26">
        <v>0</v>
      </c>
      <c r="X41" s="26">
        <v>0</v>
      </c>
      <c r="Y41" s="26">
        <v>0</v>
      </c>
      <c r="Z41" s="26">
        <v>0</v>
      </c>
      <c r="AA41" s="37">
        <f>AB41+AC41+AD41</f>
        <v>34903.399999999994</v>
      </c>
      <c r="AB41" s="24">
        <v>33158.199999999997</v>
      </c>
      <c r="AC41" s="78">
        <v>1396.2</v>
      </c>
      <c r="AD41" s="49">
        <v>349</v>
      </c>
      <c r="AE41" s="26">
        <v>0</v>
      </c>
      <c r="AF41" s="26">
        <v>0</v>
      </c>
      <c r="AG41" s="26">
        <v>0</v>
      </c>
      <c r="AH41" s="26">
        <v>0</v>
      </c>
      <c r="AI41" s="24">
        <f>AJ41+AK41+AL41</f>
        <v>18791.2</v>
      </c>
      <c r="AJ41" s="24">
        <v>18479.3</v>
      </c>
      <c r="AK41" s="24">
        <v>116.9</v>
      </c>
      <c r="AL41" s="24">
        <v>195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f>AT41</f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f>BB41</f>
        <v>0</v>
      </c>
      <c r="AZ41" s="24">
        <v>0</v>
      </c>
      <c r="BA41" s="116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18"/>
      <c r="BH41" s="18"/>
    </row>
    <row r="42" spans="1:60" ht="69.75" customHeight="1" x14ac:dyDescent="0.2">
      <c r="A42" s="138"/>
      <c r="B42" s="139" t="s">
        <v>11</v>
      </c>
      <c r="C42" s="139" t="s">
        <v>11</v>
      </c>
      <c r="D42" s="135">
        <f>K42+R42+AA42+AI42</f>
        <v>207048.09999999998</v>
      </c>
      <c r="E42" s="24"/>
      <c r="F42" s="24"/>
      <c r="G42" s="24"/>
      <c r="H42" s="25"/>
      <c r="I42" s="25"/>
      <c r="J42" s="25"/>
      <c r="K42" s="135">
        <f>M42+N42+L42</f>
        <v>20816.099999999999</v>
      </c>
      <c r="L42" s="135">
        <v>19280.599999999999</v>
      </c>
      <c r="M42" s="135">
        <v>865.3</v>
      </c>
      <c r="N42" s="135">
        <v>670.2</v>
      </c>
      <c r="O42" s="140">
        <v>0</v>
      </c>
      <c r="P42" s="140">
        <v>0</v>
      </c>
      <c r="Q42" s="140">
        <v>0</v>
      </c>
      <c r="R42" s="135">
        <f>S42+U42+V42</f>
        <v>142723.69999999998</v>
      </c>
      <c r="S42" s="135">
        <v>135392.79999999999</v>
      </c>
      <c r="T42" s="135">
        <v>0</v>
      </c>
      <c r="U42" s="135">
        <v>5567.6</v>
      </c>
      <c r="V42" s="135">
        <v>1763.3</v>
      </c>
      <c r="W42" s="135">
        <v>0</v>
      </c>
      <c r="X42" s="135">
        <v>0</v>
      </c>
      <c r="Y42" s="135">
        <v>0</v>
      </c>
      <c r="Z42" s="135">
        <v>0</v>
      </c>
      <c r="AA42" s="135">
        <f>AD42+AC42+AB42</f>
        <v>27896.3</v>
      </c>
      <c r="AB42" s="135">
        <v>24168.3</v>
      </c>
      <c r="AC42" s="142">
        <v>1017.6</v>
      </c>
      <c r="AD42" s="142">
        <v>2710.4</v>
      </c>
      <c r="AE42" s="135">
        <v>0</v>
      </c>
      <c r="AF42" s="135">
        <v>0</v>
      </c>
      <c r="AG42" s="135">
        <v>0</v>
      </c>
      <c r="AH42" s="135">
        <v>0</v>
      </c>
      <c r="AI42" s="135">
        <f>AJ42+AK42+AL42</f>
        <v>15612</v>
      </c>
      <c r="AJ42" s="135">
        <v>14412</v>
      </c>
      <c r="AK42" s="135">
        <v>26</v>
      </c>
      <c r="AL42" s="135">
        <v>1174</v>
      </c>
      <c r="AM42" s="135">
        <v>0</v>
      </c>
      <c r="AN42" s="135">
        <v>0</v>
      </c>
      <c r="AO42" s="135">
        <v>0</v>
      </c>
      <c r="AP42" s="135">
        <v>0</v>
      </c>
      <c r="AQ42" s="135">
        <v>0</v>
      </c>
      <c r="AR42" s="135">
        <f>AT42</f>
        <v>0</v>
      </c>
      <c r="AS42" s="135">
        <v>0</v>
      </c>
      <c r="AT42" s="135">
        <v>0</v>
      </c>
      <c r="AU42" s="135">
        <v>0</v>
      </c>
      <c r="AV42" s="135">
        <v>0</v>
      </c>
      <c r="AW42" s="135">
        <v>0</v>
      </c>
      <c r="AX42" s="135">
        <v>0</v>
      </c>
      <c r="AY42" s="135">
        <f>BB42</f>
        <v>0</v>
      </c>
      <c r="AZ42" s="135">
        <v>0</v>
      </c>
      <c r="BA42" s="166">
        <v>0</v>
      </c>
      <c r="BB42" s="135">
        <v>0</v>
      </c>
      <c r="BC42" s="135">
        <v>0</v>
      </c>
      <c r="BD42" s="135">
        <v>0</v>
      </c>
      <c r="BE42" s="135">
        <v>0</v>
      </c>
      <c r="BF42" s="135">
        <v>0</v>
      </c>
      <c r="BG42" s="18"/>
      <c r="BH42" s="18"/>
    </row>
    <row r="43" spans="1:60" ht="53.25" customHeight="1" x14ac:dyDescent="0.2">
      <c r="A43" s="138"/>
      <c r="B43" s="136"/>
      <c r="C43" s="136"/>
      <c r="D43" s="136"/>
      <c r="E43" s="24"/>
      <c r="F43" s="24"/>
      <c r="G43" s="24"/>
      <c r="H43" s="25"/>
      <c r="I43" s="25"/>
      <c r="J43" s="25"/>
      <c r="K43" s="136"/>
      <c r="L43" s="136"/>
      <c r="M43" s="136"/>
      <c r="N43" s="136"/>
      <c r="O43" s="141"/>
      <c r="P43" s="141"/>
      <c r="Q43" s="141"/>
      <c r="R43" s="136"/>
      <c r="S43" s="136"/>
      <c r="T43" s="136"/>
      <c r="U43" s="136"/>
      <c r="V43" s="136"/>
      <c r="W43" s="136"/>
      <c r="X43" s="136"/>
      <c r="Y43" s="136"/>
      <c r="Z43" s="136"/>
      <c r="AA43" s="136"/>
      <c r="AB43" s="136"/>
      <c r="AC43" s="143"/>
      <c r="AD43" s="143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67"/>
      <c r="BB43" s="136"/>
      <c r="BC43" s="136"/>
      <c r="BD43" s="136"/>
      <c r="BE43" s="136"/>
      <c r="BF43" s="136"/>
      <c r="BG43" s="18"/>
      <c r="BH43" s="18"/>
    </row>
    <row r="44" spans="1:60" ht="126" customHeight="1" x14ac:dyDescent="0.2">
      <c r="A44" s="145" t="s">
        <v>62</v>
      </c>
      <c r="B44" s="39" t="s">
        <v>18</v>
      </c>
      <c r="C44" s="32" t="s">
        <v>18</v>
      </c>
      <c r="D44" s="31">
        <f>K44+R44+AA44+AI44+AR44+AY44</f>
        <v>10559.300000000001</v>
      </c>
      <c r="E44" s="24"/>
      <c r="F44" s="24"/>
      <c r="G44" s="24"/>
      <c r="H44" s="35"/>
      <c r="I44" s="35"/>
      <c r="J44" s="35"/>
      <c r="K44" s="31">
        <f>L44+M44+N44+O44+P44+Q44</f>
        <v>3227.2000000000003</v>
      </c>
      <c r="L44" s="31">
        <v>0</v>
      </c>
      <c r="M44" s="31">
        <v>3065.8</v>
      </c>
      <c r="N44" s="31">
        <v>161.4</v>
      </c>
      <c r="O44" s="36">
        <v>0</v>
      </c>
      <c r="P44" s="36">
        <v>0</v>
      </c>
      <c r="Q44" s="36">
        <v>0</v>
      </c>
      <c r="R44" s="31">
        <f>S44+T44+U44+V44+W44+X44+Y44+Z44</f>
        <v>2506.4</v>
      </c>
      <c r="S44" s="31">
        <v>0</v>
      </c>
      <c r="T44" s="31">
        <v>0</v>
      </c>
      <c r="U44" s="31">
        <v>2374.8000000000002</v>
      </c>
      <c r="V44" s="31">
        <v>131.6</v>
      </c>
      <c r="W44" s="31">
        <v>0</v>
      </c>
      <c r="X44" s="31">
        <v>0</v>
      </c>
      <c r="Y44" s="31">
        <v>0</v>
      </c>
      <c r="Z44" s="31">
        <v>0</v>
      </c>
      <c r="AA44" s="31">
        <f>AB44+AC44+AD44+AE44+AF44+AG44+AH44</f>
        <v>3597.2000000000003</v>
      </c>
      <c r="AB44" s="31">
        <v>0</v>
      </c>
      <c r="AC44" s="51">
        <v>3275.9</v>
      </c>
      <c r="AD44" s="51">
        <v>321.3</v>
      </c>
      <c r="AE44" s="31">
        <v>0</v>
      </c>
      <c r="AF44" s="31">
        <v>0</v>
      </c>
      <c r="AG44" s="31">
        <v>0</v>
      </c>
      <c r="AH44" s="31">
        <v>0</v>
      </c>
      <c r="AI44" s="31">
        <f>AJ44+AK44+AL44+AM44+AN44+AO44+AP44</f>
        <v>1228.5</v>
      </c>
      <c r="AJ44" s="31">
        <v>0</v>
      </c>
      <c r="AK44" s="31">
        <v>0</v>
      </c>
      <c r="AL44" s="31">
        <v>1228.5</v>
      </c>
      <c r="AM44" s="31">
        <v>0</v>
      </c>
      <c r="AN44" s="31">
        <v>0</v>
      </c>
      <c r="AO44" s="31">
        <v>0</v>
      </c>
      <c r="AP44" s="31">
        <v>0</v>
      </c>
      <c r="AQ44" s="31">
        <v>0</v>
      </c>
      <c r="AR44" s="31">
        <v>0</v>
      </c>
      <c r="AS44" s="31">
        <v>0</v>
      </c>
      <c r="AT44" s="31">
        <v>0</v>
      </c>
      <c r="AU44" s="31">
        <v>0</v>
      </c>
      <c r="AV44" s="31">
        <v>0</v>
      </c>
      <c r="AW44" s="31">
        <v>0</v>
      </c>
      <c r="AX44" s="31">
        <v>0</v>
      </c>
      <c r="AY44" s="31">
        <v>0</v>
      </c>
      <c r="AZ44" s="31">
        <v>0</v>
      </c>
      <c r="BA44" s="31">
        <v>0</v>
      </c>
      <c r="BB44" s="31">
        <v>0</v>
      </c>
      <c r="BC44" s="31">
        <v>0</v>
      </c>
      <c r="BD44" s="31">
        <v>0</v>
      </c>
      <c r="BE44" s="31">
        <v>0</v>
      </c>
      <c r="BF44" s="31">
        <v>0</v>
      </c>
      <c r="BG44" s="18"/>
      <c r="BH44" s="18"/>
    </row>
    <row r="45" spans="1:60" ht="126" customHeight="1" x14ac:dyDescent="0.2">
      <c r="A45" s="146"/>
      <c r="B45" s="41" t="s">
        <v>22</v>
      </c>
      <c r="C45" s="32" t="s">
        <v>22</v>
      </c>
      <c r="D45" s="31">
        <f>K45+R45+AA45+AI45+AR45+AY45</f>
        <v>71632.400000000009</v>
      </c>
      <c r="E45" s="40"/>
      <c r="F45" s="40"/>
      <c r="G45" s="40"/>
      <c r="H45" s="42"/>
      <c r="I45" s="42"/>
      <c r="J45" s="42"/>
      <c r="K45" s="31">
        <v>0</v>
      </c>
      <c r="L45" s="31">
        <v>0</v>
      </c>
      <c r="M45" s="31">
        <v>0</v>
      </c>
      <c r="N45" s="31">
        <v>0</v>
      </c>
      <c r="O45" s="36">
        <v>0</v>
      </c>
      <c r="P45" s="36">
        <v>0</v>
      </c>
      <c r="Q45" s="36">
        <v>0</v>
      </c>
      <c r="R45" s="31">
        <f>S45+T45+U45+V45+W45+X45+Y45+Z45</f>
        <v>0.8</v>
      </c>
      <c r="S45" s="31">
        <v>0</v>
      </c>
      <c r="T45" s="31">
        <v>0</v>
      </c>
      <c r="U45" s="31">
        <v>0</v>
      </c>
      <c r="V45" s="31">
        <v>0.8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51">
        <v>0</v>
      </c>
      <c r="AD45" s="51">
        <v>0</v>
      </c>
      <c r="AE45" s="31">
        <v>0</v>
      </c>
      <c r="AF45" s="31">
        <v>0</v>
      </c>
      <c r="AG45" s="31">
        <v>0</v>
      </c>
      <c r="AH45" s="31">
        <v>0</v>
      </c>
      <c r="AI45" s="31">
        <f>AJ45+AK45+AL45+AM45+AN45+AO45+AP45+AQ45</f>
        <v>71631.600000000006</v>
      </c>
      <c r="AJ45" s="31">
        <v>0</v>
      </c>
      <c r="AK45" s="31">
        <v>59382.5</v>
      </c>
      <c r="AL45" s="31">
        <v>12249.1</v>
      </c>
      <c r="AM45" s="31">
        <v>0</v>
      </c>
      <c r="AN45" s="31">
        <v>0</v>
      </c>
      <c r="AO45" s="31">
        <v>0</v>
      </c>
      <c r="AP45" s="31">
        <v>0</v>
      </c>
      <c r="AQ45" s="31">
        <v>0</v>
      </c>
      <c r="AR45" s="31">
        <v>0</v>
      </c>
      <c r="AS45" s="31">
        <v>0</v>
      </c>
      <c r="AT45" s="31">
        <v>0</v>
      </c>
      <c r="AU45" s="31">
        <v>0</v>
      </c>
      <c r="AV45" s="31">
        <v>0</v>
      </c>
      <c r="AW45" s="31">
        <v>0</v>
      </c>
      <c r="AX45" s="31">
        <v>0</v>
      </c>
      <c r="AY45" s="31">
        <v>0</v>
      </c>
      <c r="AZ45" s="31">
        <v>0</v>
      </c>
      <c r="BA45" s="31">
        <v>0</v>
      </c>
      <c r="BB45" s="31">
        <v>0</v>
      </c>
      <c r="BC45" s="31">
        <v>0</v>
      </c>
      <c r="BD45" s="31">
        <v>0</v>
      </c>
      <c r="BE45" s="31">
        <v>0</v>
      </c>
      <c r="BF45" s="31">
        <v>0</v>
      </c>
      <c r="BG45" s="18"/>
      <c r="BH45" s="18"/>
    </row>
    <row r="46" spans="1:60" ht="164.25" customHeight="1" x14ac:dyDescent="0.2">
      <c r="A46" s="117" t="s">
        <v>43</v>
      </c>
      <c r="B46" s="39" t="s">
        <v>22</v>
      </c>
      <c r="C46" s="23" t="s">
        <v>7</v>
      </c>
      <c r="D46" s="24">
        <f>K46+R46+AA46+AI46</f>
        <v>400</v>
      </c>
      <c r="E46" s="24">
        <v>0</v>
      </c>
      <c r="F46" s="24">
        <v>0</v>
      </c>
      <c r="G46" s="24">
        <v>0</v>
      </c>
      <c r="H46" s="26"/>
      <c r="I46" s="26"/>
      <c r="J46" s="26"/>
      <c r="K46" s="26">
        <f t="shared" si="55"/>
        <v>200</v>
      </c>
      <c r="L46" s="24">
        <v>0</v>
      </c>
      <c r="M46" s="24">
        <v>0</v>
      </c>
      <c r="N46" s="24">
        <v>100</v>
      </c>
      <c r="O46" s="26">
        <v>100</v>
      </c>
      <c r="P46" s="26">
        <v>0</v>
      </c>
      <c r="Q46" s="26">
        <v>0</v>
      </c>
      <c r="R46" s="26">
        <f t="shared" ref="R46:R70" si="62">S46+T46+U46+V46+W46+Y46+Z46</f>
        <v>200</v>
      </c>
      <c r="S46" s="24">
        <v>0</v>
      </c>
      <c r="T46" s="24">
        <v>0</v>
      </c>
      <c r="U46" s="24">
        <v>0</v>
      </c>
      <c r="V46" s="24">
        <v>100</v>
      </c>
      <c r="W46" s="26">
        <v>100</v>
      </c>
      <c r="X46" s="26">
        <v>0</v>
      </c>
      <c r="Y46" s="26">
        <v>0</v>
      </c>
      <c r="Z46" s="26">
        <v>0</v>
      </c>
      <c r="AA46" s="37">
        <f t="shared" ref="AA46:AA70" si="63">AB46+AC46+AD46+AE46+AH46</f>
        <v>0</v>
      </c>
      <c r="AB46" s="24">
        <v>0</v>
      </c>
      <c r="AC46" s="78">
        <v>0</v>
      </c>
      <c r="AD46" s="49">
        <v>0</v>
      </c>
      <c r="AE46" s="26">
        <v>0</v>
      </c>
      <c r="AF46" s="26">
        <v>0</v>
      </c>
      <c r="AG46" s="26">
        <v>0</v>
      </c>
      <c r="AH46" s="26">
        <v>0</v>
      </c>
      <c r="AI46" s="24">
        <f t="shared" ref="AI46" si="64">AJ46+AK46+AL46+AM46+AQ46</f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f>AS46+AT46+AU46+AV46+BF46</f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f>AZ46+BC46+BD46+BF46+BL46</f>
        <v>0</v>
      </c>
      <c r="AZ46" s="24">
        <v>0</v>
      </c>
      <c r="BA46" s="116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</row>
    <row r="47" spans="1:60" ht="232.5" customHeight="1" x14ac:dyDescent="0.2">
      <c r="A47" s="117" t="s">
        <v>54</v>
      </c>
      <c r="B47" s="23" t="s">
        <v>64</v>
      </c>
      <c r="C47" s="23" t="s">
        <v>7</v>
      </c>
      <c r="D47" s="24">
        <f>R47+K47</f>
        <v>1763.1</v>
      </c>
      <c r="E47" s="24"/>
      <c r="F47" s="24"/>
      <c r="G47" s="24"/>
      <c r="H47" s="25"/>
      <c r="I47" s="25"/>
      <c r="J47" s="25"/>
      <c r="K47" s="26">
        <f>L47+M47+N47+O47+P47+Q47</f>
        <v>157.1</v>
      </c>
      <c r="L47" s="24">
        <v>0</v>
      </c>
      <c r="M47" s="24">
        <v>149.19999999999999</v>
      </c>
      <c r="N47" s="24">
        <v>7.9</v>
      </c>
      <c r="O47" s="26">
        <v>0</v>
      </c>
      <c r="P47" s="26">
        <v>0</v>
      </c>
      <c r="Q47" s="26">
        <v>0</v>
      </c>
      <c r="R47" s="26">
        <f>U47+V47+W47+Y47+Z47</f>
        <v>1606</v>
      </c>
      <c r="S47" s="24">
        <v>0</v>
      </c>
      <c r="T47" s="24">
        <v>0</v>
      </c>
      <c r="U47" s="24">
        <v>1525.7</v>
      </c>
      <c r="V47" s="24">
        <v>35</v>
      </c>
      <c r="W47" s="26">
        <v>28</v>
      </c>
      <c r="X47" s="26"/>
      <c r="Y47" s="26">
        <v>17.3</v>
      </c>
      <c r="Z47" s="26">
        <v>0</v>
      </c>
      <c r="AA47" s="24">
        <f>AC47+AD47+AE47+AF47</f>
        <v>1605.8999999999999</v>
      </c>
      <c r="AB47" s="24">
        <v>0</v>
      </c>
      <c r="AC47" s="78">
        <v>1525.6</v>
      </c>
      <c r="AD47" s="49">
        <v>35</v>
      </c>
      <c r="AE47" s="26">
        <v>28</v>
      </c>
      <c r="AF47" s="26">
        <v>17.3</v>
      </c>
      <c r="AG47" s="26">
        <v>0</v>
      </c>
      <c r="AH47" s="26">
        <v>0</v>
      </c>
      <c r="AI47" s="24">
        <f>AK47+AL47+AN47</f>
        <v>546.59999999999991</v>
      </c>
      <c r="AJ47" s="24">
        <v>0</v>
      </c>
      <c r="AK47" s="24">
        <v>329.3</v>
      </c>
      <c r="AL47" s="24">
        <v>200</v>
      </c>
      <c r="AM47" s="24">
        <v>0</v>
      </c>
      <c r="AN47" s="24">
        <v>17.3</v>
      </c>
      <c r="AO47" s="24">
        <v>0</v>
      </c>
      <c r="AP47" s="24">
        <v>0</v>
      </c>
      <c r="AQ47" s="24">
        <v>0</v>
      </c>
      <c r="AR47" s="24">
        <f>AS47+AU47+AV47+AX47+BE47</f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f>AZ47+BC47+BD47+BF47+BL47</f>
        <v>0</v>
      </c>
      <c r="AZ47" s="24">
        <v>0</v>
      </c>
      <c r="BA47" s="116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</row>
    <row r="48" spans="1:60" ht="177" customHeight="1" x14ac:dyDescent="0.2">
      <c r="A48" s="117" t="s">
        <v>44</v>
      </c>
      <c r="B48" s="39" t="s">
        <v>22</v>
      </c>
      <c r="C48" s="23" t="s">
        <v>7</v>
      </c>
      <c r="D48" s="24">
        <f>K48+R48+AA48+AI48+AR48+AY48</f>
        <v>4437.4000000000005</v>
      </c>
      <c r="E48" s="24"/>
      <c r="F48" s="24"/>
      <c r="G48" s="24"/>
      <c r="H48" s="25"/>
      <c r="I48" s="25"/>
      <c r="J48" s="25"/>
      <c r="K48" s="26">
        <f>N48</f>
        <v>92.1</v>
      </c>
      <c r="L48" s="24">
        <v>0</v>
      </c>
      <c r="M48" s="24">
        <v>0</v>
      </c>
      <c r="N48" s="24">
        <v>92.1</v>
      </c>
      <c r="O48" s="25">
        <v>0</v>
      </c>
      <c r="P48" s="25">
        <v>0</v>
      </c>
      <c r="Q48" s="25">
        <v>0</v>
      </c>
      <c r="R48" s="26">
        <f>V48+W48</f>
        <v>200</v>
      </c>
      <c r="S48" s="24">
        <v>0</v>
      </c>
      <c r="T48" s="24">
        <v>0</v>
      </c>
      <c r="U48" s="24">
        <v>0</v>
      </c>
      <c r="V48" s="24">
        <v>200</v>
      </c>
      <c r="W48" s="25">
        <v>0</v>
      </c>
      <c r="X48" s="25">
        <v>0</v>
      </c>
      <c r="Y48" s="25">
        <v>0</v>
      </c>
      <c r="Z48" s="25">
        <v>0</v>
      </c>
      <c r="AA48" s="24">
        <f>AB48+AC48+AD48+AE48+AF48+AH48</f>
        <v>0</v>
      </c>
      <c r="AB48" s="24">
        <v>0</v>
      </c>
      <c r="AC48" s="78">
        <v>0</v>
      </c>
      <c r="AD48" s="49">
        <v>0</v>
      </c>
      <c r="AE48" s="26">
        <v>0</v>
      </c>
      <c r="AF48" s="26">
        <v>0</v>
      </c>
      <c r="AG48" s="26">
        <v>0</v>
      </c>
      <c r="AH48" s="26">
        <v>0</v>
      </c>
      <c r="AI48" s="24">
        <f>AJ48+AK48+AL48+AM48+AN48+AO48+AP48+AQ48</f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f>AS48+AT48+AU48+AV48+AW48+AX48</f>
        <v>557.5</v>
      </c>
      <c r="AS48" s="24">
        <v>0</v>
      </c>
      <c r="AT48" s="24">
        <v>551.9</v>
      </c>
      <c r="AU48" s="24">
        <v>5.6</v>
      </c>
      <c r="AV48" s="24">
        <v>0</v>
      </c>
      <c r="AW48" s="24">
        <v>0</v>
      </c>
      <c r="AX48" s="24">
        <v>0</v>
      </c>
      <c r="AY48" s="24">
        <f>AZ48+BB48+BC48+BD48+BE48+BF48</f>
        <v>3587.8</v>
      </c>
      <c r="AZ48" s="24">
        <v>2735</v>
      </c>
      <c r="BA48" s="116">
        <v>0</v>
      </c>
      <c r="BB48" s="24">
        <v>816.9</v>
      </c>
      <c r="BC48" s="24">
        <v>35.9</v>
      </c>
      <c r="BD48" s="24">
        <v>0</v>
      </c>
      <c r="BE48" s="24">
        <v>0</v>
      </c>
      <c r="BF48" s="24">
        <v>0</v>
      </c>
    </row>
    <row r="49" spans="1:60" ht="155.25" customHeight="1" x14ac:dyDescent="0.2">
      <c r="A49" s="117" t="s">
        <v>67</v>
      </c>
      <c r="B49" s="39" t="s">
        <v>22</v>
      </c>
      <c r="C49" s="23" t="s">
        <v>7</v>
      </c>
      <c r="D49" s="24">
        <f t="shared" ref="D49:D50" si="65">K49+R49+AA49+AI49+AR49+AY49</f>
        <v>0</v>
      </c>
      <c r="E49" s="24"/>
      <c r="F49" s="24"/>
      <c r="G49" s="24"/>
      <c r="H49" s="26"/>
      <c r="I49" s="26"/>
      <c r="J49" s="26"/>
      <c r="K49" s="26">
        <f>N49</f>
        <v>0</v>
      </c>
      <c r="L49" s="24">
        <v>0</v>
      </c>
      <c r="M49" s="24">
        <v>0</v>
      </c>
      <c r="N49" s="24">
        <v>0</v>
      </c>
      <c r="O49" s="26">
        <v>0</v>
      </c>
      <c r="P49" s="26">
        <v>0</v>
      </c>
      <c r="Q49" s="26">
        <v>0</v>
      </c>
      <c r="R49" s="26">
        <f>S49+T49+U49+V49+W49+X49+Y49+Z49</f>
        <v>0</v>
      </c>
      <c r="S49" s="24">
        <v>0</v>
      </c>
      <c r="T49" s="24">
        <v>0</v>
      </c>
      <c r="U49" s="24">
        <v>0</v>
      </c>
      <c r="V49" s="24">
        <v>0</v>
      </c>
      <c r="W49" s="26">
        <v>0</v>
      </c>
      <c r="X49" s="26">
        <v>0</v>
      </c>
      <c r="Y49" s="26">
        <v>0</v>
      </c>
      <c r="Z49" s="26">
        <v>0</v>
      </c>
      <c r="AA49" s="24">
        <v>0</v>
      </c>
      <c r="AB49" s="24">
        <v>0</v>
      </c>
      <c r="AC49" s="78">
        <v>0</v>
      </c>
      <c r="AD49" s="49">
        <v>0</v>
      </c>
      <c r="AE49" s="26">
        <v>0</v>
      </c>
      <c r="AF49" s="26">
        <v>0</v>
      </c>
      <c r="AG49" s="26">
        <v>0</v>
      </c>
      <c r="AH49" s="26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116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</row>
    <row r="50" spans="1:60" ht="140.25" customHeight="1" x14ac:dyDescent="0.2">
      <c r="A50" s="117" t="s">
        <v>63</v>
      </c>
      <c r="B50" s="23" t="s">
        <v>64</v>
      </c>
      <c r="C50" s="23" t="s">
        <v>7</v>
      </c>
      <c r="D50" s="24">
        <f t="shared" si="65"/>
        <v>5472.7</v>
      </c>
      <c r="E50" s="24"/>
      <c r="F50" s="24"/>
      <c r="G50" s="24"/>
      <c r="H50" s="26"/>
      <c r="I50" s="26"/>
      <c r="J50" s="26"/>
      <c r="K50" s="26">
        <f>N50</f>
        <v>0</v>
      </c>
      <c r="L50" s="24">
        <v>0</v>
      </c>
      <c r="M50" s="24">
        <v>0</v>
      </c>
      <c r="N50" s="24">
        <v>0</v>
      </c>
      <c r="O50" s="26">
        <v>0</v>
      </c>
      <c r="P50" s="26">
        <v>0</v>
      </c>
      <c r="Q50" s="26">
        <v>0</v>
      </c>
      <c r="R50" s="26">
        <f>S50+T50+U50+V50+W50+X50+Y50+Z50</f>
        <v>0</v>
      </c>
      <c r="S50" s="24">
        <v>0</v>
      </c>
      <c r="T50" s="24">
        <v>0</v>
      </c>
      <c r="U50" s="24">
        <v>0</v>
      </c>
      <c r="V50" s="24">
        <v>0</v>
      </c>
      <c r="W50" s="26">
        <v>0</v>
      </c>
      <c r="X50" s="26">
        <v>0</v>
      </c>
      <c r="Y50" s="26">
        <v>0</v>
      </c>
      <c r="Z50" s="26">
        <v>0</v>
      </c>
      <c r="AA50" s="24">
        <f>AE50</f>
        <v>2892.7</v>
      </c>
      <c r="AB50" s="24">
        <v>0</v>
      </c>
      <c r="AC50" s="78">
        <v>0</v>
      </c>
      <c r="AD50" s="49">
        <v>0</v>
      </c>
      <c r="AE50" s="26">
        <v>2892.7</v>
      </c>
      <c r="AF50" s="26">
        <v>0</v>
      </c>
      <c r="AG50" s="26">
        <v>0</v>
      </c>
      <c r="AH50" s="26">
        <v>0</v>
      </c>
      <c r="AI50" s="24">
        <f>AJ50+AK50+AL50+AM50+AN50+AO50+AP50+AQ50</f>
        <v>2580</v>
      </c>
      <c r="AJ50" s="24">
        <v>0</v>
      </c>
      <c r="AK50" s="24">
        <v>0</v>
      </c>
      <c r="AL50" s="24">
        <v>0</v>
      </c>
      <c r="AM50" s="24">
        <v>2580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116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</row>
    <row r="51" spans="1:60" ht="127.5" customHeight="1" x14ac:dyDescent="0.2">
      <c r="A51" s="137" t="s">
        <v>46</v>
      </c>
      <c r="B51" s="39" t="s">
        <v>11</v>
      </c>
      <c r="C51" s="23" t="s">
        <v>7</v>
      </c>
      <c r="D51" s="24">
        <f>K51+R51+AA51+AI52</f>
        <v>104267.3</v>
      </c>
      <c r="E51" s="24"/>
      <c r="F51" s="24"/>
      <c r="G51" s="24"/>
      <c r="H51" s="25"/>
      <c r="I51" s="25"/>
      <c r="J51" s="25"/>
      <c r="K51" s="26">
        <f>M51+N51</f>
        <v>78144.100000000006</v>
      </c>
      <c r="L51" s="24">
        <v>0</v>
      </c>
      <c r="M51" s="24">
        <v>74236.800000000003</v>
      </c>
      <c r="N51" s="24">
        <v>3907.3</v>
      </c>
      <c r="O51" s="25">
        <v>0</v>
      </c>
      <c r="P51" s="25"/>
      <c r="Q51" s="25"/>
      <c r="R51" s="26">
        <f>U51+V51</f>
        <v>25975.5</v>
      </c>
      <c r="S51" s="24">
        <v>0</v>
      </c>
      <c r="T51" s="24">
        <v>0</v>
      </c>
      <c r="U51" s="24">
        <v>24676.7</v>
      </c>
      <c r="V51" s="24">
        <v>1298.8</v>
      </c>
      <c r="W51" s="26">
        <v>0</v>
      </c>
      <c r="X51" s="26">
        <v>0</v>
      </c>
      <c r="Y51" s="26">
        <v>0</v>
      </c>
      <c r="Z51" s="26">
        <v>0</v>
      </c>
      <c r="AA51" s="24">
        <v>0</v>
      </c>
      <c r="AB51" s="24">
        <v>0</v>
      </c>
      <c r="AC51" s="78">
        <v>0</v>
      </c>
      <c r="AD51" s="49">
        <v>0</v>
      </c>
      <c r="AE51" s="26">
        <v>0</v>
      </c>
      <c r="AF51" s="26">
        <v>0</v>
      </c>
      <c r="AG51" s="26">
        <v>0</v>
      </c>
      <c r="AH51" s="26">
        <v>0</v>
      </c>
      <c r="AI51" s="47">
        <f>AJ51+AK51+AL51+AM51+AN51+AO51+AP51+AQ51</f>
        <v>0</v>
      </c>
      <c r="AJ51" s="26">
        <v>0</v>
      </c>
      <c r="AK51" s="26">
        <v>0</v>
      </c>
      <c r="AL51" s="26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116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</row>
    <row r="52" spans="1:60" ht="124.5" customHeight="1" x14ac:dyDescent="0.2">
      <c r="A52" s="138"/>
      <c r="B52" s="23" t="s">
        <v>11</v>
      </c>
      <c r="C52" s="23" t="s">
        <v>11</v>
      </c>
      <c r="D52" s="24">
        <f>K52+R52</f>
        <v>16147.000000000002</v>
      </c>
      <c r="E52" s="24"/>
      <c r="F52" s="24"/>
      <c r="G52" s="24"/>
      <c r="H52" s="25"/>
      <c r="I52" s="25"/>
      <c r="J52" s="25"/>
      <c r="K52" s="26">
        <f>M52+N52</f>
        <v>15280.400000000001</v>
      </c>
      <c r="L52" s="24">
        <v>0</v>
      </c>
      <c r="M52" s="24">
        <v>14463.2</v>
      </c>
      <c r="N52" s="24">
        <v>817.2</v>
      </c>
      <c r="O52" s="25">
        <v>0</v>
      </c>
      <c r="P52" s="25">
        <v>0</v>
      </c>
      <c r="Q52" s="25">
        <v>0</v>
      </c>
      <c r="R52" s="26">
        <f>S52+T52+U52+V52+W52+X52+Y52+Z52</f>
        <v>866.59999999999991</v>
      </c>
      <c r="S52" s="24">
        <v>0</v>
      </c>
      <c r="T52" s="24">
        <v>0</v>
      </c>
      <c r="U52" s="24">
        <v>823.3</v>
      </c>
      <c r="V52" s="24">
        <v>43.3</v>
      </c>
      <c r="W52" s="25">
        <v>0</v>
      </c>
      <c r="X52" s="25">
        <v>0</v>
      </c>
      <c r="Y52" s="25">
        <v>0</v>
      </c>
      <c r="Z52" s="25">
        <v>0</v>
      </c>
      <c r="AA52" s="24">
        <f>AB52+AC52+AD52</f>
        <v>30990.799999999999</v>
      </c>
      <c r="AB52" s="24">
        <v>0</v>
      </c>
      <c r="AC52" s="78">
        <v>29441.3</v>
      </c>
      <c r="AD52" s="49">
        <v>1549.5</v>
      </c>
      <c r="AE52" s="26">
        <v>0</v>
      </c>
      <c r="AF52" s="26">
        <v>0</v>
      </c>
      <c r="AG52" s="26">
        <v>0</v>
      </c>
      <c r="AH52" s="26">
        <v>0</v>
      </c>
      <c r="AI52" s="24">
        <f>AK52+AL52</f>
        <v>147.69999999999999</v>
      </c>
      <c r="AJ52" s="24">
        <v>0</v>
      </c>
      <c r="AK52" s="24">
        <v>0</v>
      </c>
      <c r="AL52" s="24">
        <v>147.69999999999999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f>AS52+AT52+AU52+AV52+AW52+AX52</f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116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</row>
    <row r="53" spans="1:60" s="5" customFormat="1" ht="98.25" customHeight="1" x14ac:dyDescent="0.35">
      <c r="A53" s="148" t="s">
        <v>34</v>
      </c>
      <c r="B53" s="23"/>
      <c r="C53" s="23" t="s">
        <v>6</v>
      </c>
      <c r="D53" s="24">
        <f>K53+R53+AA53+AI53+AR53+AY53</f>
        <v>437686</v>
      </c>
      <c r="E53" s="24">
        <f t="shared" ref="E53:J53" si="66">SUM(E56:E60)</f>
        <v>0</v>
      </c>
      <c r="F53" s="24">
        <f t="shared" si="66"/>
        <v>59064.11</v>
      </c>
      <c r="G53" s="24">
        <f t="shared" si="66"/>
        <v>2681.6</v>
      </c>
      <c r="H53" s="24">
        <f t="shared" si="66"/>
        <v>261.42900000000003</v>
      </c>
      <c r="I53" s="24">
        <f t="shared" si="66"/>
        <v>76.899999999999991</v>
      </c>
      <c r="J53" s="24">
        <f t="shared" si="66"/>
        <v>6.3</v>
      </c>
      <c r="K53" s="116">
        <f>L53+M53+N53+O53+P53+Q53</f>
        <v>69656.899999999994</v>
      </c>
      <c r="L53" s="24">
        <f t="shared" ref="L53:M53" si="67">L56+L57+L58+L59+L60</f>
        <v>0</v>
      </c>
      <c r="M53" s="24">
        <f t="shared" si="67"/>
        <v>17644.2</v>
      </c>
      <c r="N53" s="24">
        <f>N56+N57+N58+N59+N60</f>
        <v>21487.600000000002</v>
      </c>
      <c r="O53" s="24">
        <f>O56+O57+O58+O59+O60</f>
        <v>30292.2</v>
      </c>
      <c r="P53" s="24">
        <f>SUM(P56:P60)</f>
        <v>65.900000000000006</v>
      </c>
      <c r="Q53" s="24">
        <f>SUM(Q56:Q60)</f>
        <v>167</v>
      </c>
      <c r="R53" s="24">
        <f>S53+T53+U53+V53+W53+Y53+Z53</f>
        <v>82971.199999999997</v>
      </c>
      <c r="S53" s="24">
        <f t="shared" ref="S53:Z53" si="68">S56+S57+S58+S59+S60</f>
        <v>0</v>
      </c>
      <c r="T53" s="24">
        <f t="shared" si="68"/>
        <v>0</v>
      </c>
      <c r="U53" s="24">
        <f t="shared" si="68"/>
        <v>19068</v>
      </c>
      <c r="V53" s="24">
        <f>V56+V57+V58+V59+V60</f>
        <v>23246.799999999999</v>
      </c>
      <c r="W53" s="24">
        <f>W56+W57+W58+W59+W60</f>
        <v>40412.300000000003</v>
      </c>
      <c r="X53" s="24">
        <f t="shared" si="68"/>
        <v>0</v>
      </c>
      <c r="Y53" s="24">
        <f t="shared" si="68"/>
        <v>81.2</v>
      </c>
      <c r="Z53" s="24">
        <f t="shared" si="68"/>
        <v>162.9</v>
      </c>
      <c r="AA53" s="24">
        <f>AB53+AC53+AD53+AE53+AF53+AH53</f>
        <v>136123.99999999997</v>
      </c>
      <c r="AB53" s="24">
        <f t="shared" ref="AB53" si="69">AB56+AB57+AB58+AB59+AB60</f>
        <v>0</v>
      </c>
      <c r="AC53" s="78">
        <f t="shared" ref="AC53:AH53" si="70">AC54+AC55</f>
        <v>109232.7</v>
      </c>
      <c r="AD53" s="49">
        <f>AD54+AD55</f>
        <v>22798.6</v>
      </c>
      <c r="AE53" s="24">
        <f t="shared" si="70"/>
        <v>3812.9</v>
      </c>
      <c r="AF53" s="24">
        <f t="shared" si="70"/>
        <v>97.9</v>
      </c>
      <c r="AG53" s="24">
        <f t="shared" si="70"/>
        <v>0</v>
      </c>
      <c r="AH53" s="24">
        <f t="shared" si="70"/>
        <v>181.9</v>
      </c>
      <c r="AI53" s="24">
        <f>AJ53+AK53+AL53+AM53+AN53+AQ53</f>
        <v>47855.600000000006</v>
      </c>
      <c r="AJ53" s="24">
        <f t="shared" ref="AJ53:AQ53" si="71">AJ56+AJ57+AJ58+AJ59+AJ60</f>
        <v>0</v>
      </c>
      <c r="AK53" s="24">
        <f t="shared" si="71"/>
        <v>18351.599999999999</v>
      </c>
      <c r="AL53" s="24">
        <f t="shared" si="71"/>
        <v>25184.899999999998</v>
      </c>
      <c r="AM53" s="24">
        <f t="shared" si="71"/>
        <v>4029.3</v>
      </c>
      <c r="AN53" s="24">
        <f t="shared" si="71"/>
        <v>97.9</v>
      </c>
      <c r="AO53" s="24">
        <f t="shared" si="71"/>
        <v>0</v>
      </c>
      <c r="AP53" s="24">
        <f t="shared" si="71"/>
        <v>0</v>
      </c>
      <c r="AQ53" s="24">
        <f t="shared" si="71"/>
        <v>191.9</v>
      </c>
      <c r="AR53" s="24">
        <f>AS53+AT53+AU53+AV53+AW53+AX53</f>
        <v>49410.400000000001</v>
      </c>
      <c r="AS53" s="24">
        <f t="shared" ref="AS53:AX53" si="72">AS56+AS57+AS58+AS59+AS60</f>
        <v>0</v>
      </c>
      <c r="AT53" s="24">
        <f t="shared" si="72"/>
        <v>18172.099999999999</v>
      </c>
      <c r="AU53" s="24">
        <f t="shared" si="72"/>
        <v>27159</v>
      </c>
      <c r="AV53" s="24">
        <f t="shared" si="72"/>
        <v>3890.5</v>
      </c>
      <c r="AW53" s="24">
        <f t="shared" si="72"/>
        <v>6.9</v>
      </c>
      <c r="AX53" s="24">
        <f t="shared" si="72"/>
        <v>181.9</v>
      </c>
      <c r="AY53" s="24">
        <f>AY56+AY57+AY58+AY59+AY60</f>
        <v>51667.9</v>
      </c>
      <c r="AZ53" s="24">
        <f t="shared" ref="AZ53:BF53" si="73">AZ56+AZ57+AZ58+AZ59+AZ60</f>
        <v>0</v>
      </c>
      <c r="BA53" s="116">
        <v>0</v>
      </c>
      <c r="BB53" s="24">
        <f>BB56+BB57+BB58+BB59+BB60</f>
        <v>18121.400000000001</v>
      </c>
      <c r="BC53" s="24">
        <f t="shared" si="73"/>
        <v>29149</v>
      </c>
      <c r="BD53" s="24">
        <f t="shared" si="73"/>
        <v>4208.7</v>
      </c>
      <c r="BE53" s="24">
        <f t="shared" si="73"/>
        <v>6.9</v>
      </c>
      <c r="BF53" s="24">
        <f t="shared" si="73"/>
        <v>181.9</v>
      </c>
      <c r="BH53" s="82"/>
    </row>
    <row r="54" spans="1:60" s="5" customFormat="1" ht="192.75" customHeight="1" x14ac:dyDescent="0.2">
      <c r="A54" s="149"/>
      <c r="B54" s="80" t="s">
        <v>68</v>
      </c>
      <c r="C54" s="80" t="s">
        <v>7</v>
      </c>
      <c r="D54" s="79">
        <f>K54+R54+AA54+AI54+AR54+AY54</f>
        <v>437081.4</v>
      </c>
      <c r="E54" s="79"/>
      <c r="F54" s="79"/>
      <c r="G54" s="79"/>
      <c r="H54" s="79"/>
      <c r="I54" s="79"/>
      <c r="J54" s="79"/>
      <c r="K54" s="116">
        <f>L54+M54+N54+O54+P54+Q54</f>
        <v>69656.899999999994</v>
      </c>
      <c r="L54" s="79">
        <f>L56+L57+L58+L59+L60+L61+L62</f>
        <v>0</v>
      </c>
      <c r="M54" s="79">
        <f>M56+M57+M58+M59+M60+M61+M62</f>
        <v>17644.2</v>
      </c>
      <c r="N54" s="79">
        <f t="shared" ref="N54:Q54" si="74">N56+N57+N58+N59+N60+N61+N62</f>
        <v>21487.600000000002</v>
      </c>
      <c r="O54" s="79">
        <f t="shared" si="74"/>
        <v>30292.2</v>
      </c>
      <c r="P54" s="79">
        <f t="shared" si="74"/>
        <v>65.900000000000006</v>
      </c>
      <c r="Q54" s="79">
        <f t="shared" si="74"/>
        <v>167</v>
      </c>
      <c r="R54" s="79">
        <f>S54+T54+U54+V54+W54+X54+Y54+Z54</f>
        <v>82971.199999999997</v>
      </c>
      <c r="S54" s="79">
        <f t="shared" ref="S54:Z54" si="75">S56+S57+S58+S59+S60+S61+S62</f>
        <v>0</v>
      </c>
      <c r="T54" s="79">
        <f t="shared" si="75"/>
        <v>0</v>
      </c>
      <c r="U54" s="79">
        <f t="shared" si="75"/>
        <v>19068</v>
      </c>
      <c r="V54" s="79">
        <f t="shared" si="75"/>
        <v>23246.799999999999</v>
      </c>
      <c r="W54" s="79">
        <f t="shared" si="75"/>
        <v>40412.300000000003</v>
      </c>
      <c r="X54" s="79">
        <f t="shared" si="75"/>
        <v>0</v>
      </c>
      <c r="Y54" s="79">
        <f t="shared" si="75"/>
        <v>81.2</v>
      </c>
      <c r="Z54" s="79">
        <f t="shared" si="75"/>
        <v>162.9</v>
      </c>
      <c r="AA54" s="79">
        <f>AB54+AC54+AD54+AE54+AF54+AG54+AH54</f>
        <v>135519.4</v>
      </c>
      <c r="AB54" s="79">
        <f t="shared" ref="AB54:AH54" si="76">AB56+AB57+AB58+AB59+AB60+AB61+AB62</f>
        <v>0</v>
      </c>
      <c r="AC54" s="79">
        <f t="shared" si="76"/>
        <v>109232.7</v>
      </c>
      <c r="AD54" s="79">
        <f>AD56+AD57+AD58+AD59+AD60+AD61+AD62</f>
        <v>22194</v>
      </c>
      <c r="AE54" s="79">
        <f>AE57+AE59</f>
        <v>3812.9</v>
      </c>
      <c r="AF54" s="79">
        <f t="shared" si="76"/>
        <v>97.9</v>
      </c>
      <c r="AG54" s="79">
        <f t="shared" si="76"/>
        <v>0</v>
      </c>
      <c r="AH54" s="79">
        <f t="shared" si="76"/>
        <v>181.9</v>
      </c>
      <c r="AI54" s="79">
        <f>AJ54+AK54+AL54+AM54+AN54+AO54+AP54+AQ54</f>
        <v>47855.600000000006</v>
      </c>
      <c r="AJ54" s="79">
        <f t="shared" ref="AJ54:AQ54" si="77">AJ56+AJ57+AJ58+AJ59+AJ60+AJ61+AJ62</f>
        <v>0</v>
      </c>
      <c r="AK54" s="79">
        <f t="shared" si="77"/>
        <v>18351.599999999999</v>
      </c>
      <c r="AL54" s="79">
        <f t="shared" si="77"/>
        <v>25184.899999999998</v>
      </c>
      <c r="AM54" s="79">
        <f t="shared" si="77"/>
        <v>4029.3</v>
      </c>
      <c r="AN54" s="79">
        <f t="shared" si="77"/>
        <v>97.9</v>
      </c>
      <c r="AO54" s="79">
        <f t="shared" si="77"/>
        <v>0</v>
      </c>
      <c r="AP54" s="79">
        <f t="shared" si="77"/>
        <v>0</v>
      </c>
      <c r="AQ54" s="79">
        <f t="shared" si="77"/>
        <v>191.9</v>
      </c>
      <c r="AR54" s="79">
        <f>AS54+AT54+AU54+AV54+AW54+AX54</f>
        <v>49410.400000000001</v>
      </c>
      <c r="AS54" s="79">
        <f t="shared" ref="AS54:AX54" si="78">AS56+AS57+AS58+AS59+AS60+AS61+AS62</f>
        <v>0</v>
      </c>
      <c r="AT54" s="79">
        <f t="shared" si="78"/>
        <v>18172.099999999999</v>
      </c>
      <c r="AU54" s="79">
        <f t="shared" si="78"/>
        <v>27159</v>
      </c>
      <c r="AV54" s="79">
        <f t="shared" si="78"/>
        <v>3890.5</v>
      </c>
      <c r="AW54" s="79">
        <f t="shared" si="78"/>
        <v>6.9</v>
      </c>
      <c r="AX54" s="79">
        <f t="shared" si="78"/>
        <v>181.9</v>
      </c>
      <c r="AY54" s="79">
        <f>AY56+AY57+AY58+AY59+AY60+AY61+AY62</f>
        <v>51667.9</v>
      </c>
      <c r="AZ54" s="79">
        <f t="shared" ref="AZ54:BF54" si="79">AZ56+AZ57+AZ58+AZ59+AZ60+AZ61+AZ62</f>
        <v>0</v>
      </c>
      <c r="BA54" s="116">
        <v>0</v>
      </c>
      <c r="BB54" s="79">
        <f>BB56+BB57+BB58+BB59+BB60+BB61+BB62</f>
        <v>18121.400000000001</v>
      </c>
      <c r="BC54" s="79">
        <f t="shared" si="79"/>
        <v>29149</v>
      </c>
      <c r="BD54" s="79">
        <f t="shared" si="79"/>
        <v>4208.7</v>
      </c>
      <c r="BE54" s="79">
        <f t="shared" si="79"/>
        <v>6.9</v>
      </c>
      <c r="BF54" s="79">
        <f t="shared" si="79"/>
        <v>181.9</v>
      </c>
    </row>
    <row r="55" spans="1:60" s="5" customFormat="1" ht="146.25" customHeight="1" x14ac:dyDescent="0.2">
      <c r="A55" s="150"/>
      <c r="B55" s="80" t="s">
        <v>18</v>
      </c>
      <c r="C55" s="80" t="s">
        <v>18</v>
      </c>
      <c r="D55" s="79">
        <f>K55+R55+AA55+AI55+AR55++AY55</f>
        <v>604.6</v>
      </c>
      <c r="E55" s="79"/>
      <c r="F55" s="79"/>
      <c r="G55" s="79"/>
      <c r="H55" s="79"/>
      <c r="I55" s="79"/>
      <c r="J55" s="79"/>
      <c r="K55" s="116">
        <f>L55+M55+N55+O55+P55+Q55</f>
        <v>0</v>
      </c>
      <c r="L55" s="79">
        <f>L63</f>
        <v>0</v>
      </c>
      <c r="M55" s="79">
        <f t="shared" ref="M55:Q55" si="80">M63</f>
        <v>0</v>
      </c>
      <c r="N55" s="79">
        <f t="shared" si="80"/>
        <v>0</v>
      </c>
      <c r="O55" s="79">
        <f t="shared" si="80"/>
        <v>0</v>
      </c>
      <c r="P55" s="79">
        <f t="shared" si="80"/>
        <v>0</v>
      </c>
      <c r="Q55" s="79">
        <f t="shared" si="80"/>
        <v>0</v>
      </c>
      <c r="R55" s="79">
        <f>S55+T55+U55+V55+W55+X55+Y55+Z55</f>
        <v>0</v>
      </c>
      <c r="S55" s="79">
        <f t="shared" ref="S55:Z55" si="81">S63</f>
        <v>0</v>
      </c>
      <c r="T55" s="79">
        <f t="shared" si="81"/>
        <v>0</v>
      </c>
      <c r="U55" s="79">
        <f t="shared" si="81"/>
        <v>0</v>
      </c>
      <c r="V55" s="79">
        <f t="shared" si="81"/>
        <v>0</v>
      </c>
      <c r="W55" s="79">
        <f t="shared" si="81"/>
        <v>0</v>
      </c>
      <c r="X55" s="79">
        <f t="shared" si="81"/>
        <v>0</v>
      </c>
      <c r="Y55" s="79">
        <f t="shared" si="81"/>
        <v>0</v>
      </c>
      <c r="Z55" s="79">
        <f t="shared" si="81"/>
        <v>0</v>
      </c>
      <c r="AA55" s="79">
        <f>AB55+AC55+AD55+AE55+AF55+AG55+AH55</f>
        <v>604.6</v>
      </c>
      <c r="AB55" s="79">
        <f>AB63</f>
        <v>0</v>
      </c>
      <c r="AC55" s="79">
        <f t="shared" ref="AC55:AH55" si="82">AC63</f>
        <v>0</v>
      </c>
      <c r="AD55" s="79">
        <f t="shared" si="82"/>
        <v>604.6</v>
      </c>
      <c r="AE55" s="79">
        <f t="shared" si="82"/>
        <v>0</v>
      </c>
      <c r="AF55" s="79">
        <f t="shared" si="82"/>
        <v>0</v>
      </c>
      <c r="AG55" s="79">
        <f t="shared" si="82"/>
        <v>0</v>
      </c>
      <c r="AH55" s="79">
        <f t="shared" si="82"/>
        <v>0</v>
      </c>
      <c r="AI55" s="79">
        <f>AJ55+AK55+AL55+AM55+AN55+AO55+AP55+AQ55</f>
        <v>0</v>
      </c>
      <c r="AJ55" s="79">
        <f t="shared" ref="AJ55:AQ55" si="83">AJ63</f>
        <v>0</v>
      </c>
      <c r="AK55" s="79">
        <f t="shared" si="83"/>
        <v>0</v>
      </c>
      <c r="AL55" s="79">
        <f t="shared" si="83"/>
        <v>0</v>
      </c>
      <c r="AM55" s="79">
        <f t="shared" si="83"/>
        <v>0</v>
      </c>
      <c r="AN55" s="79">
        <f t="shared" si="83"/>
        <v>0</v>
      </c>
      <c r="AO55" s="79">
        <f t="shared" si="83"/>
        <v>0</v>
      </c>
      <c r="AP55" s="79">
        <f t="shared" si="83"/>
        <v>0</v>
      </c>
      <c r="AQ55" s="79">
        <f t="shared" si="83"/>
        <v>0</v>
      </c>
      <c r="AR55" s="79">
        <f>AS55+AT55+AU55+AV55+AW55+AX55</f>
        <v>0</v>
      </c>
      <c r="AS55" s="79">
        <f t="shared" ref="AS55:AX55" si="84">AS63</f>
        <v>0</v>
      </c>
      <c r="AT55" s="79">
        <f t="shared" si="84"/>
        <v>0</v>
      </c>
      <c r="AU55" s="79">
        <f t="shared" si="84"/>
        <v>0</v>
      </c>
      <c r="AV55" s="79">
        <f t="shared" si="84"/>
        <v>0</v>
      </c>
      <c r="AW55" s="79">
        <f t="shared" si="84"/>
        <v>0</v>
      </c>
      <c r="AX55" s="79">
        <f t="shared" si="84"/>
        <v>0</v>
      </c>
      <c r="AY55" s="79">
        <f>AZ55+BB55+BC55+BD55+BE55+BF55</f>
        <v>0</v>
      </c>
      <c r="AZ55" s="79">
        <f t="shared" ref="AZ55:BF55" si="85">AZ63</f>
        <v>0</v>
      </c>
      <c r="BA55" s="116">
        <v>0</v>
      </c>
      <c r="BB55" s="79">
        <f t="shared" si="85"/>
        <v>0</v>
      </c>
      <c r="BC55" s="79">
        <f t="shared" si="85"/>
        <v>0</v>
      </c>
      <c r="BD55" s="79">
        <f t="shared" si="85"/>
        <v>0</v>
      </c>
      <c r="BE55" s="79">
        <f t="shared" si="85"/>
        <v>0</v>
      </c>
      <c r="BF55" s="79">
        <f t="shared" si="85"/>
        <v>0</v>
      </c>
    </row>
    <row r="56" spans="1:60" ht="181.5" customHeight="1" x14ac:dyDescent="0.2">
      <c r="A56" s="27" t="s">
        <v>47</v>
      </c>
      <c r="B56" s="23" t="s">
        <v>68</v>
      </c>
      <c r="C56" s="23" t="s">
        <v>7</v>
      </c>
      <c r="D56" s="24">
        <f t="shared" ref="D56:D64" si="86">K56+R56+AA56+AI56+AR56+AY56</f>
        <v>44006.899999999994</v>
      </c>
      <c r="E56" s="24">
        <v>0</v>
      </c>
      <c r="F56" s="24">
        <v>2396.9</v>
      </c>
      <c r="G56" s="24">
        <v>1521.6</v>
      </c>
      <c r="H56" s="24"/>
      <c r="I56" s="24"/>
      <c r="J56" s="24"/>
      <c r="K56" s="116">
        <f t="shared" si="55"/>
        <v>6316.5</v>
      </c>
      <c r="L56" s="24">
        <v>0</v>
      </c>
      <c r="M56" s="24">
        <v>1167.9000000000001</v>
      </c>
      <c r="N56" s="24">
        <v>5148.6000000000004</v>
      </c>
      <c r="O56" s="24">
        <v>0</v>
      </c>
      <c r="P56" s="24">
        <v>0</v>
      </c>
      <c r="Q56" s="24">
        <v>0</v>
      </c>
      <c r="R56" s="24">
        <f t="shared" si="62"/>
        <v>7011.9</v>
      </c>
      <c r="S56" s="24">
        <v>0</v>
      </c>
      <c r="T56" s="24">
        <v>0</v>
      </c>
      <c r="U56" s="24">
        <v>1849.9</v>
      </c>
      <c r="V56" s="24">
        <v>5162</v>
      </c>
      <c r="W56" s="24">
        <v>0</v>
      </c>
      <c r="X56" s="24"/>
      <c r="Y56" s="24">
        <v>0</v>
      </c>
      <c r="Z56" s="24">
        <v>0</v>
      </c>
      <c r="AA56" s="24">
        <f t="shared" si="63"/>
        <v>7689.7999999999993</v>
      </c>
      <c r="AB56" s="24">
        <v>0</v>
      </c>
      <c r="AC56" s="78">
        <v>1926.6</v>
      </c>
      <c r="AD56" s="49">
        <v>5763.2</v>
      </c>
      <c r="AE56" s="24">
        <v>0</v>
      </c>
      <c r="AF56" s="24">
        <v>0</v>
      </c>
      <c r="AG56" s="24">
        <v>0</v>
      </c>
      <c r="AH56" s="24">
        <v>0</v>
      </c>
      <c r="AI56" s="24">
        <f>AJ56+AK56+AL56+AM56+AQ56</f>
        <v>6812.2</v>
      </c>
      <c r="AJ56" s="24">
        <v>0</v>
      </c>
      <c r="AK56" s="24">
        <v>1229.2</v>
      </c>
      <c r="AL56" s="24">
        <v>5583</v>
      </c>
      <c r="AM56" s="24">
        <v>0</v>
      </c>
      <c r="AN56" s="24">
        <v>0</v>
      </c>
      <c r="AO56" s="24"/>
      <c r="AP56" s="24"/>
      <c r="AQ56" s="24">
        <v>0</v>
      </c>
      <c r="AR56" s="24">
        <f>AS56+AT56+AU56+AV56+BF56</f>
        <v>7975.8</v>
      </c>
      <c r="AS56" s="24">
        <v>0</v>
      </c>
      <c r="AT56" s="24">
        <v>1229.2</v>
      </c>
      <c r="AU56" s="24">
        <v>6746.6</v>
      </c>
      <c r="AV56" s="24">
        <v>0</v>
      </c>
      <c r="AW56" s="24">
        <v>0</v>
      </c>
      <c r="AX56" s="24">
        <v>0</v>
      </c>
      <c r="AY56" s="24">
        <f>BB56+BC56</f>
        <v>8200.7000000000007</v>
      </c>
      <c r="AZ56" s="24">
        <v>0</v>
      </c>
      <c r="BA56" s="116">
        <v>0</v>
      </c>
      <c r="BB56" s="24">
        <v>1229.2</v>
      </c>
      <c r="BC56" s="24">
        <v>6971.5</v>
      </c>
      <c r="BD56" s="24">
        <v>0</v>
      </c>
      <c r="BE56" s="24">
        <v>0</v>
      </c>
      <c r="BF56" s="24">
        <v>0</v>
      </c>
    </row>
    <row r="57" spans="1:60" s="3" customFormat="1" ht="171.75" customHeight="1" x14ac:dyDescent="0.2">
      <c r="A57" s="27" t="s">
        <v>48</v>
      </c>
      <c r="B57" s="39" t="s">
        <v>68</v>
      </c>
      <c r="C57" s="23" t="s">
        <v>7</v>
      </c>
      <c r="D57" s="24">
        <f t="shared" si="86"/>
        <v>172507.6</v>
      </c>
      <c r="E57" s="24"/>
      <c r="F57" s="24">
        <v>13504.3</v>
      </c>
      <c r="G57" s="24">
        <v>550</v>
      </c>
      <c r="H57" s="24">
        <f>11.4+51.3</f>
        <v>62.699999999999996</v>
      </c>
      <c r="I57" s="24">
        <f>3.6+73.3</f>
        <v>76.899999999999991</v>
      </c>
      <c r="J57" s="24">
        <v>6.3</v>
      </c>
      <c r="K57" s="116">
        <f t="shared" si="55"/>
        <v>26547.3</v>
      </c>
      <c r="L57" s="24">
        <v>0</v>
      </c>
      <c r="M57" s="24">
        <v>14292.4</v>
      </c>
      <c r="N57" s="24">
        <v>8979.7999999999993</v>
      </c>
      <c r="O57" s="24">
        <v>3042.2</v>
      </c>
      <c r="P57" s="24">
        <v>65.900000000000006</v>
      </c>
      <c r="Q57" s="24">
        <v>167</v>
      </c>
      <c r="R57" s="24">
        <f t="shared" si="62"/>
        <v>26548.7</v>
      </c>
      <c r="S57" s="24">
        <v>0</v>
      </c>
      <c r="T57" s="24">
        <v>0</v>
      </c>
      <c r="U57" s="24">
        <v>14401.2</v>
      </c>
      <c r="V57" s="24">
        <v>8849.2999999999993</v>
      </c>
      <c r="W57" s="24">
        <v>3054.1</v>
      </c>
      <c r="X57" s="24"/>
      <c r="Y57" s="24">
        <v>81.2</v>
      </c>
      <c r="Z57" s="24">
        <v>162.9</v>
      </c>
      <c r="AA57" s="24">
        <f>AB57+AC57+AD57+AE57+AF57+AH57</f>
        <v>27634.1</v>
      </c>
      <c r="AB57" s="24">
        <v>0</v>
      </c>
      <c r="AC57" s="78">
        <v>13628.8</v>
      </c>
      <c r="AD57" s="49">
        <v>10258.4</v>
      </c>
      <c r="AE57" s="24">
        <v>3467.1</v>
      </c>
      <c r="AF57" s="24">
        <v>97.9</v>
      </c>
      <c r="AG57" s="24">
        <v>0</v>
      </c>
      <c r="AH57" s="24">
        <v>181.9</v>
      </c>
      <c r="AI57" s="24">
        <f>AJ57+AK57+AL57+AM57+AN57+AQ57</f>
        <v>29577.9</v>
      </c>
      <c r="AJ57" s="24">
        <v>0</v>
      </c>
      <c r="AK57" s="24">
        <v>13628.8</v>
      </c>
      <c r="AL57" s="24">
        <v>11930</v>
      </c>
      <c r="AM57" s="24">
        <v>3729.3</v>
      </c>
      <c r="AN57" s="24">
        <v>97.9</v>
      </c>
      <c r="AO57" s="24"/>
      <c r="AP57" s="24"/>
      <c r="AQ57" s="24">
        <v>191.9</v>
      </c>
      <c r="AR57" s="24">
        <f>AS57+AT57+AU57+AV57+AW57+AX57</f>
        <v>30084.600000000002</v>
      </c>
      <c r="AS57" s="24">
        <v>0</v>
      </c>
      <c r="AT57" s="24">
        <v>13628.8</v>
      </c>
      <c r="AU57" s="24">
        <v>12676.5</v>
      </c>
      <c r="AV57" s="24">
        <v>3590.5</v>
      </c>
      <c r="AW57" s="24">
        <v>6.9</v>
      </c>
      <c r="AX57" s="24">
        <v>181.9</v>
      </c>
      <c r="AY57" s="24">
        <f>AZ57+BB57+BC57+BD57+BE57+BF57</f>
        <v>32115.000000000004</v>
      </c>
      <c r="AZ57" s="24">
        <v>0</v>
      </c>
      <c r="BA57" s="116">
        <v>0</v>
      </c>
      <c r="BB57" s="24">
        <v>13628.8</v>
      </c>
      <c r="BC57" s="46">
        <v>14388.7</v>
      </c>
      <c r="BD57" s="46">
        <v>3908.7</v>
      </c>
      <c r="BE57" s="24">
        <v>6.9</v>
      </c>
      <c r="BF57" s="24">
        <v>181.9</v>
      </c>
    </row>
    <row r="58" spans="1:60" s="3" customFormat="1" ht="176.25" customHeight="1" x14ac:dyDescent="0.2">
      <c r="A58" s="27" t="s">
        <v>49</v>
      </c>
      <c r="B58" s="39" t="s">
        <v>68</v>
      </c>
      <c r="C58" s="23" t="s">
        <v>7</v>
      </c>
      <c r="D58" s="24">
        <f t="shared" si="86"/>
        <v>97182.9</v>
      </c>
      <c r="E58" s="24">
        <v>0</v>
      </c>
      <c r="F58" s="24">
        <v>41066.01</v>
      </c>
      <c r="G58" s="24">
        <v>0</v>
      </c>
      <c r="H58" s="24">
        <v>198.72900000000001</v>
      </c>
      <c r="I58" s="24">
        <v>0</v>
      </c>
      <c r="J58" s="24">
        <v>0</v>
      </c>
      <c r="K58" s="116">
        <f t="shared" si="55"/>
        <v>33096.5</v>
      </c>
      <c r="L58" s="24">
        <v>0</v>
      </c>
      <c r="M58" s="24">
        <v>0</v>
      </c>
      <c r="N58" s="24">
        <v>6596.5</v>
      </c>
      <c r="O58" s="24">
        <v>26500</v>
      </c>
      <c r="P58" s="24">
        <v>0</v>
      </c>
      <c r="Q58" s="24">
        <v>0</v>
      </c>
      <c r="R58" s="24">
        <f t="shared" si="62"/>
        <v>45056.5</v>
      </c>
      <c r="S58" s="24">
        <v>0</v>
      </c>
      <c r="T58" s="24">
        <v>0</v>
      </c>
      <c r="U58" s="24">
        <v>0</v>
      </c>
      <c r="V58" s="24">
        <v>8201.7000000000007</v>
      </c>
      <c r="W58" s="24">
        <v>36854.800000000003</v>
      </c>
      <c r="X58" s="24"/>
      <c r="Y58" s="24"/>
      <c r="Z58" s="24"/>
      <c r="AA58" s="24">
        <f t="shared" si="63"/>
        <v>4029.9</v>
      </c>
      <c r="AB58" s="24">
        <v>0</v>
      </c>
      <c r="AC58" s="78">
        <v>0</v>
      </c>
      <c r="AD58" s="49">
        <v>4029.9</v>
      </c>
      <c r="AE58" s="24">
        <v>0</v>
      </c>
      <c r="AF58" s="24">
        <v>0</v>
      </c>
      <c r="AG58" s="24">
        <v>0</v>
      </c>
      <c r="AH58" s="24">
        <v>0</v>
      </c>
      <c r="AI58" s="24">
        <f>AJ58+AK58+AL58+AM58+AQ58</f>
        <v>5000</v>
      </c>
      <c r="AJ58" s="24">
        <v>0</v>
      </c>
      <c r="AK58" s="24">
        <v>0</v>
      </c>
      <c r="AL58" s="24">
        <v>5000</v>
      </c>
      <c r="AM58" s="24">
        <v>0</v>
      </c>
      <c r="AN58" s="24">
        <v>0</v>
      </c>
      <c r="AO58" s="24"/>
      <c r="AP58" s="24"/>
      <c r="AQ58" s="24">
        <v>0</v>
      </c>
      <c r="AR58" s="24">
        <f>AS58+AT58+AU58+AV58+BF58</f>
        <v>5000</v>
      </c>
      <c r="AS58" s="24">
        <v>0</v>
      </c>
      <c r="AT58" s="24">
        <v>0</v>
      </c>
      <c r="AU58" s="24">
        <v>5000</v>
      </c>
      <c r="AV58" s="24">
        <v>0</v>
      </c>
      <c r="AW58" s="24">
        <v>0</v>
      </c>
      <c r="AX58" s="24"/>
      <c r="AY58" s="24">
        <f>AZ58+BC58+BD58+BF58+BL58</f>
        <v>5000</v>
      </c>
      <c r="AZ58" s="24">
        <v>0</v>
      </c>
      <c r="BA58" s="116">
        <v>0</v>
      </c>
      <c r="BB58" s="24">
        <v>0</v>
      </c>
      <c r="BC58" s="24">
        <v>5000</v>
      </c>
      <c r="BD58" s="24">
        <v>0</v>
      </c>
      <c r="BE58" s="24">
        <v>0</v>
      </c>
      <c r="BF58" s="24">
        <v>0</v>
      </c>
    </row>
    <row r="59" spans="1:60" ht="181.5" customHeight="1" x14ac:dyDescent="0.2">
      <c r="A59" s="27" t="s">
        <v>50</v>
      </c>
      <c r="B59" s="39" t="s">
        <v>68</v>
      </c>
      <c r="C59" s="23" t="s">
        <v>7</v>
      </c>
      <c r="D59" s="24">
        <f t="shared" si="86"/>
        <v>15491.399999999998</v>
      </c>
      <c r="E59" s="24">
        <v>0</v>
      </c>
      <c r="F59" s="24">
        <v>0</v>
      </c>
      <c r="G59" s="24">
        <v>310</v>
      </c>
      <c r="H59" s="24">
        <v>0</v>
      </c>
      <c r="I59" s="24">
        <v>0</v>
      </c>
      <c r="J59" s="24">
        <v>0</v>
      </c>
      <c r="K59" s="116">
        <f t="shared" si="55"/>
        <v>1223</v>
      </c>
      <c r="L59" s="24">
        <v>0</v>
      </c>
      <c r="M59" s="24">
        <v>0</v>
      </c>
      <c r="N59" s="24">
        <v>473</v>
      </c>
      <c r="O59" s="24">
        <v>750</v>
      </c>
      <c r="P59" s="24">
        <v>0</v>
      </c>
      <c r="Q59" s="24">
        <v>0</v>
      </c>
      <c r="R59" s="24">
        <f t="shared" si="62"/>
        <v>1153.1999999999998</v>
      </c>
      <c r="S59" s="24">
        <v>0</v>
      </c>
      <c r="T59" s="24">
        <v>0</v>
      </c>
      <c r="U59" s="24">
        <v>0</v>
      </c>
      <c r="V59" s="24">
        <v>649.79999999999995</v>
      </c>
      <c r="W59" s="24">
        <v>503.4</v>
      </c>
      <c r="X59" s="24"/>
      <c r="Y59" s="24"/>
      <c r="Z59" s="24"/>
      <c r="AA59" s="24">
        <f t="shared" si="63"/>
        <v>1272.4000000000001</v>
      </c>
      <c r="AB59" s="24">
        <v>0</v>
      </c>
      <c r="AC59" s="78">
        <v>0</v>
      </c>
      <c r="AD59" s="49">
        <v>926.6</v>
      </c>
      <c r="AE59" s="24">
        <v>345.8</v>
      </c>
      <c r="AF59" s="24">
        <v>0</v>
      </c>
      <c r="AG59" s="24">
        <v>0</v>
      </c>
      <c r="AH59" s="24">
        <v>0</v>
      </c>
      <c r="AI59" s="24">
        <f>AJ59+AK59+AL59+AM59+AQ59</f>
        <v>3910.7</v>
      </c>
      <c r="AJ59" s="24">
        <v>0</v>
      </c>
      <c r="AK59" s="24">
        <v>1351.6</v>
      </c>
      <c r="AL59" s="24">
        <v>2259.1</v>
      </c>
      <c r="AM59" s="24">
        <v>300</v>
      </c>
      <c r="AN59" s="24">
        <v>0</v>
      </c>
      <c r="AO59" s="24"/>
      <c r="AP59" s="24"/>
      <c r="AQ59" s="24">
        <v>0</v>
      </c>
      <c r="AR59" s="24">
        <f>AS59+AT59+AU59+AV59+BF59</f>
        <v>3962.9</v>
      </c>
      <c r="AS59" s="24">
        <v>0</v>
      </c>
      <c r="AT59" s="24">
        <v>1331.4</v>
      </c>
      <c r="AU59" s="24">
        <v>2331.5</v>
      </c>
      <c r="AV59" s="24">
        <v>300</v>
      </c>
      <c r="AW59" s="24">
        <v>0</v>
      </c>
      <c r="AX59" s="24">
        <v>0</v>
      </c>
      <c r="AY59" s="24">
        <f>AZ59+BB59+BC59+BD59+BE59+BF59</f>
        <v>3969.2</v>
      </c>
      <c r="AZ59" s="24">
        <v>0</v>
      </c>
      <c r="BA59" s="116">
        <v>0</v>
      </c>
      <c r="BB59" s="24">
        <v>1284.5999999999999</v>
      </c>
      <c r="BC59" s="24">
        <v>2384.6</v>
      </c>
      <c r="BD59" s="24">
        <v>300</v>
      </c>
      <c r="BE59" s="24">
        <v>0</v>
      </c>
      <c r="BF59" s="24">
        <v>0</v>
      </c>
    </row>
    <row r="60" spans="1:60" s="3" customFormat="1" ht="272.25" customHeight="1" x14ac:dyDescent="0.2">
      <c r="A60" s="27" t="s">
        <v>51</v>
      </c>
      <c r="B60" s="39" t="s">
        <v>68</v>
      </c>
      <c r="C60" s="23" t="s">
        <v>7</v>
      </c>
      <c r="D60" s="24">
        <f t="shared" si="86"/>
        <v>16301.699999999999</v>
      </c>
      <c r="E60" s="24">
        <v>0</v>
      </c>
      <c r="F60" s="24">
        <v>2096.9</v>
      </c>
      <c r="G60" s="24">
        <v>300</v>
      </c>
      <c r="H60" s="24">
        <v>0</v>
      </c>
      <c r="I60" s="24">
        <v>0</v>
      </c>
      <c r="J60" s="24">
        <v>0</v>
      </c>
      <c r="K60" s="116">
        <f t="shared" si="55"/>
        <v>2473.6</v>
      </c>
      <c r="L60" s="24">
        <v>0</v>
      </c>
      <c r="M60" s="24">
        <v>2183.9</v>
      </c>
      <c r="N60" s="24">
        <v>289.7</v>
      </c>
      <c r="O60" s="24">
        <v>0</v>
      </c>
      <c r="P60" s="24">
        <v>0</v>
      </c>
      <c r="Q60" s="24">
        <v>0</v>
      </c>
      <c r="R60" s="24">
        <f t="shared" si="62"/>
        <v>3200.9</v>
      </c>
      <c r="S60" s="24">
        <v>0</v>
      </c>
      <c r="T60" s="24">
        <v>0</v>
      </c>
      <c r="U60" s="24">
        <v>2816.9</v>
      </c>
      <c r="V60" s="24">
        <v>384</v>
      </c>
      <c r="W60" s="24"/>
      <c r="X60" s="24"/>
      <c r="Y60" s="24"/>
      <c r="Z60" s="24"/>
      <c r="AA60" s="24">
        <f t="shared" si="63"/>
        <v>3302.3</v>
      </c>
      <c r="AB60" s="24">
        <v>0</v>
      </c>
      <c r="AC60" s="78">
        <v>3002.3</v>
      </c>
      <c r="AD60" s="49">
        <v>300</v>
      </c>
      <c r="AE60" s="24">
        <v>0</v>
      </c>
      <c r="AF60" s="24">
        <v>0</v>
      </c>
      <c r="AG60" s="24">
        <v>0</v>
      </c>
      <c r="AH60" s="24">
        <v>0</v>
      </c>
      <c r="AI60" s="24">
        <f>AJ60+AK60+AL60+AM60+AQ60</f>
        <v>2554.8000000000002</v>
      </c>
      <c r="AJ60" s="24">
        <v>0</v>
      </c>
      <c r="AK60" s="24">
        <v>2142</v>
      </c>
      <c r="AL60" s="24">
        <v>412.8</v>
      </c>
      <c r="AM60" s="24">
        <v>0</v>
      </c>
      <c r="AN60" s="24">
        <v>0</v>
      </c>
      <c r="AO60" s="24"/>
      <c r="AP60" s="24"/>
      <c r="AQ60" s="24">
        <v>0</v>
      </c>
      <c r="AR60" s="24">
        <f>AS60+AT60+AU60+AV60+BF60</f>
        <v>2387.1</v>
      </c>
      <c r="AS60" s="24">
        <v>0</v>
      </c>
      <c r="AT60" s="24">
        <v>1982.7</v>
      </c>
      <c r="AU60" s="24">
        <v>404.4</v>
      </c>
      <c r="AV60" s="24">
        <v>0</v>
      </c>
      <c r="AW60" s="24">
        <v>0</v>
      </c>
      <c r="AX60" s="24">
        <v>0</v>
      </c>
      <c r="AY60" s="24">
        <f>AZ60+BB60+BC60+BD60+BE60+BF60</f>
        <v>2383</v>
      </c>
      <c r="AZ60" s="24">
        <v>0</v>
      </c>
      <c r="BA60" s="116">
        <v>0</v>
      </c>
      <c r="BB60" s="24">
        <v>1978.8</v>
      </c>
      <c r="BC60" s="24">
        <v>404.2</v>
      </c>
      <c r="BD60" s="24">
        <v>0</v>
      </c>
      <c r="BE60" s="24">
        <v>0</v>
      </c>
      <c r="BF60" s="24">
        <v>0</v>
      </c>
    </row>
    <row r="61" spans="1:60" s="3" customFormat="1" ht="207.75" customHeight="1" x14ac:dyDescent="0.2">
      <c r="A61" s="27" t="s">
        <v>70</v>
      </c>
      <c r="B61" s="63" t="s">
        <v>68</v>
      </c>
      <c r="C61" s="63" t="s">
        <v>7</v>
      </c>
      <c r="D61" s="62">
        <f>AA61</f>
        <v>0</v>
      </c>
      <c r="E61" s="62"/>
      <c r="F61" s="62"/>
      <c r="G61" s="62"/>
      <c r="H61" s="62"/>
      <c r="I61" s="62"/>
      <c r="J61" s="62"/>
      <c r="K61" s="116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>
        <f>AD61</f>
        <v>0</v>
      </c>
      <c r="AB61" s="62"/>
      <c r="AC61" s="78"/>
      <c r="AD61" s="64">
        <v>0</v>
      </c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116"/>
      <c r="BB61" s="62"/>
      <c r="BC61" s="62"/>
      <c r="BD61" s="62"/>
      <c r="BE61" s="62"/>
      <c r="BF61" s="62"/>
    </row>
    <row r="62" spans="1:60" s="3" customFormat="1" ht="242.25" customHeight="1" x14ac:dyDescent="0.2">
      <c r="A62" s="27" t="s">
        <v>74</v>
      </c>
      <c r="B62" s="75" t="s">
        <v>68</v>
      </c>
      <c r="C62" s="75" t="s">
        <v>7</v>
      </c>
      <c r="D62" s="74">
        <f>AA62</f>
        <v>91590.9</v>
      </c>
      <c r="E62" s="74"/>
      <c r="F62" s="74"/>
      <c r="G62" s="74"/>
      <c r="H62" s="74"/>
      <c r="I62" s="74"/>
      <c r="J62" s="74"/>
      <c r="K62" s="116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>
        <f>AC62+AD62</f>
        <v>91590.9</v>
      </c>
      <c r="AB62" s="74"/>
      <c r="AC62" s="78">
        <v>90675</v>
      </c>
      <c r="AD62" s="76">
        <v>915.9</v>
      </c>
      <c r="AE62" s="74"/>
      <c r="AF62" s="74"/>
      <c r="AG62" s="74"/>
      <c r="AH62" s="74"/>
      <c r="AI62" s="74"/>
      <c r="AJ62" s="74"/>
      <c r="AK62" s="74"/>
      <c r="AL62" s="74"/>
      <c r="AM62" s="74"/>
      <c r="AN62" s="74"/>
      <c r="AO62" s="74"/>
      <c r="AP62" s="74"/>
      <c r="AQ62" s="74"/>
      <c r="AR62" s="74"/>
      <c r="AS62" s="74"/>
      <c r="AT62" s="74"/>
      <c r="AU62" s="74"/>
      <c r="AV62" s="74"/>
      <c r="AW62" s="74"/>
      <c r="AX62" s="74"/>
      <c r="AY62" s="74"/>
      <c r="AZ62" s="74"/>
      <c r="BA62" s="116"/>
      <c r="BB62" s="74"/>
      <c r="BC62" s="74"/>
      <c r="BD62" s="74"/>
      <c r="BE62" s="74"/>
      <c r="BF62" s="74"/>
    </row>
    <row r="63" spans="1:60" s="3" customFormat="1" ht="191.25" customHeight="1" x14ac:dyDescent="0.2">
      <c r="A63" s="27" t="s">
        <v>71</v>
      </c>
      <c r="B63" s="72" t="s">
        <v>18</v>
      </c>
      <c r="C63" s="72" t="s">
        <v>18</v>
      </c>
      <c r="D63" s="62">
        <f>AA63</f>
        <v>604.6</v>
      </c>
      <c r="E63" s="62"/>
      <c r="F63" s="62"/>
      <c r="G63" s="62"/>
      <c r="H63" s="62"/>
      <c r="I63" s="62"/>
      <c r="J63" s="62"/>
      <c r="K63" s="116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>
        <f>AD63</f>
        <v>604.6</v>
      </c>
      <c r="AB63" s="62"/>
      <c r="AC63" s="78"/>
      <c r="AD63" s="64">
        <v>604.6</v>
      </c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116"/>
      <c r="BB63" s="62"/>
      <c r="BC63" s="62"/>
      <c r="BD63" s="62"/>
      <c r="BE63" s="62"/>
      <c r="BF63" s="62"/>
    </row>
    <row r="64" spans="1:60" s="7" customFormat="1" ht="139.5" x14ac:dyDescent="0.2">
      <c r="A64" s="117" t="s">
        <v>35</v>
      </c>
      <c r="B64" s="23" t="s">
        <v>21</v>
      </c>
      <c r="C64" s="23" t="s">
        <v>6</v>
      </c>
      <c r="D64" s="24">
        <f t="shared" si="86"/>
        <v>0</v>
      </c>
      <c r="E64" s="24">
        <v>0</v>
      </c>
      <c r="F64" s="24">
        <v>0</v>
      </c>
      <c r="G64" s="24">
        <v>0</v>
      </c>
      <c r="H64" s="24"/>
      <c r="I64" s="24"/>
      <c r="J64" s="24"/>
      <c r="K64" s="116">
        <f t="shared" si="55"/>
        <v>0</v>
      </c>
      <c r="L64" s="24">
        <v>0</v>
      </c>
      <c r="M64" s="24">
        <v>0</v>
      </c>
      <c r="N64" s="24">
        <v>0</v>
      </c>
      <c r="O64" s="24"/>
      <c r="P64" s="24"/>
      <c r="Q64" s="24"/>
      <c r="R64" s="24">
        <f t="shared" si="62"/>
        <v>0</v>
      </c>
      <c r="S64" s="24">
        <v>0</v>
      </c>
      <c r="T64" s="24">
        <v>0</v>
      </c>
      <c r="U64" s="24">
        <v>0</v>
      </c>
      <c r="V64" s="24">
        <v>0</v>
      </c>
      <c r="W64" s="24"/>
      <c r="X64" s="24"/>
      <c r="Y64" s="24"/>
      <c r="Z64" s="24"/>
      <c r="AA64" s="24">
        <f t="shared" si="63"/>
        <v>0</v>
      </c>
      <c r="AB64" s="24">
        <v>0</v>
      </c>
      <c r="AC64" s="78">
        <v>0</v>
      </c>
      <c r="AD64" s="49">
        <v>0</v>
      </c>
      <c r="AE64" s="24">
        <v>0</v>
      </c>
      <c r="AF64" s="24">
        <v>0</v>
      </c>
      <c r="AG64" s="24">
        <v>0</v>
      </c>
      <c r="AH64" s="24">
        <v>0</v>
      </c>
      <c r="AI64" s="24">
        <f t="shared" ref="AI64:AI69" si="87">AJ64+AK64+AL64+AM64+AQ64</f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/>
      <c r="AP64" s="24"/>
      <c r="AQ64" s="24">
        <v>0</v>
      </c>
      <c r="AR64" s="24">
        <f>AS64+AT64+AU64+AV64+BF64</f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f t="shared" ref="AY64:AY69" si="88">AZ64+BC64+BD64+BF64+BL64</f>
        <v>0</v>
      </c>
      <c r="AZ64" s="24">
        <v>0</v>
      </c>
      <c r="BA64" s="116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</row>
    <row r="65" spans="1:58" s="10" customFormat="1" ht="86.25" customHeight="1" x14ac:dyDescent="0.2">
      <c r="A65" s="137" t="s">
        <v>36</v>
      </c>
      <c r="B65" s="23"/>
      <c r="C65" s="23" t="s">
        <v>6</v>
      </c>
      <c r="D65" s="24">
        <f>K65+R65+AA65+AI65+AR65+AY65</f>
        <v>4794.7000000000007</v>
      </c>
      <c r="E65" s="26" t="e">
        <f>E66+#REF!+#REF!</f>
        <v>#REF!</v>
      </c>
      <c r="F65" s="26" t="e">
        <f>F66+#REF!+#REF!</f>
        <v>#REF!</v>
      </c>
      <c r="G65" s="26" t="e">
        <f>G66+#REF!+#REF!</f>
        <v>#REF!</v>
      </c>
      <c r="H65" s="26"/>
      <c r="I65" s="26"/>
      <c r="J65" s="26"/>
      <c r="K65" s="116">
        <f>K66+K67</f>
        <v>875.5</v>
      </c>
      <c r="L65" s="24">
        <f t="shared" ref="L65:BF65" si="89">L66</f>
        <v>0</v>
      </c>
      <c r="M65" s="24">
        <f t="shared" si="89"/>
        <v>0</v>
      </c>
      <c r="N65" s="24">
        <f>N66+N67</f>
        <v>875.5</v>
      </c>
      <c r="O65" s="24">
        <f t="shared" si="89"/>
        <v>0</v>
      </c>
      <c r="P65" s="24">
        <f t="shared" si="89"/>
        <v>0</v>
      </c>
      <c r="Q65" s="24">
        <f t="shared" si="89"/>
        <v>0</v>
      </c>
      <c r="R65" s="24">
        <f>V65+W65</f>
        <v>378.2</v>
      </c>
      <c r="S65" s="24">
        <f t="shared" si="89"/>
        <v>0</v>
      </c>
      <c r="T65" s="24">
        <f t="shared" si="89"/>
        <v>0</v>
      </c>
      <c r="U65" s="24">
        <f t="shared" si="89"/>
        <v>0</v>
      </c>
      <c r="V65" s="24">
        <f>V66+V68</f>
        <v>348.2</v>
      </c>
      <c r="W65" s="24">
        <f t="shared" si="89"/>
        <v>30</v>
      </c>
      <c r="X65" s="24">
        <f t="shared" si="89"/>
        <v>0</v>
      </c>
      <c r="Y65" s="24">
        <f t="shared" si="89"/>
        <v>0</v>
      </c>
      <c r="Z65" s="24">
        <f t="shared" si="89"/>
        <v>0</v>
      </c>
      <c r="AA65" s="24">
        <f>AD65</f>
        <v>260.7</v>
      </c>
      <c r="AB65" s="24">
        <f t="shared" si="89"/>
        <v>0</v>
      </c>
      <c r="AC65" s="78">
        <f t="shared" si="89"/>
        <v>0</v>
      </c>
      <c r="AD65" s="49">
        <f>AD66+AD68</f>
        <v>260.7</v>
      </c>
      <c r="AE65" s="24">
        <f t="shared" si="89"/>
        <v>0</v>
      </c>
      <c r="AF65" s="24">
        <f t="shared" si="89"/>
        <v>0</v>
      </c>
      <c r="AG65" s="24">
        <f t="shared" si="89"/>
        <v>0</v>
      </c>
      <c r="AH65" s="24">
        <f t="shared" si="89"/>
        <v>0</v>
      </c>
      <c r="AI65" s="24">
        <f>AL65</f>
        <v>257</v>
      </c>
      <c r="AJ65" s="24">
        <f t="shared" si="89"/>
        <v>0</v>
      </c>
      <c r="AK65" s="24">
        <f t="shared" si="89"/>
        <v>0</v>
      </c>
      <c r="AL65" s="24">
        <f>AL66+AL68</f>
        <v>257</v>
      </c>
      <c r="AM65" s="24">
        <f t="shared" si="89"/>
        <v>0</v>
      </c>
      <c r="AN65" s="24">
        <f t="shared" si="89"/>
        <v>0</v>
      </c>
      <c r="AO65" s="24">
        <f t="shared" si="89"/>
        <v>0</v>
      </c>
      <c r="AP65" s="24">
        <f t="shared" si="89"/>
        <v>0</v>
      </c>
      <c r="AQ65" s="24">
        <f t="shared" si="89"/>
        <v>0</v>
      </c>
      <c r="AR65" s="24">
        <f t="shared" si="89"/>
        <v>2786.3</v>
      </c>
      <c r="AS65" s="24">
        <f t="shared" si="89"/>
        <v>0</v>
      </c>
      <c r="AT65" s="24">
        <f t="shared" si="89"/>
        <v>0</v>
      </c>
      <c r="AU65" s="24">
        <f t="shared" si="89"/>
        <v>2786.3</v>
      </c>
      <c r="AV65" s="24">
        <f t="shared" si="89"/>
        <v>0</v>
      </c>
      <c r="AW65" s="24">
        <f t="shared" si="89"/>
        <v>0</v>
      </c>
      <c r="AX65" s="24">
        <f t="shared" si="89"/>
        <v>0</v>
      </c>
      <c r="AY65" s="24">
        <f t="shared" si="89"/>
        <v>237</v>
      </c>
      <c r="AZ65" s="24">
        <f t="shared" si="89"/>
        <v>0</v>
      </c>
      <c r="BA65" s="116">
        <v>0</v>
      </c>
      <c r="BB65" s="24">
        <f t="shared" si="89"/>
        <v>0</v>
      </c>
      <c r="BC65" s="24">
        <f t="shared" si="89"/>
        <v>237</v>
      </c>
      <c r="BD65" s="24">
        <f t="shared" si="89"/>
        <v>0</v>
      </c>
      <c r="BE65" s="24">
        <f t="shared" si="89"/>
        <v>0</v>
      </c>
      <c r="BF65" s="24">
        <f t="shared" si="89"/>
        <v>0</v>
      </c>
    </row>
    <row r="66" spans="1:58" s="9" customFormat="1" ht="85.5" customHeight="1" x14ac:dyDescent="0.2">
      <c r="A66" s="137"/>
      <c r="B66" s="23" t="s">
        <v>12</v>
      </c>
      <c r="C66" s="23" t="s">
        <v>12</v>
      </c>
      <c r="D66" s="24">
        <f>K66+R66+AA66+AI66+AR66+AY66</f>
        <v>4039.7000000000003</v>
      </c>
      <c r="E66" s="26" t="e">
        <f>#REF!+E69+E71</f>
        <v>#REF!</v>
      </c>
      <c r="F66" s="26" t="e">
        <f>#REF!+F69+F71</f>
        <v>#REF!</v>
      </c>
      <c r="G66" s="26" t="e">
        <f>#REF!+G69+G71</f>
        <v>#REF!</v>
      </c>
      <c r="H66" s="26"/>
      <c r="I66" s="26"/>
      <c r="J66" s="26"/>
      <c r="K66" s="116">
        <f t="shared" si="55"/>
        <v>270.5</v>
      </c>
      <c r="L66" s="26">
        <f t="shared" ref="L66:M66" si="90">L69+L70</f>
        <v>0</v>
      </c>
      <c r="M66" s="26">
        <f t="shared" si="90"/>
        <v>0</v>
      </c>
      <c r="N66" s="26">
        <f>N69+N70</f>
        <v>270.5</v>
      </c>
      <c r="O66" s="26"/>
      <c r="P66" s="26"/>
      <c r="Q66" s="26"/>
      <c r="R66" s="24">
        <f t="shared" si="62"/>
        <v>228.2</v>
      </c>
      <c r="S66" s="26">
        <f t="shared" ref="S66:Z66" si="91">S69+S70</f>
        <v>0</v>
      </c>
      <c r="T66" s="26">
        <f t="shared" si="91"/>
        <v>0</v>
      </c>
      <c r="U66" s="26">
        <f t="shared" si="91"/>
        <v>0</v>
      </c>
      <c r="V66" s="26">
        <f t="shared" si="91"/>
        <v>198.2</v>
      </c>
      <c r="W66" s="26">
        <f t="shared" si="91"/>
        <v>30</v>
      </c>
      <c r="X66" s="26">
        <f t="shared" si="91"/>
        <v>0</v>
      </c>
      <c r="Y66" s="26">
        <f t="shared" si="91"/>
        <v>0</v>
      </c>
      <c r="Z66" s="26">
        <f t="shared" si="91"/>
        <v>0</v>
      </c>
      <c r="AA66" s="24">
        <f t="shared" si="63"/>
        <v>260.7</v>
      </c>
      <c r="AB66" s="26">
        <f t="shared" ref="AB66:AH66" si="92">AB69+AB70</f>
        <v>0</v>
      </c>
      <c r="AC66" s="47">
        <f t="shared" si="92"/>
        <v>0</v>
      </c>
      <c r="AD66" s="47">
        <f t="shared" si="92"/>
        <v>260.7</v>
      </c>
      <c r="AE66" s="26">
        <f t="shared" si="92"/>
        <v>0</v>
      </c>
      <c r="AF66" s="26">
        <f t="shared" si="92"/>
        <v>0</v>
      </c>
      <c r="AG66" s="26">
        <f t="shared" si="92"/>
        <v>0</v>
      </c>
      <c r="AH66" s="26">
        <f t="shared" si="92"/>
        <v>0</v>
      </c>
      <c r="AI66" s="24">
        <f t="shared" si="87"/>
        <v>257</v>
      </c>
      <c r="AJ66" s="26">
        <f t="shared" ref="AJ66:AQ66" si="93">AJ69+AJ70</f>
        <v>0</v>
      </c>
      <c r="AK66" s="26">
        <f t="shared" si="93"/>
        <v>0</v>
      </c>
      <c r="AL66" s="26">
        <f t="shared" si="93"/>
        <v>257</v>
      </c>
      <c r="AM66" s="26">
        <f t="shared" si="93"/>
        <v>0</v>
      </c>
      <c r="AN66" s="26">
        <f t="shared" si="93"/>
        <v>0</v>
      </c>
      <c r="AO66" s="26">
        <f t="shared" si="93"/>
        <v>0</v>
      </c>
      <c r="AP66" s="26">
        <f t="shared" si="93"/>
        <v>0</v>
      </c>
      <c r="AQ66" s="26">
        <f t="shared" si="93"/>
        <v>0</v>
      </c>
      <c r="AR66" s="24">
        <f>AS66+AT66+AU66+AV66+AW66+AX66</f>
        <v>2786.3</v>
      </c>
      <c r="AS66" s="26">
        <f t="shared" ref="AS66:AX66" si="94">AS69+AS70</f>
        <v>0</v>
      </c>
      <c r="AT66" s="26">
        <f t="shared" si="94"/>
        <v>0</v>
      </c>
      <c r="AU66" s="26">
        <f t="shared" si="94"/>
        <v>2786.3</v>
      </c>
      <c r="AV66" s="26">
        <f t="shared" si="94"/>
        <v>0</v>
      </c>
      <c r="AW66" s="26">
        <f t="shared" si="94"/>
        <v>0</v>
      </c>
      <c r="AX66" s="26">
        <f t="shared" si="94"/>
        <v>0</v>
      </c>
      <c r="AY66" s="24">
        <f t="shared" si="88"/>
        <v>237</v>
      </c>
      <c r="AZ66" s="26">
        <f t="shared" ref="AZ66" si="95">AZ69+AZ70</f>
        <v>0</v>
      </c>
      <c r="BA66" s="26">
        <v>0</v>
      </c>
      <c r="BB66" s="26">
        <f t="shared" ref="BB66" si="96">BB69+BB70</f>
        <v>0</v>
      </c>
      <c r="BC66" s="26">
        <f t="shared" ref="BC66" si="97">BC69+BC70</f>
        <v>237</v>
      </c>
      <c r="BD66" s="26">
        <f t="shared" ref="BD66" si="98">BD69+BD70</f>
        <v>0</v>
      </c>
      <c r="BE66" s="26">
        <f t="shared" ref="BE66" si="99">BE69+BE70</f>
        <v>0</v>
      </c>
      <c r="BF66" s="26">
        <f t="shared" ref="BF66" si="100">BF69+BF70</f>
        <v>0</v>
      </c>
    </row>
    <row r="67" spans="1:58" s="9" customFormat="1" ht="87" customHeight="1" x14ac:dyDescent="0.2">
      <c r="A67" s="117"/>
      <c r="B67" s="32" t="s">
        <v>55</v>
      </c>
      <c r="C67" s="32" t="s">
        <v>55</v>
      </c>
      <c r="D67" s="24">
        <f>K67</f>
        <v>605</v>
      </c>
      <c r="E67" s="26"/>
      <c r="F67" s="26"/>
      <c r="G67" s="26"/>
      <c r="H67" s="26"/>
      <c r="I67" s="26"/>
      <c r="J67" s="26"/>
      <c r="K67" s="116">
        <f>N67</f>
        <v>605</v>
      </c>
      <c r="L67" s="26"/>
      <c r="M67" s="26"/>
      <c r="N67" s="26">
        <f>N72</f>
        <v>605</v>
      </c>
      <c r="O67" s="26"/>
      <c r="P67" s="26"/>
      <c r="Q67" s="26"/>
      <c r="R67" s="24"/>
      <c r="S67" s="26"/>
      <c r="T67" s="26"/>
      <c r="U67" s="26"/>
      <c r="V67" s="26"/>
      <c r="W67" s="26"/>
      <c r="X67" s="26"/>
      <c r="Y67" s="26"/>
      <c r="Z67" s="26"/>
      <c r="AA67" s="24"/>
      <c r="AB67" s="26"/>
      <c r="AC67" s="47"/>
      <c r="AD67" s="47"/>
      <c r="AE67" s="26"/>
      <c r="AF67" s="26"/>
      <c r="AG67" s="26"/>
      <c r="AH67" s="26"/>
      <c r="AI67" s="24"/>
      <c r="AJ67" s="26"/>
      <c r="AK67" s="26"/>
      <c r="AL67" s="26"/>
      <c r="AM67" s="26"/>
      <c r="AN67" s="26"/>
      <c r="AO67" s="26"/>
      <c r="AP67" s="26"/>
      <c r="AQ67" s="26"/>
      <c r="AR67" s="24"/>
      <c r="AS67" s="26"/>
      <c r="AT67" s="26"/>
      <c r="AU67" s="26"/>
      <c r="AV67" s="26"/>
      <c r="AW67" s="26"/>
      <c r="AX67" s="26"/>
      <c r="AY67" s="24"/>
      <c r="AZ67" s="26"/>
      <c r="BA67" s="26"/>
      <c r="BB67" s="26"/>
      <c r="BC67" s="26"/>
      <c r="BD67" s="26"/>
      <c r="BE67" s="26"/>
      <c r="BF67" s="26"/>
    </row>
    <row r="68" spans="1:58" s="9" customFormat="1" ht="138" customHeight="1" x14ac:dyDescent="0.2">
      <c r="A68" s="117"/>
      <c r="B68" s="32" t="s">
        <v>11</v>
      </c>
      <c r="C68" s="32" t="s">
        <v>11</v>
      </c>
      <c r="D68" s="24">
        <f>R68+AA68+AI68</f>
        <v>150</v>
      </c>
      <c r="E68" s="26"/>
      <c r="F68" s="26"/>
      <c r="G68" s="26"/>
      <c r="H68" s="26"/>
      <c r="I68" s="26"/>
      <c r="J68" s="26"/>
      <c r="K68" s="116">
        <f>L68+M68+N68+O68+P68+Q68</f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4">
        <f>V68</f>
        <v>150</v>
      </c>
      <c r="S68" s="26">
        <v>0</v>
      </c>
      <c r="T68" s="26">
        <v>0</v>
      </c>
      <c r="U68" s="26">
        <v>0</v>
      </c>
      <c r="V68" s="26">
        <f>V73</f>
        <v>150</v>
      </c>
      <c r="W68" s="26">
        <v>0</v>
      </c>
      <c r="X68" s="26">
        <v>0</v>
      </c>
      <c r="Y68" s="26">
        <v>0</v>
      </c>
      <c r="Z68" s="26">
        <v>0</v>
      </c>
      <c r="AA68" s="24">
        <f>AD68</f>
        <v>0</v>
      </c>
      <c r="AB68" s="26">
        <v>0</v>
      </c>
      <c r="AC68" s="47">
        <v>0</v>
      </c>
      <c r="AD68" s="47">
        <f>AD73</f>
        <v>0</v>
      </c>
      <c r="AE68" s="26">
        <v>0</v>
      </c>
      <c r="AF68" s="26">
        <v>0</v>
      </c>
      <c r="AG68" s="26">
        <v>0</v>
      </c>
      <c r="AH68" s="26">
        <v>0</v>
      </c>
      <c r="AI68" s="24">
        <f>AL68</f>
        <v>0</v>
      </c>
      <c r="AJ68" s="26">
        <v>0</v>
      </c>
      <c r="AK68" s="26">
        <v>0</v>
      </c>
      <c r="AL68" s="26">
        <f>AL73</f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4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4">
        <f>AZ68+BB68+BC68+BD68+BE68</f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</row>
    <row r="69" spans="1:58" ht="180" customHeight="1" x14ac:dyDescent="0.2">
      <c r="A69" s="117" t="s">
        <v>52</v>
      </c>
      <c r="B69" s="23" t="s">
        <v>20</v>
      </c>
      <c r="C69" s="23" t="s">
        <v>7</v>
      </c>
      <c r="D69" s="24">
        <f>K69+R69+AA69+AI69+AR69+AY69</f>
        <v>330</v>
      </c>
      <c r="E69" s="26">
        <v>0</v>
      </c>
      <c r="F69" s="26">
        <v>0</v>
      </c>
      <c r="G69" s="26">
        <v>201.4</v>
      </c>
      <c r="H69" s="26"/>
      <c r="I69" s="26"/>
      <c r="J69" s="26"/>
      <c r="K69" s="26">
        <f t="shared" si="55"/>
        <v>50</v>
      </c>
      <c r="L69" s="26">
        <v>0</v>
      </c>
      <c r="M69" s="26">
        <v>0</v>
      </c>
      <c r="N69" s="26">
        <v>50</v>
      </c>
      <c r="O69" s="26">
        <v>0</v>
      </c>
      <c r="P69" s="26">
        <v>0</v>
      </c>
      <c r="Q69" s="26">
        <v>0</v>
      </c>
      <c r="R69" s="24">
        <f t="shared" si="62"/>
        <v>80</v>
      </c>
      <c r="S69" s="26">
        <v>0</v>
      </c>
      <c r="T69" s="26">
        <v>0</v>
      </c>
      <c r="U69" s="26">
        <v>0</v>
      </c>
      <c r="V69" s="26">
        <v>50</v>
      </c>
      <c r="W69" s="26">
        <v>30</v>
      </c>
      <c r="X69" s="26">
        <v>0</v>
      </c>
      <c r="Y69" s="26">
        <v>0</v>
      </c>
      <c r="Z69" s="26">
        <v>0</v>
      </c>
      <c r="AA69" s="24">
        <f t="shared" si="63"/>
        <v>50</v>
      </c>
      <c r="AB69" s="26">
        <v>0</v>
      </c>
      <c r="AC69" s="47">
        <v>0</v>
      </c>
      <c r="AD69" s="47">
        <v>50</v>
      </c>
      <c r="AE69" s="26">
        <v>0</v>
      </c>
      <c r="AF69" s="26">
        <v>0</v>
      </c>
      <c r="AG69" s="26">
        <v>0</v>
      </c>
      <c r="AH69" s="26">
        <v>0</v>
      </c>
      <c r="AI69" s="24">
        <f t="shared" si="87"/>
        <v>50</v>
      </c>
      <c r="AJ69" s="26">
        <v>0</v>
      </c>
      <c r="AK69" s="26">
        <v>0</v>
      </c>
      <c r="AL69" s="26">
        <v>50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  <c r="AR69" s="24">
        <f>AS69+AT69+AU69+AV69+BF69</f>
        <v>50</v>
      </c>
      <c r="AS69" s="26">
        <v>0</v>
      </c>
      <c r="AT69" s="26">
        <v>0</v>
      </c>
      <c r="AU69" s="26">
        <v>50</v>
      </c>
      <c r="AV69" s="26">
        <v>0</v>
      </c>
      <c r="AW69" s="26">
        <v>0</v>
      </c>
      <c r="AX69" s="26">
        <v>0</v>
      </c>
      <c r="AY69" s="24">
        <f t="shared" si="88"/>
        <v>50</v>
      </c>
      <c r="AZ69" s="26">
        <v>0</v>
      </c>
      <c r="BA69" s="26">
        <v>0</v>
      </c>
      <c r="BB69" s="26">
        <v>0</v>
      </c>
      <c r="BC69" s="26">
        <v>50</v>
      </c>
      <c r="BD69" s="26">
        <v>0</v>
      </c>
      <c r="BE69" s="26">
        <v>0</v>
      </c>
      <c r="BF69" s="26">
        <v>0</v>
      </c>
    </row>
    <row r="70" spans="1:58" ht="66.75" customHeight="1" x14ac:dyDescent="0.2">
      <c r="A70" s="137" t="s">
        <v>53</v>
      </c>
      <c r="B70" s="139" t="s">
        <v>20</v>
      </c>
      <c r="C70" s="139" t="s">
        <v>12</v>
      </c>
      <c r="D70" s="135">
        <f>K70+R70+AA70+AI70+AR70+AY70</f>
        <v>3709.7000000000003</v>
      </c>
      <c r="E70" s="24">
        <v>0</v>
      </c>
      <c r="F70" s="24">
        <v>0</v>
      </c>
      <c r="G70" s="24">
        <v>1060</v>
      </c>
      <c r="H70" s="26"/>
      <c r="I70" s="26"/>
      <c r="J70" s="26"/>
      <c r="K70" s="135">
        <f t="shared" si="55"/>
        <v>220.5</v>
      </c>
      <c r="L70" s="135">
        <v>0</v>
      </c>
      <c r="M70" s="135">
        <v>0</v>
      </c>
      <c r="N70" s="135">
        <v>220.5</v>
      </c>
      <c r="O70" s="135">
        <v>0</v>
      </c>
      <c r="P70" s="135">
        <v>0</v>
      </c>
      <c r="Q70" s="135">
        <v>0</v>
      </c>
      <c r="R70" s="135">
        <f t="shared" si="62"/>
        <v>148.19999999999999</v>
      </c>
      <c r="S70" s="135">
        <v>0</v>
      </c>
      <c r="T70" s="135">
        <v>0</v>
      </c>
      <c r="U70" s="135">
        <v>0</v>
      </c>
      <c r="V70" s="135">
        <v>148.19999999999999</v>
      </c>
      <c r="W70" s="135">
        <v>0</v>
      </c>
      <c r="X70" s="135">
        <v>0</v>
      </c>
      <c r="Y70" s="135">
        <v>0</v>
      </c>
      <c r="Z70" s="135">
        <v>0</v>
      </c>
      <c r="AA70" s="135">
        <f t="shared" si="63"/>
        <v>210.7</v>
      </c>
      <c r="AB70" s="135">
        <v>0</v>
      </c>
      <c r="AC70" s="142">
        <v>0</v>
      </c>
      <c r="AD70" s="142">
        <v>210.7</v>
      </c>
      <c r="AE70" s="135">
        <v>0</v>
      </c>
      <c r="AF70" s="135">
        <v>0</v>
      </c>
      <c r="AG70" s="135">
        <v>0</v>
      </c>
      <c r="AH70" s="135">
        <v>0</v>
      </c>
      <c r="AI70" s="135">
        <v>207</v>
      </c>
      <c r="AJ70" s="135">
        <v>0</v>
      </c>
      <c r="AK70" s="135">
        <v>0</v>
      </c>
      <c r="AL70" s="135">
        <v>207</v>
      </c>
      <c r="AM70" s="135">
        <v>0</v>
      </c>
      <c r="AN70" s="135">
        <v>0</v>
      </c>
      <c r="AO70" s="135">
        <v>0</v>
      </c>
      <c r="AP70" s="135">
        <v>0</v>
      </c>
      <c r="AQ70" s="135">
        <v>0</v>
      </c>
      <c r="AR70" s="135">
        <f>AS70+AT70+AU70+AV70+BF70</f>
        <v>2736.3</v>
      </c>
      <c r="AS70" s="135">
        <v>0</v>
      </c>
      <c r="AT70" s="135">
        <v>0</v>
      </c>
      <c r="AU70" s="135">
        <v>2736.3</v>
      </c>
      <c r="AV70" s="135">
        <v>0</v>
      </c>
      <c r="AW70" s="135">
        <v>0</v>
      </c>
      <c r="AX70" s="135">
        <v>0</v>
      </c>
      <c r="AY70" s="135">
        <f>AZ70+BC70+BD70+BF70+BL70</f>
        <v>187</v>
      </c>
      <c r="AZ70" s="135">
        <v>0</v>
      </c>
      <c r="BA70" s="166">
        <v>0</v>
      </c>
      <c r="BB70" s="135">
        <v>0</v>
      </c>
      <c r="BC70" s="135">
        <v>187</v>
      </c>
      <c r="BD70" s="135">
        <v>0</v>
      </c>
      <c r="BE70" s="135">
        <v>0</v>
      </c>
      <c r="BF70" s="135">
        <v>0</v>
      </c>
    </row>
    <row r="71" spans="1:58" s="6" customFormat="1" ht="59.25" customHeight="1" x14ac:dyDescent="0.2">
      <c r="A71" s="137"/>
      <c r="B71" s="136"/>
      <c r="C71" s="136"/>
      <c r="D71" s="136"/>
      <c r="E71" s="26"/>
      <c r="F71" s="26"/>
      <c r="G71" s="26"/>
      <c r="H71" s="26"/>
      <c r="I71" s="26"/>
      <c r="J71" s="2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43"/>
      <c r="AD71" s="143"/>
      <c r="AE71" s="136"/>
      <c r="AF71" s="136"/>
      <c r="AG71" s="136"/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  <c r="AR71" s="136"/>
      <c r="AS71" s="136"/>
      <c r="AT71" s="136"/>
      <c r="AU71" s="136"/>
      <c r="AV71" s="136"/>
      <c r="AW71" s="136"/>
      <c r="AX71" s="136"/>
      <c r="AY71" s="136"/>
      <c r="AZ71" s="136"/>
      <c r="BA71" s="167"/>
      <c r="BB71" s="136"/>
      <c r="BC71" s="136"/>
      <c r="BD71" s="136"/>
      <c r="BE71" s="136"/>
      <c r="BF71" s="136"/>
    </row>
    <row r="72" spans="1:58" s="6" customFormat="1" ht="92.25" customHeight="1" x14ac:dyDescent="0.2">
      <c r="A72" s="138"/>
      <c r="B72" s="32" t="s">
        <v>55</v>
      </c>
      <c r="C72" s="32" t="s">
        <v>55</v>
      </c>
      <c r="D72" s="31">
        <f t="shared" ref="D72:D79" si="101">K72+R72+AA72+AI72+AR72+AY72</f>
        <v>605</v>
      </c>
      <c r="E72" s="26"/>
      <c r="F72" s="26"/>
      <c r="G72" s="26"/>
      <c r="H72" s="26"/>
      <c r="I72" s="26"/>
      <c r="J72" s="26"/>
      <c r="K72" s="31">
        <f t="shared" si="55"/>
        <v>605</v>
      </c>
      <c r="L72" s="31">
        <v>0</v>
      </c>
      <c r="M72" s="31">
        <v>0</v>
      </c>
      <c r="N72" s="31">
        <v>605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31">
        <v>0</v>
      </c>
      <c r="V72" s="31">
        <v>0</v>
      </c>
      <c r="W72" s="31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51">
        <v>0</v>
      </c>
      <c r="AD72" s="51">
        <v>0</v>
      </c>
      <c r="AE72" s="31">
        <v>0</v>
      </c>
      <c r="AF72" s="31">
        <v>0</v>
      </c>
      <c r="AG72" s="31">
        <v>0</v>
      </c>
      <c r="AH72" s="31"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31">
        <v>0</v>
      </c>
      <c r="AP72" s="31">
        <v>0</v>
      </c>
      <c r="AQ72" s="31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31">
        <v>0</v>
      </c>
      <c r="AZ72" s="31">
        <v>0</v>
      </c>
      <c r="BA72" s="31">
        <v>0</v>
      </c>
      <c r="BB72" s="31">
        <v>0</v>
      </c>
      <c r="BC72" s="31">
        <v>0</v>
      </c>
      <c r="BD72" s="31">
        <v>0</v>
      </c>
      <c r="BE72" s="31">
        <v>0</v>
      </c>
      <c r="BF72" s="31">
        <v>0</v>
      </c>
    </row>
    <row r="73" spans="1:58" s="6" customFormat="1" ht="120.75" customHeight="1" x14ac:dyDescent="0.2">
      <c r="A73" s="138"/>
      <c r="B73" s="32" t="s">
        <v>11</v>
      </c>
      <c r="C73" s="32" t="s">
        <v>11</v>
      </c>
      <c r="D73" s="31">
        <f>R73+AA73+AI73</f>
        <v>150</v>
      </c>
      <c r="E73" s="26"/>
      <c r="F73" s="26"/>
      <c r="G73" s="26"/>
      <c r="H73" s="26"/>
      <c r="I73" s="26"/>
      <c r="J73" s="26"/>
      <c r="K73" s="31">
        <f>L73+M73+N73+O73+P73+Q73</f>
        <v>0</v>
      </c>
      <c r="L73" s="31">
        <v>0</v>
      </c>
      <c r="M73" s="31">
        <v>0</v>
      </c>
      <c r="N73" s="31">
        <v>0</v>
      </c>
      <c r="O73" s="31">
        <v>0</v>
      </c>
      <c r="P73" s="31">
        <v>0</v>
      </c>
      <c r="Q73" s="31">
        <v>0</v>
      </c>
      <c r="R73" s="31">
        <f>V73</f>
        <v>150</v>
      </c>
      <c r="S73" s="31">
        <v>0</v>
      </c>
      <c r="T73" s="31">
        <v>0</v>
      </c>
      <c r="U73" s="31">
        <v>0</v>
      </c>
      <c r="V73" s="31">
        <v>150</v>
      </c>
      <c r="W73" s="31">
        <v>0</v>
      </c>
      <c r="X73" s="31">
        <v>0</v>
      </c>
      <c r="Y73" s="31">
        <v>0</v>
      </c>
      <c r="Z73" s="31">
        <v>0</v>
      </c>
      <c r="AA73" s="31">
        <f>AD73</f>
        <v>0</v>
      </c>
      <c r="AB73" s="31">
        <v>0</v>
      </c>
      <c r="AC73" s="51">
        <v>0</v>
      </c>
      <c r="AD73" s="51">
        <v>0</v>
      </c>
      <c r="AE73" s="31">
        <v>0</v>
      </c>
      <c r="AF73" s="31">
        <v>0</v>
      </c>
      <c r="AG73" s="31">
        <v>0</v>
      </c>
      <c r="AH73" s="31">
        <v>0</v>
      </c>
      <c r="AI73" s="31">
        <f>AL73</f>
        <v>0</v>
      </c>
      <c r="AJ73" s="31">
        <v>0</v>
      </c>
      <c r="AK73" s="31">
        <v>0</v>
      </c>
      <c r="AL73" s="31">
        <v>0</v>
      </c>
      <c r="AM73" s="31">
        <v>0</v>
      </c>
      <c r="AN73" s="31">
        <v>0</v>
      </c>
      <c r="AO73" s="31">
        <v>0</v>
      </c>
      <c r="AP73" s="31">
        <v>0</v>
      </c>
      <c r="AQ73" s="31">
        <v>0</v>
      </c>
      <c r="AR73" s="31">
        <f>AS73+AT73+AU73+AV73+AW73+AX73</f>
        <v>0</v>
      </c>
      <c r="AS73" s="31">
        <v>0</v>
      </c>
      <c r="AT73" s="31">
        <v>0</v>
      </c>
      <c r="AU73" s="31">
        <v>0</v>
      </c>
      <c r="AV73" s="31">
        <v>0</v>
      </c>
      <c r="AW73" s="31">
        <v>0</v>
      </c>
      <c r="AX73" s="31">
        <v>0</v>
      </c>
      <c r="AY73" s="31">
        <f>AZ73+BB73+BC73+BD73+BE73+BF73</f>
        <v>0</v>
      </c>
      <c r="AZ73" s="31">
        <v>0</v>
      </c>
      <c r="BA73" s="31">
        <v>0</v>
      </c>
      <c r="BB73" s="31">
        <v>0</v>
      </c>
      <c r="BC73" s="31">
        <v>0</v>
      </c>
      <c r="BD73" s="31">
        <v>0</v>
      </c>
      <c r="BE73" s="31">
        <v>0</v>
      </c>
      <c r="BF73" s="31">
        <v>0</v>
      </c>
    </row>
    <row r="74" spans="1:58" s="19" customFormat="1" ht="76.5" customHeight="1" x14ac:dyDescent="0.2">
      <c r="A74" s="132" t="s">
        <v>37</v>
      </c>
      <c r="B74" s="23" t="s">
        <v>24</v>
      </c>
      <c r="C74" s="23" t="s">
        <v>6</v>
      </c>
      <c r="D74" s="24">
        <f>K74+R74+AA74+AI74+AR74+AY74</f>
        <v>20464.8</v>
      </c>
      <c r="E74" s="26" t="e">
        <f>E78+#REF!</f>
        <v>#REF!</v>
      </c>
      <c r="F74" s="26" t="e">
        <f>F78+#REF!</f>
        <v>#REF!</v>
      </c>
      <c r="G74" s="26" t="e">
        <f>G78+#REF!</f>
        <v>#REF!</v>
      </c>
      <c r="H74" s="26" t="e">
        <f>H78+#REF!</f>
        <v>#REF!</v>
      </c>
      <c r="I74" s="26" t="e">
        <f>I78+#REF!</f>
        <v>#REF!</v>
      </c>
      <c r="J74" s="26" t="e">
        <f>J78+#REF!</f>
        <v>#REF!</v>
      </c>
      <c r="K74" s="26">
        <f>M74+O74+N74</f>
        <v>2287.5</v>
      </c>
      <c r="L74" s="26">
        <f t="shared" ref="L74" si="102">L78</f>
        <v>0</v>
      </c>
      <c r="M74" s="26">
        <f>M78+M82</f>
        <v>1212.2</v>
      </c>
      <c r="N74" s="26">
        <f>N80+N81+N82</f>
        <v>25.3</v>
      </c>
      <c r="O74" s="26">
        <f>O78</f>
        <v>1050</v>
      </c>
      <c r="P74" s="26">
        <f t="shared" ref="P74:Q74" si="103">P78</f>
        <v>0</v>
      </c>
      <c r="Q74" s="26">
        <f t="shared" si="103"/>
        <v>0</v>
      </c>
      <c r="R74" s="26">
        <f>U74+W74+V74</f>
        <v>4880.7000000000007</v>
      </c>
      <c r="S74" s="26">
        <f t="shared" ref="S74:Z74" si="104">S78</f>
        <v>0</v>
      </c>
      <c r="T74" s="26">
        <f t="shared" si="104"/>
        <v>0</v>
      </c>
      <c r="U74" s="26">
        <f t="shared" si="104"/>
        <v>2830.6</v>
      </c>
      <c r="V74" s="26">
        <f>V77</f>
        <v>550.1</v>
      </c>
      <c r="W74" s="26">
        <f t="shared" si="104"/>
        <v>1500</v>
      </c>
      <c r="X74" s="26">
        <f t="shared" si="104"/>
        <v>0</v>
      </c>
      <c r="Y74" s="26">
        <f t="shared" si="104"/>
        <v>0</v>
      </c>
      <c r="Z74" s="26">
        <f t="shared" si="104"/>
        <v>0</v>
      </c>
      <c r="AA74" s="26">
        <f>AB74+AC74+AD74+AE74+AF74+AG74+AH74</f>
        <v>6886.8</v>
      </c>
      <c r="AB74" s="26">
        <f t="shared" ref="AB74:AH74" si="105">AB78</f>
        <v>0</v>
      </c>
      <c r="AC74" s="47">
        <f>AC78+AC83</f>
        <v>4378.3</v>
      </c>
      <c r="AD74" s="47">
        <f>AD76</f>
        <v>1908.5</v>
      </c>
      <c r="AE74" s="26">
        <f t="shared" si="105"/>
        <v>600</v>
      </c>
      <c r="AF74" s="26">
        <f t="shared" si="105"/>
        <v>0</v>
      </c>
      <c r="AG74" s="26">
        <f t="shared" si="105"/>
        <v>0</v>
      </c>
      <c r="AH74" s="26">
        <f t="shared" si="105"/>
        <v>0</v>
      </c>
      <c r="AI74" s="26">
        <f>AK74+AL74+AM74+AN74+AO74+AP74</f>
        <v>2136.6</v>
      </c>
      <c r="AJ74" s="26">
        <f t="shared" ref="AJ74:AQ74" si="106">AJ78</f>
        <v>0</v>
      </c>
      <c r="AK74" s="26">
        <f t="shared" si="106"/>
        <v>2136.6</v>
      </c>
      <c r="AL74" s="26">
        <f>AL76</f>
        <v>0</v>
      </c>
      <c r="AM74" s="26">
        <f t="shared" si="106"/>
        <v>0</v>
      </c>
      <c r="AN74" s="26">
        <f t="shared" si="106"/>
        <v>0</v>
      </c>
      <c r="AO74" s="26">
        <f t="shared" si="106"/>
        <v>0</v>
      </c>
      <c r="AP74" s="26">
        <f t="shared" si="106"/>
        <v>0</v>
      </c>
      <c r="AQ74" s="26">
        <f t="shared" si="106"/>
        <v>0</v>
      </c>
      <c r="AR74" s="26">
        <f>AS74+AT74+AU74+AV74+AW74+BF74</f>
        <v>2136.6</v>
      </c>
      <c r="AS74" s="26">
        <f t="shared" ref="AS74:AX74" si="107">AS78</f>
        <v>0</v>
      </c>
      <c r="AT74" s="26">
        <f t="shared" si="107"/>
        <v>2136.6</v>
      </c>
      <c r="AU74" s="26">
        <f t="shared" si="107"/>
        <v>0</v>
      </c>
      <c r="AV74" s="26">
        <f t="shared" si="107"/>
        <v>0</v>
      </c>
      <c r="AW74" s="26">
        <f t="shared" si="107"/>
        <v>0</v>
      </c>
      <c r="AX74" s="26">
        <f t="shared" si="107"/>
        <v>0</v>
      </c>
      <c r="AY74" s="26">
        <f>AY76</f>
        <v>2136.6</v>
      </c>
      <c r="AZ74" s="26">
        <f t="shared" ref="AZ74:BF74" si="108">AZ78</f>
        <v>0</v>
      </c>
      <c r="BA74" s="26">
        <v>0</v>
      </c>
      <c r="BB74" s="26">
        <f t="shared" si="108"/>
        <v>2136.6</v>
      </c>
      <c r="BC74" s="26">
        <f t="shared" si="108"/>
        <v>0</v>
      </c>
      <c r="BD74" s="26">
        <f t="shared" si="108"/>
        <v>0</v>
      </c>
      <c r="BE74" s="26">
        <f t="shared" si="108"/>
        <v>0</v>
      </c>
      <c r="BF74" s="26">
        <f t="shared" si="108"/>
        <v>0</v>
      </c>
    </row>
    <row r="75" spans="1:58" s="19" customFormat="1" ht="76.5" customHeight="1" x14ac:dyDescent="0.2">
      <c r="A75" s="133"/>
      <c r="B75" s="23" t="s">
        <v>55</v>
      </c>
      <c r="C75" s="32" t="s">
        <v>55</v>
      </c>
      <c r="D75" s="24">
        <f>K75+R75+AA75+AI75+AR75+AY75</f>
        <v>187.60000000000002</v>
      </c>
      <c r="E75" s="26"/>
      <c r="F75" s="26"/>
      <c r="G75" s="26"/>
      <c r="H75" s="26"/>
      <c r="I75" s="26"/>
      <c r="J75" s="26"/>
      <c r="K75" s="26">
        <f>K82</f>
        <v>187.60000000000002</v>
      </c>
      <c r="L75" s="26">
        <v>0</v>
      </c>
      <c r="M75" s="26">
        <f>M82</f>
        <v>162.30000000000001</v>
      </c>
      <c r="N75" s="26">
        <f>N82</f>
        <v>25.3</v>
      </c>
      <c r="O75" s="26">
        <v>0</v>
      </c>
      <c r="P75" s="26">
        <v>0</v>
      </c>
      <c r="Q75" s="26">
        <v>0</v>
      </c>
      <c r="R75" s="26">
        <v>0</v>
      </c>
      <c r="S75" s="26">
        <v>0</v>
      </c>
      <c r="T75" s="26">
        <v>0</v>
      </c>
      <c r="U75" s="26">
        <v>0</v>
      </c>
      <c r="V75" s="26">
        <v>0</v>
      </c>
      <c r="W75" s="26">
        <v>0</v>
      </c>
      <c r="X75" s="26">
        <v>0</v>
      </c>
      <c r="Y75" s="26">
        <v>0</v>
      </c>
      <c r="Z75" s="26">
        <v>0</v>
      </c>
      <c r="AA75" s="26">
        <v>0</v>
      </c>
      <c r="AB75" s="26">
        <v>0</v>
      </c>
      <c r="AC75" s="47">
        <v>0</v>
      </c>
      <c r="AD75" s="47">
        <v>0</v>
      </c>
      <c r="AE75" s="26">
        <v>0</v>
      </c>
      <c r="AF75" s="26">
        <v>0</v>
      </c>
      <c r="AG75" s="26">
        <v>0</v>
      </c>
      <c r="AH75" s="26">
        <v>0</v>
      </c>
      <c r="AI75" s="26">
        <v>0</v>
      </c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6">
        <v>0</v>
      </c>
      <c r="AQ75" s="26">
        <v>0</v>
      </c>
      <c r="AR75" s="26">
        <v>0</v>
      </c>
      <c r="AS75" s="26">
        <v>0</v>
      </c>
      <c r="AT75" s="26">
        <v>0</v>
      </c>
      <c r="AU75" s="26">
        <v>0</v>
      </c>
      <c r="AV75" s="26">
        <v>0</v>
      </c>
      <c r="AW75" s="26">
        <v>0</v>
      </c>
      <c r="AX75" s="26">
        <v>0</v>
      </c>
      <c r="AY75" s="26">
        <v>0</v>
      </c>
      <c r="AZ75" s="26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</row>
    <row r="76" spans="1:58" s="19" customFormat="1" ht="76.5" customHeight="1" x14ac:dyDescent="0.2">
      <c r="A76" s="133"/>
      <c r="B76" s="23" t="s">
        <v>12</v>
      </c>
      <c r="C76" s="23" t="s">
        <v>12</v>
      </c>
      <c r="D76" s="24">
        <f>K76+R76+AA76+AI76+AR76+AY76</f>
        <v>19727.099999999999</v>
      </c>
      <c r="E76" s="26"/>
      <c r="F76" s="26"/>
      <c r="G76" s="26"/>
      <c r="H76" s="26"/>
      <c r="I76" s="26"/>
      <c r="J76" s="26"/>
      <c r="K76" s="26">
        <f>K78</f>
        <v>2099.9</v>
      </c>
      <c r="L76" s="26">
        <v>0</v>
      </c>
      <c r="M76" s="26">
        <f>M78+M80</f>
        <v>1049.9000000000001</v>
      </c>
      <c r="N76" s="26">
        <f>N78+N79+N80</f>
        <v>0</v>
      </c>
      <c r="O76" s="26">
        <f>O78</f>
        <v>1050</v>
      </c>
      <c r="P76" s="26">
        <v>0</v>
      </c>
      <c r="Q76" s="26">
        <v>0</v>
      </c>
      <c r="R76" s="26">
        <f>R78</f>
        <v>4330.6000000000004</v>
      </c>
      <c r="S76" s="26">
        <v>0</v>
      </c>
      <c r="T76" s="26">
        <v>0</v>
      </c>
      <c r="U76" s="26">
        <f>U78</f>
        <v>2830.6</v>
      </c>
      <c r="V76" s="26">
        <v>0</v>
      </c>
      <c r="W76" s="26">
        <f>W78</f>
        <v>1500</v>
      </c>
      <c r="X76" s="26">
        <v>0</v>
      </c>
      <c r="Y76" s="26">
        <v>0</v>
      </c>
      <c r="Z76" s="26">
        <v>0</v>
      </c>
      <c r="AA76" s="26">
        <f>AC76+AD76+AE76</f>
        <v>6886.8</v>
      </c>
      <c r="AB76" s="26">
        <v>0</v>
      </c>
      <c r="AC76" s="47">
        <f>AC78+AC83</f>
        <v>4378.3</v>
      </c>
      <c r="AD76" s="47">
        <f>AD83+AD84+AD80</f>
        <v>1908.5</v>
      </c>
      <c r="AE76" s="26">
        <f>AE78</f>
        <v>600</v>
      </c>
      <c r="AF76" s="26">
        <v>0</v>
      </c>
      <c r="AG76" s="26">
        <v>0</v>
      </c>
      <c r="AH76" s="26">
        <v>0</v>
      </c>
      <c r="AI76" s="26">
        <f>AK76+AL76</f>
        <v>2136.6</v>
      </c>
      <c r="AJ76" s="26">
        <v>0</v>
      </c>
      <c r="AK76" s="26">
        <f>AK78</f>
        <v>2136.6</v>
      </c>
      <c r="AL76" s="26">
        <f>AL83+AL84+AL80</f>
        <v>0</v>
      </c>
      <c r="AM76" s="26">
        <f>AM79</f>
        <v>0</v>
      </c>
      <c r="AN76" s="26">
        <v>0</v>
      </c>
      <c r="AO76" s="26">
        <v>0</v>
      </c>
      <c r="AP76" s="26">
        <v>0</v>
      </c>
      <c r="AQ76" s="26">
        <v>0</v>
      </c>
      <c r="AR76" s="26">
        <f>AR78</f>
        <v>2136.6</v>
      </c>
      <c r="AS76" s="26">
        <v>0</v>
      </c>
      <c r="AT76" s="26">
        <f>AT78</f>
        <v>2136.6</v>
      </c>
      <c r="AU76" s="26">
        <v>0</v>
      </c>
      <c r="AV76" s="26">
        <f>AV78</f>
        <v>0</v>
      </c>
      <c r="AW76" s="26">
        <v>0</v>
      </c>
      <c r="AX76" s="26">
        <v>0</v>
      </c>
      <c r="AY76" s="26">
        <f>BB76</f>
        <v>2136.6</v>
      </c>
      <c r="AZ76" s="26">
        <v>0</v>
      </c>
      <c r="BA76" s="26">
        <v>0</v>
      </c>
      <c r="BB76" s="26">
        <v>2136.6</v>
      </c>
      <c r="BC76" s="26">
        <v>0</v>
      </c>
      <c r="BD76" s="26">
        <f>BD78</f>
        <v>0</v>
      </c>
      <c r="BE76" s="26">
        <v>0</v>
      </c>
      <c r="BF76" s="26">
        <v>0</v>
      </c>
    </row>
    <row r="77" spans="1:58" s="19" customFormat="1" ht="120" customHeight="1" x14ac:dyDescent="0.2">
      <c r="A77" s="134"/>
      <c r="B77" s="45" t="s">
        <v>18</v>
      </c>
      <c r="C77" s="45" t="s">
        <v>18</v>
      </c>
      <c r="D77" s="44">
        <f>R77</f>
        <v>550.1</v>
      </c>
      <c r="E77" s="26"/>
      <c r="F77" s="26"/>
      <c r="G77" s="26"/>
      <c r="H77" s="26"/>
      <c r="I77" s="26"/>
      <c r="J77" s="26"/>
      <c r="K77" s="26">
        <v>0</v>
      </c>
      <c r="L77" s="26">
        <v>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6">
        <f>V77</f>
        <v>550.1</v>
      </c>
      <c r="S77" s="26">
        <v>0</v>
      </c>
      <c r="T77" s="26">
        <v>0</v>
      </c>
      <c r="U77" s="26">
        <v>0</v>
      </c>
      <c r="V77" s="26">
        <f>V80</f>
        <v>550.1</v>
      </c>
      <c r="W77" s="26">
        <v>0</v>
      </c>
      <c r="X77" s="26">
        <v>0</v>
      </c>
      <c r="Y77" s="26">
        <v>0</v>
      </c>
      <c r="Z77" s="26">
        <v>0</v>
      </c>
      <c r="AA77" s="26">
        <v>0</v>
      </c>
      <c r="AB77" s="26">
        <v>0</v>
      </c>
      <c r="AC77" s="47">
        <v>0</v>
      </c>
      <c r="AD77" s="47">
        <v>0</v>
      </c>
      <c r="AE77" s="26">
        <v>0</v>
      </c>
      <c r="AF77" s="26">
        <v>0</v>
      </c>
      <c r="AG77" s="26">
        <v>0</v>
      </c>
      <c r="AH77" s="26">
        <v>0</v>
      </c>
      <c r="AI77" s="26">
        <v>0</v>
      </c>
      <c r="AJ77" s="26">
        <v>0</v>
      </c>
      <c r="AK77" s="26">
        <v>0</v>
      </c>
      <c r="AL77" s="26">
        <v>0</v>
      </c>
      <c r="AM77" s="26">
        <v>0</v>
      </c>
      <c r="AN77" s="26">
        <v>0</v>
      </c>
      <c r="AO77" s="26">
        <v>0</v>
      </c>
      <c r="AP77" s="26">
        <v>0</v>
      </c>
      <c r="AQ77" s="26">
        <v>0</v>
      </c>
      <c r="AR77" s="26">
        <v>0</v>
      </c>
      <c r="AS77" s="26">
        <v>0</v>
      </c>
      <c r="AT77" s="26">
        <v>0</v>
      </c>
      <c r="AU77" s="26">
        <v>0</v>
      </c>
      <c r="AV77" s="26">
        <v>0</v>
      </c>
      <c r="AW77" s="26">
        <v>0</v>
      </c>
      <c r="AX77" s="26">
        <v>0</v>
      </c>
      <c r="AY77" s="26">
        <v>0</v>
      </c>
      <c r="AZ77" s="26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</row>
    <row r="78" spans="1:58" s="6" customFormat="1" ht="128.25" customHeight="1" x14ac:dyDescent="0.2">
      <c r="A78" s="117" t="s">
        <v>38</v>
      </c>
      <c r="B78" s="23" t="s">
        <v>39</v>
      </c>
      <c r="C78" s="23" t="s">
        <v>12</v>
      </c>
      <c r="D78" s="24">
        <f t="shared" si="101"/>
        <v>15818.6</v>
      </c>
      <c r="E78" s="26"/>
      <c r="F78" s="26"/>
      <c r="G78" s="26"/>
      <c r="H78" s="26"/>
      <c r="I78" s="26"/>
      <c r="J78" s="26"/>
      <c r="K78" s="116">
        <f>M78+O78</f>
        <v>2099.9</v>
      </c>
      <c r="L78" s="26">
        <f t="shared" ref="L78:N78" si="109">L79</f>
        <v>0</v>
      </c>
      <c r="M78" s="26">
        <f t="shared" si="109"/>
        <v>1049.9000000000001</v>
      </c>
      <c r="N78" s="26">
        <f t="shared" si="109"/>
        <v>0</v>
      </c>
      <c r="O78" s="26">
        <f>O79</f>
        <v>1050</v>
      </c>
      <c r="P78" s="26">
        <f t="shared" ref="P78:Q78" si="110">P79</f>
        <v>0</v>
      </c>
      <c r="Q78" s="26">
        <f t="shared" si="110"/>
        <v>0</v>
      </c>
      <c r="R78" s="24">
        <f>U78+W78</f>
        <v>4330.6000000000004</v>
      </c>
      <c r="S78" s="26">
        <f t="shared" ref="S78:Z78" si="111">S79</f>
        <v>0</v>
      </c>
      <c r="T78" s="26">
        <f t="shared" si="111"/>
        <v>0</v>
      </c>
      <c r="U78" s="26">
        <f t="shared" si="111"/>
        <v>2830.6</v>
      </c>
      <c r="V78" s="26">
        <f t="shared" si="111"/>
        <v>0</v>
      </c>
      <c r="W78" s="26">
        <f t="shared" si="111"/>
        <v>1500</v>
      </c>
      <c r="X78" s="26">
        <f t="shared" si="111"/>
        <v>0</v>
      </c>
      <c r="Y78" s="26">
        <f t="shared" si="111"/>
        <v>0</v>
      </c>
      <c r="Z78" s="26">
        <f t="shared" si="111"/>
        <v>0</v>
      </c>
      <c r="AA78" s="24">
        <f>AC78+AE78</f>
        <v>2978.3</v>
      </c>
      <c r="AB78" s="26">
        <f t="shared" ref="AB78:AH78" si="112">AB79</f>
        <v>0</v>
      </c>
      <c r="AC78" s="47">
        <f t="shared" si="112"/>
        <v>2378.3000000000002</v>
      </c>
      <c r="AD78" s="47">
        <f t="shared" si="112"/>
        <v>0</v>
      </c>
      <c r="AE78" s="26">
        <f t="shared" si="112"/>
        <v>600</v>
      </c>
      <c r="AF78" s="26">
        <f t="shared" si="112"/>
        <v>0</v>
      </c>
      <c r="AG78" s="26">
        <f t="shared" si="112"/>
        <v>0</v>
      </c>
      <c r="AH78" s="26">
        <f t="shared" si="112"/>
        <v>0</v>
      </c>
      <c r="AI78" s="24">
        <f>AK78+AM78+AN78+AO78+AP78</f>
        <v>2136.6</v>
      </c>
      <c r="AJ78" s="26">
        <f t="shared" ref="AJ78:AQ78" si="113">AJ79</f>
        <v>0</v>
      </c>
      <c r="AK78" s="26">
        <f>AK79</f>
        <v>2136.6</v>
      </c>
      <c r="AL78" s="26">
        <f t="shared" si="113"/>
        <v>0</v>
      </c>
      <c r="AM78" s="26">
        <f>AM79</f>
        <v>0</v>
      </c>
      <c r="AN78" s="26">
        <f t="shared" si="113"/>
        <v>0</v>
      </c>
      <c r="AO78" s="26">
        <f t="shared" si="113"/>
        <v>0</v>
      </c>
      <c r="AP78" s="26">
        <f t="shared" si="113"/>
        <v>0</v>
      </c>
      <c r="AQ78" s="26">
        <f t="shared" si="113"/>
        <v>0</v>
      </c>
      <c r="AR78" s="24">
        <f>AT78+AV78</f>
        <v>2136.6</v>
      </c>
      <c r="AS78" s="26">
        <f t="shared" ref="AS78:AX78" si="114">AS79</f>
        <v>0</v>
      </c>
      <c r="AT78" s="26">
        <f t="shared" si="114"/>
        <v>2136.6</v>
      </c>
      <c r="AU78" s="26">
        <f t="shared" si="114"/>
        <v>0</v>
      </c>
      <c r="AV78" s="26">
        <f t="shared" si="114"/>
        <v>0</v>
      </c>
      <c r="AW78" s="26">
        <f t="shared" si="114"/>
        <v>0</v>
      </c>
      <c r="AX78" s="26">
        <f t="shared" si="114"/>
        <v>0</v>
      </c>
      <c r="AY78" s="24">
        <f>AZ78+BB78+BC78+BD78+BE78+BF78+BG78+BH78</f>
        <v>2136.6</v>
      </c>
      <c r="AZ78" s="26">
        <f t="shared" ref="AZ78:BF78" si="115">AZ79</f>
        <v>0</v>
      </c>
      <c r="BA78" s="26">
        <v>0</v>
      </c>
      <c r="BB78" s="26">
        <f t="shared" si="115"/>
        <v>2136.6</v>
      </c>
      <c r="BC78" s="26">
        <f t="shared" si="115"/>
        <v>0</v>
      </c>
      <c r="BD78" s="26">
        <f t="shared" si="115"/>
        <v>0</v>
      </c>
      <c r="BE78" s="26">
        <f t="shared" si="115"/>
        <v>0</v>
      </c>
      <c r="BF78" s="26">
        <f t="shared" si="115"/>
        <v>0</v>
      </c>
    </row>
    <row r="79" spans="1:58" s="6" customFormat="1" ht="120.75" hidden="1" customHeight="1" x14ac:dyDescent="0.2">
      <c r="A79" s="117"/>
      <c r="B79" s="23" t="s">
        <v>20</v>
      </c>
      <c r="C79" s="23" t="s">
        <v>12</v>
      </c>
      <c r="D79" s="24">
        <f t="shared" si="101"/>
        <v>15818.6</v>
      </c>
      <c r="E79" s="26"/>
      <c r="F79" s="26"/>
      <c r="G79" s="26"/>
      <c r="H79" s="26"/>
      <c r="I79" s="26"/>
      <c r="J79" s="26"/>
      <c r="K79" s="26">
        <f t="shared" ref="K79" si="116">L79+M79+N79+O79+P79+Q79</f>
        <v>2099.9</v>
      </c>
      <c r="L79" s="26">
        <v>0</v>
      </c>
      <c r="M79" s="26">
        <v>1049.9000000000001</v>
      </c>
      <c r="N79" s="26"/>
      <c r="O79" s="26">
        <v>1050</v>
      </c>
      <c r="P79" s="26">
        <v>0</v>
      </c>
      <c r="Q79" s="26">
        <v>0</v>
      </c>
      <c r="R79" s="26">
        <f t="shared" ref="R79" si="117">S79+T79+U79+V79+W79+X79+Y79+Z79</f>
        <v>4330.6000000000004</v>
      </c>
      <c r="S79" s="26">
        <v>0</v>
      </c>
      <c r="T79" s="26">
        <v>0</v>
      </c>
      <c r="U79" s="26">
        <v>2830.6</v>
      </c>
      <c r="V79" s="26">
        <v>0</v>
      </c>
      <c r="W79" s="26">
        <v>1500</v>
      </c>
      <c r="X79" s="26">
        <v>0</v>
      </c>
      <c r="Y79" s="26">
        <v>0</v>
      </c>
      <c r="Z79" s="26">
        <v>0</v>
      </c>
      <c r="AA79" s="24">
        <f>AC79+AE79</f>
        <v>2978.3</v>
      </c>
      <c r="AB79" s="26">
        <v>0</v>
      </c>
      <c r="AC79" s="47">
        <v>2378.3000000000002</v>
      </c>
      <c r="AD79" s="47">
        <v>0</v>
      </c>
      <c r="AE79" s="26">
        <v>600</v>
      </c>
      <c r="AF79" s="26">
        <v>0</v>
      </c>
      <c r="AG79" s="26">
        <v>0</v>
      </c>
      <c r="AH79" s="26">
        <v>0</v>
      </c>
      <c r="AI79" s="24">
        <f>AK79+AM79</f>
        <v>2136.6</v>
      </c>
      <c r="AJ79" s="26">
        <v>0</v>
      </c>
      <c r="AK79" s="26">
        <v>2136.6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4">
        <f>AT79+AV79</f>
        <v>2136.6</v>
      </c>
      <c r="AS79" s="26">
        <v>0</v>
      </c>
      <c r="AT79" s="26">
        <v>2136.6</v>
      </c>
      <c r="AU79" s="26">
        <v>0</v>
      </c>
      <c r="AV79" s="26">
        <v>0</v>
      </c>
      <c r="AW79" s="26">
        <v>0</v>
      </c>
      <c r="AX79" s="26">
        <v>0</v>
      </c>
      <c r="AY79" s="24">
        <f>AZ79+BB79+BC79+BD79+BE79+BF79+BG79+BH79</f>
        <v>2136.6</v>
      </c>
      <c r="AZ79" s="26">
        <v>0</v>
      </c>
      <c r="BA79" s="26">
        <v>0</v>
      </c>
      <c r="BB79" s="26">
        <v>2136.6</v>
      </c>
      <c r="BC79" s="26">
        <v>0</v>
      </c>
      <c r="BD79" s="26">
        <v>0</v>
      </c>
      <c r="BE79" s="26">
        <v>0</v>
      </c>
      <c r="BF79" s="26">
        <v>0</v>
      </c>
    </row>
    <row r="80" spans="1:58" s="6" customFormat="1" ht="149.25" customHeight="1" x14ac:dyDescent="0.2">
      <c r="A80" s="117" t="s">
        <v>60</v>
      </c>
      <c r="B80" s="23" t="s">
        <v>18</v>
      </c>
      <c r="C80" s="45" t="s">
        <v>18</v>
      </c>
      <c r="D80" s="24">
        <f>K80</f>
        <v>0</v>
      </c>
      <c r="E80" s="26"/>
      <c r="F80" s="26"/>
      <c r="G80" s="26"/>
      <c r="H80" s="26"/>
      <c r="I80" s="26"/>
      <c r="J80" s="26"/>
      <c r="K80" s="26">
        <f>N80</f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f>S80+T80+U80+V80+W80+X80+Y80+Z80</f>
        <v>550.1</v>
      </c>
      <c r="S80" s="26">
        <v>0</v>
      </c>
      <c r="T80" s="26">
        <v>0</v>
      </c>
      <c r="U80" s="26">
        <v>0</v>
      </c>
      <c r="V80" s="26">
        <v>550.1</v>
      </c>
      <c r="W80" s="26">
        <v>0</v>
      </c>
      <c r="X80" s="26">
        <v>0</v>
      </c>
      <c r="Y80" s="26">
        <v>0</v>
      </c>
      <c r="Z80" s="26">
        <v>0</v>
      </c>
      <c r="AA80" s="26">
        <f>AB80+AC80+AD80+AE80+AF80+AG80+AH80+AI80</f>
        <v>556.20000000000005</v>
      </c>
      <c r="AB80" s="26">
        <v>0</v>
      </c>
      <c r="AC80" s="47">
        <v>0</v>
      </c>
      <c r="AD80" s="47">
        <v>556.20000000000005</v>
      </c>
      <c r="AE80" s="26">
        <v>0</v>
      </c>
      <c r="AF80" s="26">
        <v>0</v>
      </c>
      <c r="AG80" s="26">
        <v>0</v>
      </c>
      <c r="AH80" s="26">
        <v>0</v>
      </c>
      <c r="AI80" s="26">
        <f>AJ80+AK80+AL80+AM80+AN80+AO80+AP80+AQ80</f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f>AS80+AT80+AU80+AV80+AW80+AX80+AY80+AZ80</f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f>AZ80+BB80+BC80+BD80+BE80+BF80+BG80+BH80</f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</row>
    <row r="81" spans="1:83" s="20" customFormat="1" ht="37.5" hidden="1" customHeight="1" x14ac:dyDescent="0.2">
      <c r="A81" s="117"/>
      <c r="B81" s="23"/>
      <c r="C81" s="23"/>
      <c r="D81" s="28">
        <f>K81</f>
        <v>0</v>
      </c>
      <c r="E81" s="28"/>
      <c r="F81" s="28"/>
      <c r="G81" s="28"/>
      <c r="H81" s="28"/>
      <c r="I81" s="28"/>
      <c r="J81" s="28"/>
      <c r="K81" s="28">
        <f>N81</f>
        <v>0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>
        <f>S81+T81+U81+V81+W81+X81+Y81+Z81</f>
        <v>0</v>
      </c>
      <c r="S81" s="28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8">
        <f>AB81+AC81+AD81+AE81+AF81+AG81+AH81</f>
        <v>0</v>
      </c>
      <c r="AB81" s="28">
        <v>0</v>
      </c>
      <c r="AC81" s="52">
        <v>0</v>
      </c>
      <c r="AD81" s="52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f>AJ81+AK81+AL81+AM81+AN81+AO81+AP81+AQ81</f>
        <v>0</v>
      </c>
      <c r="AJ81" s="28">
        <v>0</v>
      </c>
      <c r="AK81" s="28"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v>0</v>
      </c>
      <c r="AQ81" s="28">
        <v>0</v>
      </c>
      <c r="AR81" s="28">
        <f>AS81+AT81+AU81+AV81+AW81+AX81</f>
        <v>0</v>
      </c>
      <c r="AS81" s="28">
        <v>0</v>
      </c>
      <c r="AT81" s="28">
        <v>0</v>
      </c>
      <c r="AU81" s="28">
        <v>0</v>
      </c>
      <c r="AV81" s="28">
        <v>0</v>
      </c>
      <c r="AW81" s="28">
        <v>0</v>
      </c>
      <c r="AX81" s="28">
        <v>0</v>
      </c>
      <c r="AY81" s="28">
        <f>AZ81+BB81+BC81+BD81+BE81+BF81</f>
        <v>0</v>
      </c>
      <c r="AZ81" s="28">
        <v>0</v>
      </c>
      <c r="BA81" s="28"/>
      <c r="BB81" s="28">
        <v>0</v>
      </c>
      <c r="BC81" s="28">
        <v>0</v>
      </c>
      <c r="BD81" s="28">
        <v>0</v>
      </c>
      <c r="BE81" s="28">
        <v>0</v>
      </c>
      <c r="BF81" s="28">
        <v>0</v>
      </c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</row>
    <row r="82" spans="1:83" s="21" customFormat="1" ht="273" customHeight="1" x14ac:dyDescent="0.2">
      <c r="A82" s="120" t="s">
        <v>61</v>
      </c>
      <c r="B82" s="66" t="s">
        <v>68</v>
      </c>
      <c r="C82" s="66" t="s">
        <v>55</v>
      </c>
      <c r="D82" s="67">
        <f>K82</f>
        <v>187.60000000000002</v>
      </c>
      <c r="E82" s="67"/>
      <c r="F82" s="67"/>
      <c r="G82" s="67"/>
      <c r="H82" s="67"/>
      <c r="I82" s="67"/>
      <c r="J82" s="67"/>
      <c r="K82" s="67">
        <f>L82+M82+N82+O82+P82+Q82</f>
        <v>187.60000000000002</v>
      </c>
      <c r="L82" s="67">
        <v>0</v>
      </c>
      <c r="M82" s="67">
        <v>162.30000000000001</v>
      </c>
      <c r="N82" s="67">
        <v>25.3</v>
      </c>
      <c r="O82" s="67">
        <v>0</v>
      </c>
      <c r="P82" s="67">
        <v>0</v>
      </c>
      <c r="Q82" s="67">
        <v>0</v>
      </c>
      <c r="R82" s="67">
        <f>S82+T82+U82+V82+W82+X82+Y82+Z82</f>
        <v>0</v>
      </c>
      <c r="S82" s="67">
        <v>0</v>
      </c>
      <c r="T82" s="67">
        <v>0</v>
      </c>
      <c r="U82" s="67">
        <v>0</v>
      </c>
      <c r="V82" s="67">
        <v>0</v>
      </c>
      <c r="W82" s="67">
        <v>0</v>
      </c>
      <c r="X82" s="67">
        <v>0</v>
      </c>
      <c r="Y82" s="67">
        <v>0</v>
      </c>
      <c r="Z82" s="67">
        <v>0</v>
      </c>
      <c r="AA82" s="67">
        <f>AB82+AC82+AD82+AE82+AF82+AG82+AH82</f>
        <v>0</v>
      </c>
      <c r="AB82" s="67">
        <v>0</v>
      </c>
      <c r="AC82" s="68">
        <v>0</v>
      </c>
      <c r="AD82" s="68">
        <v>0</v>
      </c>
      <c r="AE82" s="67">
        <v>0</v>
      </c>
      <c r="AF82" s="67">
        <v>0</v>
      </c>
      <c r="AG82" s="67">
        <v>0</v>
      </c>
      <c r="AH82" s="67">
        <v>0</v>
      </c>
      <c r="AI82" s="67">
        <f>AJ82+AK82+AL82+AM82+AN82+AO82+AP82+AQ82</f>
        <v>0</v>
      </c>
      <c r="AJ82" s="67">
        <v>0</v>
      </c>
      <c r="AK82" s="67">
        <v>0</v>
      </c>
      <c r="AL82" s="67">
        <v>0</v>
      </c>
      <c r="AM82" s="67">
        <v>0</v>
      </c>
      <c r="AN82" s="67">
        <v>0</v>
      </c>
      <c r="AO82" s="67">
        <v>0</v>
      </c>
      <c r="AP82" s="67">
        <v>0</v>
      </c>
      <c r="AQ82" s="67">
        <v>0</v>
      </c>
      <c r="AR82" s="67">
        <f>AS82+AT82+AU82+AV82+AW82+AX82</f>
        <v>0</v>
      </c>
      <c r="AS82" s="67">
        <v>0</v>
      </c>
      <c r="AT82" s="67">
        <v>0</v>
      </c>
      <c r="AU82" s="67">
        <v>0</v>
      </c>
      <c r="AV82" s="67">
        <v>0</v>
      </c>
      <c r="AW82" s="67">
        <v>0</v>
      </c>
      <c r="AX82" s="67">
        <v>0</v>
      </c>
      <c r="AY82" s="67">
        <f>AZ82+BB82+BC82+BD82+BE82+BF82</f>
        <v>0</v>
      </c>
      <c r="AZ82" s="67">
        <v>0</v>
      </c>
      <c r="BA82" s="67">
        <v>0</v>
      </c>
      <c r="BB82" s="67">
        <v>0</v>
      </c>
      <c r="BC82" s="67">
        <v>0</v>
      </c>
      <c r="BD82" s="67">
        <v>0</v>
      </c>
      <c r="BE82" s="67">
        <v>0</v>
      </c>
      <c r="BF82" s="67">
        <v>0</v>
      </c>
    </row>
    <row r="83" spans="1:83" s="20" customFormat="1" ht="172.5" customHeight="1" x14ac:dyDescent="0.2">
      <c r="A83" s="124" t="s">
        <v>72</v>
      </c>
      <c r="B83" s="66" t="s">
        <v>68</v>
      </c>
      <c r="C83" s="65" t="s">
        <v>12</v>
      </c>
      <c r="D83" s="28">
        <f>AA83</f>
        <v>2352.3000000000002</v>
      </c>
      <c r="E83" s="70"/>
      <c r="F83" s="70"/>
      <c r="G83" s="70"/>
      <c r="H83" s="70"/>
      <c r="I83" s="70"/>
      <c r="J83" s="70"/>
      <c r="K83" s="71"/>
      <c r="L83" s="70"/>
      <c r="M83" s="70"/>
      <c r="N83" s="70"/>
      <c r="O83" s="70"/>
      <c r="P83" s="70"/>
      <c r="Q83" s="70"/>
      <c r="R83" s="71"/>
      <c r="S83" s="70"/>
      <c r="T83" s="70"/>
      <c r="U83" s="70"/>
      <c r="V83" s="70"/>
      <c r="W83" s="70"/>
      <c r="X83" s="70"/>
      <c r="Y83" s="70"/>
      <c r="Z83" s="70"/>
      <c r="AA83" s="28">
        <f>AD83+AC83</f>
        <v>2352.3000000000002</v>
      </c>
      <c r="AB83" s="70"/>
      <c r="AC83" s="47">
        <v>2000</v>
      </c>
      <c r="AD83" s="52">
        <v>352.3</v>
      </c>
      <c r="AE83" s="70"/>
      <c r="AF83" s="70"/>
      <c r="AG83" s="70"/>
      <c r="AH83" s="70"/>
      <c r="AI83" s="84">
        <f>AJ83+AK83+AL83+AM83+AN83+AO83+AP83+AQ83</f>
        <v>0</v>
      </c>
      <c r="AJ83" s="70">
        <v>0</v>
      </c>
      <c r="AK83" s="69"/>
      <c r="AL83" s="83">
        <v>0</v>
      </c>
      <c r="AM83" s="70"/>
      <c r="AN83" s="70"/>
      <c r="AO83" s="70"/>
      <c r="AP83" s="70"/>
      <c r="AQ83" s="70"/>
      <c r="AR83" s="70">
        <f>AS83+AT83+AU83+AV83+AW83+AX83+AY83+AZ83</f>
        <v>0</v>
      </c>
      <c r="AS83" s="70"/>
      <c r="AT83" s="70"/>
      <c r="AU83" s="70"/>
      <c r="AV83" s="70"/>
      <c r="AW83" s="70"/>
      <c r="AX83" s="70"/>
      <c r="AY83" s="70"/>
      <c r="AZ83" s="70"/>
      <c r="BA83" s="70"/>
      <c r="BB83" s="70"/>
      <c r="BC83" s="70"/>
      <c r="BD83" s="70"/>
      <c r="BE83" s="70"/>
      <c r="BF83" s="70"/>
    </row>
    <row r="84" spans="1:83" s="20" customFormat="1" ht="188.25" customHeight="1" x14ac:dyDescent="0.2">
      <c r="A84" s="124" t="s">
        <v>73</v>
      </c>
      <c r="B84" s="65" t="s">
        <v>68</v>
      </c>
      <c r="C84" s="65" t="s">
        <v>12</v>
      </c>
      <c r="D84" s="47">
        <f>AA84</f>
        <v>1000</v>
      </c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129"/>
      <c r="S84" s="26"/>
      <c r="T84" s="26"/>
      <c r="U84" s="26"/>
      <c r="V84" s="26"/>
      <c r="W84" s="26"/>
      <c r="X84" s="26"/>
      <c r="Y84" s="26"/>
      <c r="Z84" s="26"/>
      <c r="AA84" s="26">
        <f>AD84</f>
        <v>1000</v>
      </c>
      <c r="AB84" s="52"/>
      <c r="AC84" s="52"/>
      <c r="AD84" s="52">
        <v>1000</v>
      </c>
      <c r="AE84" s="69"/>
      <c r="AF84" s="69"/>
      <c r="AG84" s="69"/>
      <c r="AH84" s="69"/>
      <c r="AI84" s="69"/>
      <c r="AJ84" s="69"/>
      <c r="AK84" s="70"/>
      <c r="AL84" s="70"/>
      <c r="AM84" s="70"/>
      <c r="AN84" s="70"/>
      <c r="AO84" s="70"/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  <c r="BA84" s="70"/>
      <c r="BB84" s="69"/>
      <c r="BC84" s="69"/>
      <c r="BD84" s="69"/>
      <c r="BE84" s="69"/>
      <c r="BF84" s="69"/>
    </row>
    <row r="85" spans="1:83" ht="51.75" customHeight="1" x14ac:dyDescent="0.2">
      <c r="R85" s="113"/>
      <c r="S85" s="114"/>
      <c r="T85" s="114"/>
      <c r="U85" s="114"/>
      <c r="V85" s="114"/>
      <c r="W85" s="114"/>
      <c r="X85" s="114"/>
      <c r="Y85" s="114"/>
      <c r="Z85" s="114"/>
      <c r="AA85" s="113"/>
      <c r="AB85" s="115"/>
      <c r="AC85" s="115"/>
      <c r="AD85" s="115"/>
      <c r="AE85" s="115"/>
      <c r="AF85" s="115"/>
      <c r="AG85" s="115"/>
      <c r="AH85" s="115"/>
      <c r="AI85" s="115"/>
      <c r="AJ85" s="115"/>
      <c r="AK85" s="114"/>
      <c r="AL85" s="114"/>
      <c r="AM85" s="114"/>
      <c r="AN85" s="114"/>
      <c r="AO85" s="114"/>
      <c r="AP85" s="114"/>
      <c r="AQ85" s="114"/>
      <c r="AR85" s="114"/>
      <c r="AS85" s="114"/>
      <c r="AT85" s="114"/>
      <c r="AU85" s="114"/>
      <c r="AV85" s="6"/>
      <c r="AW85" s="6"/>
      <c r="AX85" s="6"/>
      <c r="AY85" s="6"/>
      <c r="AZ85" s="6"/>
      <c r="BA85" s="6"/>
    </row>
    <row r="86" spans="1:83" x14ac:dyDescent="0.2">
      <c r="AA86" s="13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</row>
    <row r="87" spans="1:83" x14ac:dyDescent="0.2">
      <c r="AA87" s="13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</row>
    <row r="88" spans="1:83" x14ac:dyDescent="0.2">
      <c r="AA88" s="13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</row>
    <row r="89" spans="1:83" x14ac:dyDescent="0.2"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</row>
    <row r="90" spans="1:83" x14ac:dyDescent="0.2"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</row>
    <row r="91" spans="1:83" x14ac:dyDescent="0.2"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</row>
  </sheetData>
  <mergeCells count="184">
    <mergeCell ref="BA70:BA71"/>
    <mergeCell ref="BD42:BD43"/>
    <mergeCell ref="BE42:BE43"/>
    <mergeCell ref="AW29:AW30"/>
    <mergeCell ref="AX29:AX30"/>
    <mergeCell ref="BC29:BC30"/>
    <mergeCell ref="BE29:BE30"/>
    <mergeCell ref="AU42:AU43"/>
    <mergeCell ref="AY29:AY30"/>
    <mergeCell ref="AZ29:AZ30"/>
    <mergeCell ref="AV42:AV43"/>
    <mergeCell ref="AW42:AW43"/>
    <mergeCell ref="AX42:AX43"/>
    <mergeCell ref="AY42:AY43"/>
    <mergeCell ref="AU29:AU30"/>
    <mergeCell ref="BB29:BB30"/>
    <mergeCell ref="BA29:BA30"/>
    <mergeCell ref="BA42:BA43"/>
    <mergeCell ref="AY3:BF6"/>
    <mergeCell ref="AY1:BF2"/>
    <mergeCell ref="AQ42:AQ43"/>
    <mergeCell ref="AL29:AL30"/>
    <mergeCell ref="AM29:AM30"/>
    <mergeCell ref="AR42:AR43"/>
    <mergeCell ref="AS42:AS43"/>
    <mergeCell ref="AT42:AT43"/>
    <mergeCell ref="AQ29:AQ30"/>
    <mergeCell ref="AR29:AR30"/>
    <mergeCell ref="AS29:AS30"/>
    <mergeCell ref="AN42:AN43"/>
    <mergeCell ref="AO42:AO43"/>
    <mergeCell ref="AP42:AP43"/>
    <mergeCell ref="AN29:AN30"/>
    <mergeCell ref="AO29:AO30"/>
    <mergeCell ref="AL42:AL43"/>
    <mergeCell ref="AM42:AM43"/>
    <mergeCell ref="AT29:AT30"/>
    <mergeCell ref="AP29:AP30"/>
    <mergeCell ref="BF42:BF43"/>
    <mergeCell ref="AZ42:AZ43"/>
    <mergeCell ref="BB42:BB43"/>
    <mergeCell ref="BC42:BC43"/>
    <mergeCell ref="Y6:Z6"/>
    <mergeCell ref="AR10:AX10"/>
    <mergeCell ref="B29:B30"/>
    <mergeCell ref="C29:C30"/>
    <mergeCell ref="AY10:BF10"/>
    <mergeCell ref="A7:BF7"/>
    <mergeCell ref="A22:A24"/>
    <mergeCell ref="W29:W30"/>
    <mergeCell ref="X29:X30"/>
    <mergeCell ref="Y29:Y30"/>
    <mergeCell ref="Z29:Z30"/>
    <mergeCell ref="AA29:AA30"/>
    <mergeCell ref="R29:R30"/>
    <mergeCell ref="S29:S30"/>
    <mergeCell ref="BD29:BD30"/>
    <mergeCell ref="BF29:BF30"/>
    <mergeCell ref="AV29:AV30"/>
    <mergeCell ref="AE29:AE30"/>
    <mergeCell ref="R10:Z10"/>
    <mergeCell ref="E10:J10"/>
    <mergeCell ref="A26:A27"/>
    <mergeCell ref="AI10:AQ10"/>
    <mergeCell ref="A9:A11"/>
    <mergeCell ref="B9:B11"/>
    <mergeCell ref="Y42:Y43"/>
    <mergeCell ref="Z42:Z43"/>
    <mergeCell ref="AF29:AF30"/>
    <mergeCell ref="K10:Q10"/>
    <mergeCell ref="O29:O30"/>
    <mergeCell ref="P29:P30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C9:C11"/>
    <mergeCell ref="D10:D11"/>
    <mergeCell ref="D29:D30"/>
    <mergeCell ref="K29:K30"/>
    <mergeCell ref="D9:BF9"/>
    <mergeCell ref="AI29:AI30"/>
    <mergeCell ref="T29:T30"/>
    <mergeCell ref="U29:U30"/>
    <mergeCell ref="V29:V30"/>
    <mergeCell ref="Q29:Q30"/>
    <mergeCell ref="AA10:AH10"/>
    <mergeCell ref="AG29:AG30"/>
    <mergeCell ref="AH29:AH30"/>
    <mergeCell ref="L29:L30"/>
    <mergeCell ref="M29:M30"/>
    <mergeCell ref="N29:N30"/>
    <mergeCell ref="AB29:AB30"/>
    <mergeCell ref="AC29:AC30"/>
    <mergeCell ref="AD29:AD30"/>
    <mergeCell ref="AJ29:AJ30"/>
    <mergeCell ref="AK29:AK30"/>
    <mergeCell ref="A37:A40"/>
    <mergeCell ref="A29:A30"/>
    <mergeCell ref="A33:A34"/>
    <mergeCell ref="A65:A66"/>
    <mergeCell ref="B42:B43"/>
    <mergeCell ref="C42:C43"/>
    <mergeCell ref="D42:D43"/>
    <mergeCell ref="K42:K43"/>
    <mergeCell ref="A51:A52"/>
    <mergeCell ref="A41:A43"/>
    <mergeCell ref="A44:A45"/>
    <mergeCell ref="A35:A36"/>
    <mergeCell ref="A53:A55"/>
    <mergeCell ref="AK70:AK71"/>
    <mergeCell ref="AJ70:AJ71"/>
    <mergeCell ref="AD42:AD43"/>
    <mergeCell ref="AE42:AE43"/>
    <mergeCell ref="AF42:AF43"/>
    <mergeCell ref="AH70:AH71"/>
    <mergeCell ref="AG70:AG71"/>
    <mergeCell ref="AF70:AF71"/>
    <mergeCell ref="AE70:AE71"/>
    <mergeCell ref="AD70:AD71"/>
    <mergeCell ref="AI70:AI71"/>
    <mergeCell ref="AG42:AG43"/>
    <mergeCell ref="AH42:AH43"/>
    <mergeCell ref="AI42:AI43"/>
    <mergeCell ref="AJ42:AJ43"/>
    <mergeCell ref="AK42:AK43"/>
    <mergeCell ref="A74:A77"/>
    <mergeCell ref="AC70:AC71"/>
    <mergeCell ref="AB70:AB71"/>
    <mergeCell ref="AA70:AA71"/>
    <mergeCell ref="BF70:BF71"/>
    <mergeCell ref="BE70:BE71"/>
    <mergeCell ref="BD70:BD71"/>
    <mergeCell ref="BC70:BC71"/>
    <mergeCell ref="BB70:BB71"/>
    <mergeCell ref="AZ70:AZ71"/>
    <mergeCell ref="AY70:AY71"/>
    <mergeCell ref="AX70:AX71"/>
    <mergeCell ref="AW70:AW71"/>
    <mergeCell ref="AV70:AV71"/>
    <mergeCell ref="AU70:AU71"/>
    <mergeCell ref="AT70:AT71"/>
    <mergeCell ref="AS70:AS71"/>
    <mergeCell ref="AR70:AR71"/>
    <mergeCell ref="AQ70:AQ71"/>
    <mergeCell ref="AP70:AP71"/>
    <mergeCell ref="AO70:AO71"/>
    <mergeCell ref="AN70:AN71"/>
    <mergeCell ref="AM70:AM71"/>
    <mergeCell ref="AL70:AL71"/>
    <mergeCell ref="A18:A21"/>
    <mergeCell ref="A13:A17"/>
    <mergeCell ref="Z70:Z71"/>
    <mergeCell ref="X70:X71"/>
    <mergeCell ref="Y70:Y71"/>
    <mergeCell ref="W70:W71"/>
    <mergeCell ref="V70:V71"/>
    <mergeCell ref="U70:U71"/>
    <mergeCell ref="T70:T71"/>
    <mergeCell ref="S70:S71"/>
    <mergeCell ref="R70:R71"/>
    <mergeCell ref="A70:A73"/>
    <mergeCell ref="Q70:Q71"/>
    <mergeCell ref="P70:P71"/>
    <mergeCell ref="O70:O71"/>
    <mergeCell ref="N70:N71"/>
    <mergeCell ref="M70:M71"/>
    <mergeCell ref="L70:L71"/>
    <mergeCell ref="K70:K71"/>
    <mergeCell ref="D70:D71"/>
    <mergeCell ref="B70:B71"/>
    <mergeCell ref="C70:C71"/>
    <mergeCell ref="Q42:Q43"/>
    <mergeCell ref="S42:S43"/>
  </mergeCells>
  <pageMargins left="0.25" right="0.25" top="0.75" bottom="0.55000000000000004" header="0.3" footer="0.3"/>
  <pageSetup paperSize="9" scale="2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2023-05-05T13:09:34Z</dcterms:modified>
</cp:coreProperties>
</file>