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25" windowWidth="14805" windowHeight="72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  <definedName name="_xlnm.Print_Area" localSheetId="0">Лист1!$A$2:$AG$52</definedName>
  </definedNames>
  <calcPr calcId="144525" calcOnSave="0"/>
</workbook>
</file>

<file path=xl/calcChain.xml><?xml version="1.0" encoding="utf-8"?>
<calcChain xmlns="http://schemas.openxmlformats.org/spreadsheetml/2006/main">
  <c r="Q24" i="1" l="1"/>
  <c r="O24" i="1"/>
  <c r="N26" i="1"/>
  <c r="N49" i="1"/>
  <c r="J26" i="1"/>
  <c r="D26" i="1"/>
  <c r="J31" i="1"/>
  <c r="N31" i="1"/>
  <c r="J32" i="1"/>
  <c r="N32" i="1"/>
  <c r="N45" i="1"/>
  <c r="J45" i="1"/>
  <c r="J46" i="1"/>
  <c r="J47" i="1"/>
  <c r="J48" i="1"/>
  <c r="J49" i="1"/>
  <c r="N52" i="1"/>
  <c r="N24" i="1"/>
  <c r="Z38" i="1"/>
  <c r="Z39" i="1"/>
  <c r="Z40" i="1"/>
  <c r="Z41" i="1"/>
  <c r="Z42" i="1"/>
  <c r="R38" i="1"/>
  <c r="R39" i="1"/>
  <c r="R40" i="1"/>
  <c r="R41" i="1"/>
  <c r="R42" i="1"/>
  <c r="R37" i="1"/>
  <c r="K35" i="1"/>
  <c r="J42" i="1"/>
  <c r="N35" i="1"/>
  <c r="O35" i="1"/>
  <c r="J41" i="1"/>
  <c r="J40" i="1"/>
  <c r="J39" i="1"/>
  <c r="J38" i="1"/>
  <c r="J37" i="1"/>
  <c r="E42" i="1"/>
  <c r="D42" i="1"/>
  <c r="E38" i="1"/>
  <c r="E37" i="1"/>
  <c r="AD35" i="1"/>
  <c r="AE35" i="1"/>
  <c r="Z37" i="1"/>
  <c r="N22" i="1"/>
  <c r="W35" i="1"/>
  <c r="AC35" i="1"/>
  <c r="AB35" i="1"/>
  <c r="AA35" i="1"/>
  <c r="U35" i="1"/>
  <c r="T35" i="1"/>
  <c r="S35" i="1"/>
  <c r="M35" i="1"/>
  <c r="L35" i="1"/>
  <c r="AC10" i="1"/>
  <c r="AB10" i="1"/>
  <c r="AA10" i="1"/>
  <c r="U10" i="1"/>
  <c r="T10" i="1"/>
  <c r="S10" i="1"/>
  <c r="M10" i="1"/>
  <c r="L10" i="1"/>
  <c r="K10" i="1"/>
  <c r="N19" i="1"/>
  <c r="J33" i="1"/>
  <c r="R33" i="1"/>
  <c r="Z33" i="1"/>
  <c r="Z27" i="1"/>
  <c r="Z28" i="1"/>
  <c r="AD24" i="1"/>
  <c r="AD19" i="1"/>
  <c r="V24" i="1"/>
  <c r="G19" i="1"/>
  <c r="F19" i="1"/>
  <c r="G31" i="1"/>
  <c r="F31" i="1"/>
  <c r="Z16" i="1"/>
  <c r="R16" i="1"/>
  <c r="J16" i="1"/>
  <c r="E16" i="1"/>
  <c r="Z15" i="1"/>
  <c r="R15" i="1"/>
  <c r="J15" i="1"/>
  <c r="E15" i="1"/>
  <c r="AG19" i="1"/>
  <c r="AF19" i="1"/>
  <c r="AE19" i="1"/>
  <c r="Y19" i="1"/>
  <c r="X19" i="1"/>
  <c r="Q19" i="1"/>
  <c r="P19" i="1"/>
  <c r="I19" i="1"/>
  <c r="H19" i="1"/>
  <c r="E19" i="1"/>
  <c r="F20" i="1"/>
  <c r="F14" i="1"/>
  <c r="G20" i="1"/>
  <c r="H20" i="1"/>
  <c r="H14" i="1"/>
  <c r="I20" i="1"/>
  <c r="I14" i="1"/>
  <c r="N20" i="1"/>
  <c r="O20" i="1"/>
  <c r="O14" i="1"/>
  <c r="P20" i="1"/>
  <c r="P14" i="1"/>
  <c r="Q20" i="1"/>
  <c r="Q14" i="1"/>
  <c r="V20" i="1"/>
  <c r="V14" i="1"/>
  <c r="W20" i="1"/>
  <c r="X20" i="1"/>
  <c r="X14" i="1"/>
  <c r="Y20" i="1"/>
  <c r="Y14" i="1"/>
  <c r="AD20" i="1"/>
  <c r="AD14" i="1"/>
  <c r="Z14" i="1"/>
  <c r="AE20" i="1"/>
  <c r="AE17" i="1"/>
  <c r="AF20" i="1"/>
  <c r="AF14" i="1"/>
  <c r="AG20" i="1"/>
  <c r="AG14" i="1"/>
  <c r="AG45" i="1"/>
  <c r="AG44" i="1"/>
  <c r="AF45" i="1"/>
  <c r="AF44" i="1"/>
  <c r="AE45" i="1"/>
  <c r="AE44" i="1"/>
  <c r="Y45" i="1"/>
  <c r="Y44" i="1"/>
  <c r="X45" i="1"/>
  <c r="X44" i="1"/>
  <c r="W45" i="1"/>
  <c r="W44" i="1"/>
  <c r="Q45" i="1"/>
  <c r="Q44" i="1"/>
  <c r="P45" i="1"/>
  <c r="P44" i="1"/>
  <c r="O45" i="1"/>
  <c r="I45" i="1"/>
  <c r="I44" i="1"/>
  <c r="H45" i="1"/>
  <c r="H44" i="1"/>
  <c r="G45" i="1"/>
  <c r="G44" i="1"/>
  <c r="F45" i="1"/>
  <c r="F44" i="1"/>
  <c r="Z47" i="1"/>
  <c r="R47" i="1"/>
  <c r="E47" i="1"/>
  <c r="Z46" i="1"/>
  <c r="R46" i="1"/>
  <c r="E46" i="1"/>
  <c r="AG35" i="1"/>
  <c r="AF35" i="1"/>
  <c r="Z35" i="1"/>
  <c r="Y35" i="1"/>
  <c r="X35" i="1"/>
  <c r="V35" i="1"/>
  <c r="R35" i="1"/>
  <c r="Q35" i="1"/>
  <c r="P35" i="1"/>
  <c r="J35" i="1"/>
  <c r="I35" i="1"/>
  <c r="H35" i="1"/>
  <c r="G35" i="1"/>
  <c r="AG31" i="1"/>
  <c r="AF31" i="1"/>
  <c r="AE31" i="1"/>
  <c r="AD31" i="1"/>
  <c r="Y31" i="1"/>
  <c r="X31" i="1"/>
  <c r="W31" i="1"/>
  <c r="V31" i="1"/>
  <c r="Q31" i="1"/>
  <c r="P31" i="1"/>
  <c r="O31" i="1"/>
  <c r="I31" i="1"/>
  <c r="H31" i="1"/>
  <c r="Z34" i="1"/>
  <c r="R34" i="1"/>
  <c r="J34" i="1"/>
  <c r="E34" i="1"/>
  <c r="E33" i="1"/>
  <c r="D33" i="1"/>
  <c r="E24" i="1"/>
  <c r="Z24" i="1"/>
  <c r="R24" i="1"/>
  <c r="AG12" i="1"/>
  <c r="AG10" i="1"/>
  <c r="AE12" i="1"/>
  <c r="AF12" i="1"/>
  <c r="O44" i="1"/>
  <c r="AF17" i="1"/>
  <c r="Y12" i="1"/>
  <c r="R20" i="1"/>
  <c r="X12" i="1"/>
  <c r="X10" i="1"/>
  <c r="X17" i="1"/>
  <c r="Y10" i="1"/>
  <c r="P17" i="1"/>
  <c r="P12" i="1"/>
  <c r="P10" i="1"/>
  <c r="E31" i="1"/>
  <c r="E20" i="1"/>
  <c r="G12" i="1"/>
  <c r="H17" i="1"/>
  <c r="H12" i="1"/>
  <c r="H10" i="1"/>
  <c r="I12" i="1"/>
  <c r="I10" i="1"/>
  <c r="Q12" i="1"/>
  <c r="Q10" i="1"/>
  <c r="D34" i="1"/>
  <c r="D15" i="1"/>
  <c r="D46" i="1"/>
  <c r="D47" i="1"/>
  <c r="E44" i="1"/>
  <c r="I17" i="1"/>
  <c r="Q17" i="1"/>
  <c r="Y17" i="1"/>
  <c r="AG17" i="1"/>
  <c r="AF10" i="1"/>
  <c r="G14" i="1"/>
  <c r="W14" i="1"/>
  <c r="AE14" i="1"/>
  <c r="D16" i="1"/>
  <c r="E45" i="1"/>
  <c r="G17" i="1"/>
  <c r="Z20" i="1"/>
  <c r="J20" i="1"/>
  <c r="N14" i="1"/>
  <c r="Z31" i="1"/>
  <c r="R31" i="1"/>
  <c r="AE30" i="1"/>
  <c r="AD30" i="1"/>
  <c r="Y30" i="1"/>
  <c r="Q30" i="1"/>
  <c r="AE10" i="1"/>
  <c r="D20" i="1"/>
  <c r="G10" i="1"/>
  <c r="D31" i="1"/>
  <c r="N30" i="1"/>
  <c r="I30" i="1"/>
  <c r="H30" i="1"/>
  <c r="G30" i="1"/>
  <c r="AF30" i="1"/>
  <c r="E49" i="1"/>
  <c r="R49" i="1"/>
  <c r="Z49" i="1"/>
  <c r="R28" i="1"/>
  <c r="J28" i="1"/>
  <c r="E28" i="1"/>
  <c r="Z29" i="1"/>
  <c r="R29" i="1"/>
  <c r="J29" i="1"/>
  <c r="E29" i="1"/>
  <c r="R27" i="1"/>
  <c r="J27" i="1"/>
  <c r="E27" i="1"/>
  <c r="R26" i="1"/>
  <c r="E26" i="1"/>
  <c r="Z25" i="1"/>
  <c r="R25" i="1"/>
  <c r="J25" i="1"/>
  <c r="E25" i="1"/>
  <c r="D24" i="1"/>
  <c r="Z23" i="1"/>
  <c r="R23" i="1"/>
  <c r="J23" i="1"/>
  <c r="E23" i="1"/>
  <c r="Z22" i="1"/>
  <c r="W22" i="1"/>
  <c r="W19" i="1"/>
  <c r="W12" i="1"/>
  <c r="V22" i="1"/>
  <c r="V19" i="1"/>
  <c r="O22" i="1"/>
  <c r="O19" i="1"/>
  <c r="O12" i="1"/>
  <c r="W10" i="1"/>
  <c r="W17" i="1"/>
  <c r="N17" i="1"/>
  <c r="O10" i="1"/>
  <c r="O17" i="1"/>
  <c r="D23" i="1"/>
  <c r="Z26" i="1"/>
  <c r="E22" i="1"/>
  <c r="R19" i="1"/>
  <c r="V17" i="1"/>
  <c r="R17" i="1"/>
  <c r="D25" i="1"/>
  <c r="D27" i="1"/>
  <c r="D29" i="1"/>
  <c r="D28" i="1"/>
  <c r="N44" i="1"/>
  <c r="R22" i="1"/>
  <c r="D49" i="1"/>
  <c r="J22" i="1"/>
  <c r="J44" i="1"/>
  <c r="N12" i="1"/>
  <c r="J12" i="1"/>
  <c r="F17" i="1"/>
  <c r="E17" i="1"/>
  <c r="D22" i="1"/>
  <c r="Z19" i="1"/>
  <c r="D19" i="1"/>
  <c r="AD17" i="1"/>
  <c r="Z17" i="1"/>
  <c r="J36" i="1"/>
  <c r="N10" i="1"/>
  <c r="D17" i="1"/>
  <c r="R36" i="1"/>
  <c r="E36" i="1"/>
  <c r="Z32" i="1"/>
  <c r="Z50" i="1"/>
  <c r="Z51" i="1"/>
  <c r="D41" i="1"/>
  <c r="E40" i="1"/>
  <c r="F39" i="1"/>
  <c r="E39" i="1"/>
  <c r="D36" i="1"/>
  <c r="AD45" i="1"/>
  <c r="AD44" i="1"/>
  <c r="AD12" i="1"/>
  <c r="Z45" i="1"/>
  <c r="F35" i="1"/>
  <c r="F12" i="1"/>
  <c r="F10" i="1"/>
  <c r="E10" i="1"/>
  <c r="Z52" i="1"/>
  <c r="D37" i="1"/>
  <c r="D40" i="1"/>
  <c r="D38" i="1"/>
  <c r="D39" i="1"/>
  <c r="AD10" i="1"/>
  <c r="Z10" i="1"/>
  <c r="Z12" i="1"/>
  <c r="E35" i="1"/>
  <c r="D35" i="1"/>
  <c r="Z44" i="1"/>
  <c r="V45" i="1"/>
  <c r="V44" i="1"/>
  <c r="V12" i="1"/>
  <c r="R12" i="1"/>
  <c r="R45" i="1"/>
  <c r="D45" i="1"/>
  <c r="E12" i="1"/>
  <c r="R48" i="1"/>
  <c r="D12" i="1"/>
  <c r="R44" i="1"/>
  <c r="D44" i="1"/>
  <c r="Z48" i="1"/>
  <c r="E48" i="1"/>
  <c r="V10" i="1"/>
  <c r="R10" i="1"/>
  <c r="D10" i="1"/>
  <c r="D48" i="1"/>
  <c r="R52" i="1"/>
  <c r="J52" i="1"/>
  <c r="E52" i="1"/>
  <c r="R51" i="1"/>
  <c r="J51" i="1"/>
  <c r="E51" i="1"/>
  <c r="R50" i="1"/>
  <c r="J50" i="1"/>
  <c r="E50" i="1"/>
  <c r="D51" i="1"/>
  <c r="D50" i="1"/>
  <c r="D52" i="1"/>
  <c r="R14" i="1"/>
  <c r="J14" i="1"/>
  <c r="E14" i="1"/>
  <c r="D14" i="1"/>
  <c r="Z21" i="1"/>
  <c r="R21" i="1"/>
  <c r="J21" i="1"/>
  <c r="E21" i="1"/>
  <c r="D21" i="1"/>
  <c r="D5" i="2"/>
  <c r="R32" i="1"/>
  <c r="E32" i="1"/>
  <c r="AG30" i="1"/>
  <c r="Z30" i="1"/>
  <c r="W30" i="1"/>
  <c r="V30" i="1"/>
  <c r="O30" i="1"/>
  <c r="F30" i="1"/>
  <c r="E30" i="1"/>
  <c r="R30" i="1"/>
  <c r="J30" i="1"/>
  <c r="D32" i="1"/>
  <c r="D30" i="1"/>
</calcChain>
</file>

<file path=xl/comments1.xml><?xml version="1.0" encoding="utf-8"?>
<comments xmlns="http://schemas.openxmlformats.org/spreadsheetml/2006/main">
  <authors>
    <author>Автор</author>
  </authors>
  <commentList>
    <comment ref="N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V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<sst xmlns="http://schemas.openxmlformats.org/spreadsheetml/2006/main" count="143" uniqueCount="63">
  <si>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</si>
  <si>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</si>
  <si>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</si>
  <si>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</si>
  <si>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</si>
  <si>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</si>
  <si>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</si>
  <si>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</si>
  <si>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</si>
  <si>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</si>
  <si>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</si>
  <si>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</si>
  <si>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</si>
  <si>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</si>
  <si>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</si>
  <si>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</si>
  <si>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</si>
  <si>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</si>
  <si>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</si>
  <si>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r>
      <rPr>
        <b/>
        <sz val="12"/>
        <rFont val="Times New Roman"/>
        <family val="1"/>
        <charset val="204"/>
      </rPr>
      <t>Основное  мероприятие 1.1.1</t>
    </r>
    <r>
      <rPr>
        <sz val="12"/>
        <rFont val="Times New Roman"/>
        <family val="1"/>
        <charset val="204"/>
      </rPr>
      <t xml:space="preserve"> Реализация инвестиционных проектов в сфере жилищного строительства и реконструкции жилищного фонда</t>
    </r>
  </si>
  <si>
    <r>
      <rPr>
        <b/>
        <sz val="12"/>
        <color theme="1"/>
        <rFont val="Times New Roman"/>
        <family val="1"/>
        <charset val="204"/>
      </rPr>
      <t xml:space="preserve">Основное  мероприятие 2.1.1 </t>
    </r>
    <r>
      <rPr>
        <sz val="12"/>
        <color theme="1"/>
        <rFont val="Times New Roman"/>
        <family val="1"/>
        <charset val="204"/>
      </rPr>
      <t>Проведение работ связанных с подведением инженерной инфраструктуры к новым земельным участкам, предназначенным под жилищное строительство</t>
    </r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</si>
  <si>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</si>
  <si>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</si>
  <si>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</si>
  <si>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r>
      <rPr>
        <b/>
        <sz val="12"/>
        <rFont val="Times New Roman"/>
        <family val="1"/>
        <charset val="204"/>
      </rPr>
      <t>Основное мероприятие 1.1.7</t>
    </r>
    <r>
      <rPr>
        <sz val="12"/>
        <rFont val="Times New Roman"/>
        <family val="1"/>
        <charset val="204"/>
      </rPr>
      <t xml:space="preserve"> Повышение уровня благоустройства и качества городской среды</t>
    </r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</si>
  <si>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</si>
  <si>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</si>
  <si>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</si>
  <si>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</si>
  <si>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</si>
  <si>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</si>
  <si>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r>
      <rPr>
        <b/>
        <sz val="12"/>
        <color theme="1"/>
        <rFont val="Times New Roman"/>
        <family val="1"/>
        <charset val="204"/>
      </rPr>
      <t>Подпрограмма 2 «Комплексное освоение и развитие территорий в целях жилищного 
строительства на территории МО МР «Печора»</t>
    </r>
    <r>
      <rPr>
        <sz val="12"/>
        <color theme="1"/>
        <rFont val="Times New Roman"/>
        <family val="1"/>
        <charset val="204"/>
      </rPr>
      <t xml:space="preserve">, в т.ч. по  основным  мероприятиям:  </t>
    </r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</si>
  <si>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</si>
  <si>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Администрация МР «Печора» "Управление капитальным строительством" </t>
  </si>
  <si>
    <t>Администрация МР «Печора» "Отдел архитектуры и градостроительства"</t>
  </si>
  <si>
    <t>Администрация МР «Печора» "Отдел жилищно-коммунального хозяйства", "Управление капитальным строительством"</t>
  </si>
  <si>
    <t>Администрация МР «Печора» "Отдел жилищно-коммунального хозяйства"</t>
  </si>
  <si>
    <t>Администрация МР «Печора» "Управление капитального строительства"</t>
  </si>
  <si>
    <t>Администрация МР «Печора» "Отдел жилищно-коммунальное хозяйство"</t>
  </si>
  <si>
    <t>Администрация МР «Печора» "Отдел благоустройства, дорожного хозяйства, промышленности"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</si>
  <si>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</si>
  <si>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r>
      <rPr>
        <b/>
        <sz val="12"/>
        <rFont val="Times New Roman"/>
        <family val="1"/>
        <charset val="204"/>
      </rPr>
      <t>Основное  мероприятие 1.1.2</t>
    </r>
    <r>
      <rPr>
        <sz val="12"/>
        <rFont val="Times New Roman"/>
        <family val="1"/>
        <charset val="204"/>
      </rPr>
      <t xml:space="preserve">  Строительство, реконструкция и модернизация объектов коммунальной инфраструктуры</t>
    </r>
  </si>
  <si>
    <r>
      <rPr>
        <b/>
        <sz val="12"/>
        <rFont val="Times New Roman"/>
        <family val="1"/>
        <charset val="204"/>
      </rPr>
      <t>Основное мероприятие 1.1.3</t>
    </r>
    <r>
      <rPr>
        <sz val="12"/>
        <rFont val="Times New Roman"/>
        <family val="1"/>
        <charset val="204"/>
      </rPr>
      <t xml:space="preserve"> Обеспечение реализации инвестиционных проектов (услуги технического заказчика)</t>
    </r>
  </si>
  <si>
    <r>
      <rPr>
        <b/>
        <sz val="12"/>
        <rFont val="Times New Roman"/>
        <family val="1"/>
        <charset val="204"/>
      </rPr>
      <t>Основное  мероприятие 1.1.6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 и ремонту объектов коммунальной инфраструктуры. </t>
    </r>
  </si>
  <si>
    <r>
      <rPr>
        <b/>
        <sz val="12"/>
        <rFont val="Times New Roman"/>
        <family val="1"/>
        <charset val="204"/>
      </rPr>
      <t>Основное  мероприятие 1.1.9</t>
    </r>
    <r>
      <rPr>
        <sz val="12"/>
        <rFont val="Times New Roman"/>
        <family val="1"/>
        <charset val="204"/>
      </rPr>
      <t xml:space="preserve">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  </r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</si>
  <si>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"Печора""</t>
  </si>
  <si>
    <t>Основное мероприятие 5.1.3 " Внедрение энергосберегающих технологий в муниципальных организациях</t>
  </si>
  <si>
    <t>Основное мероприятие 5.1.1 "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</si>
  <si>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</si>
  <si>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</si>
  <si>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r>
      <t xml:space="preserve">Основное  мероприятие 2.2.1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</t>
    </r>
  </si>
  <si>
    <r>
      <t xml:space="preserve">Основное  мероприятие 2.2.2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  </r>
  </si>
  <si>
    <r>
      <rPr>
        <b/>
        <sz val="12"/>
        <rFont val="Times New Roman"/>
        <family val="1"/>
        <charset val="204"/>
      </rPr>
      <t>Основное  мероприятие 1.1.4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многоквартирных домов</t>
    </r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</si>
  <si>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</si>
  <si>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</si>
  <si>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</si>
  <si>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r>
      <rPr>
        <b/>
        <sz val="12"/>
        <rFont val="Times New Roman"/>
        <family val="1"/>
        <charset val="204"/>
      </rPr>
      <t>Основное  мероприятие 1.1.5</t>
    </r>
    <r>
      <rPr>
        <sz val="12"/>
        <rFont val="Times New Roman"/>
        <family val="1"/>
        <charset val="204"/>
      </rPr>
      <t xml:space="preserve">  Адаптация объектов жилого фонда и жилой среды к потребностям инвалидов и других маломобильных групп населения.</t>
    </r>
  </si>
  <si>
    <r>
      <rPr>
        <b/>
        <sz val="12"/>
        <rFont val="Times New Roman"/>
        <family val="1"/>
        <charset val="204"/>
      </rPr>
      <t>Основное мероприятие 1.1.8</t>
    </r>
    <r>
      <rPr>
        <sz val="12"/>
        <rFont val="Times New Roman"/>
        <family val="1"/>
        <charset val="204"/>
      </rPr>
      <t xml:space="preserve">   Отлов и содержание безнадзорных животных</t>
    </r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</si>
  <si>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</si>
  <si>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</si>
  <si>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</si>
  <si>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</si>
  <si>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Приложение к изменениям, вносимым в постановление                       администрации МР "Печора" от 24.12.2013г. № 2515                                                                                                                                                                                                                        Приложение 2                                                                                                             к муниципальной программе "Жилье, жилищно-коммунальное хозяйство и территориальное развитие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</si>
</sst>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3" fillId="0" borderId="0" xfId="0" applyFont="1"/>
    <xf numFmtId="0" fontId="0" fillId="2" borderId="0" xfId="0" applyFill="1"/>
    <xf numFmtId="0" fontId="0" fillId="3" borderId="0" xfId="0" applyFill="1"/>
    <xf numFmtId="0" fontId="3" fillId="3" borderId="0" xfId="0" applyFont="1" applyFill="1"/>
    <xf numFmtId="0" fontId="4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0" fontId="6" fillId="2" borderId="9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165" fontId="4" fillId="2" borderId="0" xfId="0" applyNumberFormat="1" applyFont="1" applyFill="1"/>
    <xf numFmtId="0" fontId="0" fillId="4" borderId="0" xfId="0" applyFill="1"/>
    <xf numFmtId="165" fontId="1" fillId="4" borderId="0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0" fillId="5" borderId="0" xfId="0" applyFill="1"/>
    <xf numFmtId="165" fontId="7" fillId="5" borderId="0" xfId="0" applyNumberFormat="1" applyFont="1" applyFill="1" applyBorder="1" applyAlignment="1">
      <alignment horizontal="center" vertical="center" wrapText="1"/>
    </xf>
    <xf numFmtId="165" fontId="7" fillId="6" borderId="0" xfId="0" applyNumberFormat="1" applyFont="1" applyFill="1" applyBorder="1" applyAlignment="1">
      <alignment horizontal="center" vertical="center" wrapText="1"/>
    </xf>
    <xf numFmtId="0" fontId="3" fillId="6" borderId="0" xfId="0" applyFont="1" applyFill="1"/>
    <xf numFmtId="0" fontId="0" fillId="6" borderId="0" xfId="0" applyFill="1"/>
    <xf numFmtId="0" fontId="11" fillId="6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10" fillId="2" borderId="0" xfId="0" applyFont="1" applyFill="1" applyAlignment="1">
      <alignment horizontal="right" vertical="top" wrapText="1"/>
    </xf>
    <xf numFmtId="165" fontId="12" fillId="2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5" fontId="6" fillId="2" borderId="7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vertical="center"/>
    </xf>
    <xf numFmtId="165" fontId="10" fillId="2" borderId="0" xfId="0" applyNumberFormat="1" applyFont="1" applyFill="1" applyAlignment="1">
      <alignment vertical="center"/>
    </xf>
    <xf numFmtId="165" fontId="10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7" fillId="7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7" borderId="3" xfId="0" applyNumberFormat="1" applyFont="1" applyFill="1" applyBorder="1" applyAlignment="1">
      <alignment horizontal="center" vertical="center" wrapText="1"/>
    </xf>
    <xf numFmtId="165" fontId="7" fillId="7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165" fontId="7" fillId="7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10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 wrapText="1"/>
    </xf>
    <xf numFmtId="0" fontId="0" fillId="0" borderId="0" xfId="0" applyAlignment="1">
      <alignment horizontal="right" vertical="top" wrapText="1"/>
    </xf>
    <xf numFmtId="0" fontId="5" fillId="2" borderId="7" xfId="0" applyFont="1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L52"/>
  <sheetViews>
    <sheetView tabSelected="1" view="pageBreakPreview" topLeftCell="A7" zoomScale="70" zoomScaleNormal="67" zoomScaleSheetLayoutView="70" workbookViewId="0">
      <selection activeCell="G20" sqref="G20"/>
    </sheetView>
  </sheetViews>
  <sheetFormatPr defaultRowHeight="15" x14ac:dyDescent="0.25"/>
  <cols>
    <col min="1" max="1" width="43.7109375" style="2" customWidth="1"/>
    <col min="2" max="2" width="17.140625" style="2" customWidth="1"/>
    <col min="3" max="3" width="19.28515625" style="2" customWidth="1"/>
    <col min="4" max="4" width="13" style="2" customWidth="1"/>
    <col min="5" max="5" width="15.140625" style="2" customWidth="1"/>
    <col min="6" max="6" width="12" style="2" customWidth="1"/>
    <col min="7" max="7" width="11.5703125" style="2" customWidth="1"/>
    <col min="8" max="8" width="11.42578125" style="2" customWidth="1"/>
    <col min="9" max="9" width="12" style="2" customWidth="1"/>
    <col min="10" max="13" width="14" style="2" customWidth="1"/>
    <col min="14" max="14" width="11.85546875" style="2" customWidth="1"/>
    <col min="15" max="15" width="11.42578125" style="2" customWidth="1"/>
    <col min="16" max="16" width="9.7109375" style="2" customWidth="1"/>
    <col min="17" max="17" width="12.5703125" style="2" customWidth="1"/>
    <col min="18" max="21" width="12" style="2" customWidth="1"/>
    <col min="22" max="22" width="11.85546875" style="2" customWidth="1"/>
    <col min="23" max="23" width="11.140625" style="2" customWidth="1"/>
    <col min="24" max="24" width="9.7109375" style="2" customWidth="1"/>
    <col min="25" max="25" width="12.42578125" style="2" customWidth="1"/>
    <col min="26" max="26" width="12.7109375" style="2" bestFit="1" customWidth="1"/>
    <col min="27" max="29" width="12.7109375" style="2" customWidth="1"/>
    <col min="30" max="30" width="11.140625" style="2" customWidth="1"/>
    <col min="31" max="31" width="12.7109375" style="2" bestFit="1" customWidth="1"/>
    <col min="32" max="32" width="11.7109375" style="2" customWidth="1"/>
    <col min="33" max="33" width="14.140625" style="2" customWidth="1"/>
    <col min="34" max="35" width="11.7109375" customWidth="1"/>
  </cols>
  <sheetData>
    <row r="2" spans="1:35" ht="37.15" customHeight="1" x14ac:dyDescent="0.25"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17"/>
      <c r="AI2" s="17"/>
    </row>
    <row r="3" spans="1:35" ht="96.75" customHeight="1" x14ac:dyDescent="0.25">
      <c r="R3" s="45"/>
      <c r="S3" s="45"/>
      <c r="T3" s="45"/>
      <c r="U3" s="45"/>
      <c r="V3" s="45"/>
      <c r="W3" s="45"/>
      <c r="X3" s="45"/>
      <c r="Y3" s="45"/>
      <c r="Z3" s="45"/>
      <c r="AA3" s="45"/>
      <c r="AB3" s="94" t="s">
        <v>62</v>
      </c>
      <c r="AC3" s="96"/>
      <c r="AD3" s="96"/>
      <c r="AE3" s="96"/>
      <c r="AF3" s="96"/>
      <c r="AG3" s="96"/>
      <c r="AH3" s="17"/>
      <c r="AI3" s="17"/>
    </row>
    <row r="4" spans="1:35" ht="41.25" customHeight="1" x14ac:dyDescent="0.25">
      <c r="A4" s="5"/>
      <c r="B4" s="5"/>
      <c r="C4" s="26"/>
      <c r="D4" s="95" t="s">
        <v>45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16"/>
      <c r="AI4" s="16"/>
    </row>
    <row r="5" spans="1:35" ht="15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1:35" ht="15" customHeight="1" x14ac:dyDescent="0.25">
      <c r="A6" s="70" t="s">
        <v>4</v>
      </c>
      <c r="B6" s="70" t="s">
        <v>5</v>
      </c>
      <c r="C6" s="70" t="s">
        <v>0</v>
      </c>
      <c r="D6" s="76" t="s">
        <v>1</v>
      </c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19"/>
      <c r="AI6" s="19"/>
    </row>
    <row r="7" spans="1:35" ht="25.15" customHeight="1" x14ac:dyDescent="0.25">
      <c r="A7" s="71"/>
      <c r="B7" s="71"/>
      <c r="C7" s="70"/>
      <c r="D7" s="70" t="s">
        <v>2</v>
      </c>
      <c r="E7" s="76" t="s">
        <v>8</v>
      </c>
      <c r="F7" s="77"/>
      <c r="G7" s="77"/>
      <c r="H7" s="78"/>
      <c r="I7" s="47"/>
      <c r="J7" s="76" t="s">
        <v>9</v>
      </c>
      <c r="K7" s="77"/>
      <c r="L7" s="77"/>
      <c r="M7" s="77"/>
      <c r="N7" s="77"/>
      <c r="O7" s="77"/>
      <c r="P7" s="78"/>
      <c r="Q7" s="65"/>
      <c r="R7" s="70" t="s">
        <v>10</v>
      </c>
      <c r="S7" s="70"/>
      <c r="T7" s="70"/>
      <c r="U7" s="70"/>
      <c r="V7" s="70"/>
      <c r="W7" s="70"/>
      <c r="X7" s="36"/>
      <c r="Y7" s="36"/>
      <c r="Z7" s="70" t="s">
        <v>11</v>
      </c>
      <c r="AA7" s="70"/>
      <c r="AB7" s="70"/>
      <c r="AC7" s="70"/>
      <c r="AD7" s="70"/>
      <c r="AE7" s="70"/>
      <c r="AF7" s="70"/>
      <c r="AG7" s="70"/>
      <c r="AH7" s="19"/>
      <c r="AI7" s="19"/>
    </row>
    <row r="8" spans="1:35" ht="82.9" customHeight="1" x14ac:dyDescent="0.25">
      <c r="A8" s="71"/>
      <c r="B8" s="71"/>
      <c r="C8" s="70"/>
      <c r="D8" s="70"/>
      <c r="E8" s="36" t="s">
        <v>3</v>
      </c>
      <c r="F8" s="36" t="s">
        <v>13</v>
      </c>
      <c r="G8" s="36" t="s">
        <v>14</v>
      </c>
      <c r="H8" s="36" t="s">
        <v>18</v>
      </c>
      <c r="I8" s="36" t="s">
        <v>48</v>
      </c>
      <c r="J8" s="36" t="s">
        <v>3</v>
      </c>
      <c r="K8" s="36" t="s">
        <v>58</v>
      </c>
      <c r="L8" s="36" t="s">
        <v>59</v>
      </c>
      <c r="M8" s="36" t="s">
        <v>60</v>
      </c>
      <c r="N8" s="59" t="s">
        <v>13</v>
      </c>
      <c r="O8" s="63" t="s">
        <v>14</v>
      </c>
      <c r="P8" s="63" t="s">
        <v>18</v>
      </c>
      <c r="Q8" s="63" t="s">
        <v>48</v>
      </c>
      <c r="R8" s="36" t="s">
        <v>3</v>
      </c>
      <c r="S8" s="36" t="s">
        <v>58</v>
      </c>
      <c r="T8" s="36" t="s">
        <v>59</v>
      </c>
      <c r="U8" s="36" t="s">
        <v>60</v>
      </c>
      <c r="V8" s="36" t="s">
        <v>13</v>
      </c>
      <c r="W8" s="36" t="s">
        <v>14</v>
      </c>
      <c r="X8" s="36" t="s">
        <v>18</v>
      </c>
      <c r="Y8" s="36" t="s">
        <v>48</v>
      </c>
      <c r="Z8" s="36" t="s">
        <v>3</v>
      </c>
      <c r="AA8" s="36" t="s">
        <v>58</v>
      </c>
      <c r="AB8" s="36" t="s">
        <v>59</v>
      </c>
      <c r="AC8" s="36" t="s">
        <v>60</v>
      </c>
      <c r="AD8" s="36" t="s">
        <v>13</v>
      </c>
      <c r="AE8" s="36" t="s">
        <v>14</v>
      </c>
      <c r="AF8" s="36" t="s">
        <v>18</v>
      </c>
      <c r="AG8" s="36" t="s">
        <v>48</v>
      </c>
      <c r="AH8" s="19"/>
      <c r="AI8" s="19"/>
    </row>
    <row r="9" spans="1:35" ht="15.75" x14ac:dyDescent="0.25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6"/>
      <c r="J9" s="36">
        <v>9</v>
      </c>
      <c r="K9" s="36"/>
      <c r="L9" s="36"/>
      <c r="M9" s="36"/>
      <c r="N9" s="59">
        <v>10</v>
      </c>
      <c r="O9" s="63">
        <v>11</v>
      </c>
      <c r="P9" s="63">
        <v>12</v>
      </c>
      <c r="Q9" s="63"/>
      <c r="R9" s="36">
        <v>13</v>
      </c>
      <c r="S9" s="36"/>
      <c r="T9" s="36"/>
      <c r="U9" s="36"/>
      <c r="V9" s="36">
        <v>14</v>
      </c>
      <c r="W9" s="36">
        <v>15</v>
      </c>
      <c r="X9" s="36">
        <v>12</v>
      </c>
      <c r="Y9" s="36"/>
      <c r="Z9" s="36">
        <v>16</v>
      </c>
      <c r="AA9" s="36"/>
      <c r="AB9" s="36"/>
      <c r="AC9" s="36"/>
      <c r="AD9" s="36">
        <v>17</v>
      </c>
      <c r="AE9" s="36">
        <v>17</v>
      </c>
      <c r="AF9" s="36">
        <v>18</v>
      </c>
      <c r="AG9" s="36">
        <v>18</v>
      </c>
      <c r="AH9" s="19"/>
      <c r="AI9" s="19"/>
    </row>
    <row r="10" spans="1:35" s="3" customFormat="1" ht="15" customHeight="1" x14ac:dyDescent="0.25">
      <c r="A10" s="89" t="s">
        <v>6</v>
      </c>
      <c r="B10" s="70"/>
      <c r="C10" s="72" t="s">
        <v>7</v>
      </c>
      <c r="D10" s="80">
        <f>E10+J10+R10+Z10</f>
        <v>2553964.1799999997</v>
      </c>
      <c r="E10" s="80">
        <f>F10+G10+H10+I10</f>
        <v>1130906.0799999998</v>
      </c>
      <c r="F10" s="80">
        <f>F12+F14+F15+F16</f>
        <v>330939.78000000003</v>
      </c>
      <c r="G10" s="80">
        <f t="shared" ref="G10:I10" si="0">G12+G14+G15+G16</f>
        <v>471282.39999999997</v>
      </c>
      <c r="H10" s="80">
        <f t="shared" si="0"/>
        <v>0</v>
      </c>
      <c r="I10" s="80">
        <f t="shared" si="0"/>
        <v>328683.89999999997</v>
      </c>
      <c r="J10" s="82">
        <v>868991.1</v>
      </c>
      <c r="K10" s="85">
        <f>K38+K39</f>
        <v>210.12900000000002</v>
      </c>
      <c r="L10" s="85">
        <f>L38+L39</f>
        <v>3.6</v>
      </c>
      <c r="M10" s="85">
        <f>M38+M39</f>
        <v>6.3</v>
      </c>
      <c r="N10" s="80">
        <f t="shared" ref="N10:Q10" si="1">N12+N14+N15+N16</f>
        <v>220937.86300000001</v>
      </c>
      <c r="O10" s="80">
        <f t="shared" si="1"/>
        <v>257976.18</v>
      </c>
      <c r="P10" s="80">
        <f t="shared" si="1"/>
        <v>0</v>
      </c>
      <c r="Q10" s="80">
        <f t="shared" si="1"/>
        <v>389856.96899999998</v>
      </c>
      <c r="R10" s="80">
        <f>S10+T10+U10+V10+W10+X10+Y10</f>
        <v>379158.3</v>
      </c>
      <c r="S10" s="85">
        <f>S38</f>
        <v>11.9</v>
      </c>
      <c r="T10" s="85">
        <f>T38</f>
        <v>3.8</v>
      </c>
      <c r="U10" s="85">
        <f>U38</f>
        <v>2.2000000000000002</v>
      </c>
      <c r="V10" s="80">
        <f t="shared" ref="V10:Y10" si="2">V12+V14+V15+V16</f>
        <v>77363.899999999994</v>
      </c>
      <c r="W10" s="80">
        <f t="shared" si="2"/>
        <v>120394.7</v>
      </c>
      <c r="X10" s="80">
        <f t="shared" si="2"/>
        <v>0</v>
      </c>
      <c r="Y10" s="80">
        <f t="shared" si="2"/>
        <v>181381.8</v>
      </c>
      <c r="Z10" s="80">
        <f>AA10+AB10+AC10+AD10+AE10+AF10+AG10</f>
        <v>174908.7</v>
      </c>
      <c r="AA10" s="85">
        <f>AA38</f>
        <v>12.4</v>
      </c>
      <c r="AB10" s="85">
        <f>AB38</f>
        <v>3.9</v>
      </c>
      <c r="AC10" s="85">
        <f>AC38</f>
        <v>2.2999999999999998</v>
      </c>
      <c r="AD10" s="80">
        <f>AD12+AD14+AD15+AD16</f>
        <v>63169.599999999999</v>
      </c>
      <c r="AE10" s="80">
        <f t="shared" ref="AE10:AG10" si="3">AE12+AE14+AE15+AE16</f>
        <v>63425.3</v>
      </c>
      <c r="AF10" s="80">
        <f t="shared" si="3"/>
        <v>0</v>
      </c>
      <c r="AG10" s="80">
        <f t="shared" si="3"/>
        <v>48295.199999999997</v>
      </c>
      <c r="AH10" s="20"/>
      <c r="AI10" s="20"/>
    </row>
    <row r="11" spans="1:35" s="3" customFormat="1" ht="50.25" customHeight="1" x14ac:dyDescent="0.25">
      <c r="A11" s="90"/>
      <c r="B11" s="70"/>
      <c r="C11" s="73"/>
      <c r="D11" s="81"/>
      <c r="E11" s="81"/>
      <c r="F11" s="81"/>
      <c r="G11" s="81"/>
      <c r="H11" s="81"/>
      <c r="I11" s="81"/>
      <c r="J11" s="83"/>
      <c r="K11" s="80"/>
      <c r="L11" s="80"/>
      <c r="M11" s="80"/>
      <c r="N11" s="81"/>
      <c r="O11" s="81"/>
      <c r="P11" s="81"/>
      <c r="Q11" s="81"/>
      <c r="R11" s="81"/>
      <c r="S11" s="80"/>
      <c r="T11" s="80"/>
      <c r="U11" s="80"/>
      <c r="V11" s="81"/>
      <c r="W11" s="81"/>
      <c r="X11" s="81"/>
      <c r="Y11" s="81"/>
      <c r="Z11" s="81"/>
      <c r="AA11" s="80"/>
      <c r="AB11" s="80"/>
      <c r="AC11" s="80"/>
      <c r="AD11" s="81"/>
      <c r="AE11" s="81"/>
      <c r="AF11" s="81"/>
      <c r="AG11" s="81"/>
      <c r="AH11" s="20"/>
      <c r="AI11" s="20"/>
    </row>
    <row r="12" spans="1:35" ht="15" customHeight="1" x14ac:dyDescent="0.25">
      <c r="A12" s="90"/>
      <c r="B12" s="70" t="s">
        <v>12</v>
      </c>
      <c r="C12" s="70" t="s">
        <v>12</v>
      </c>
      <c r="D12" s="74">
        <f>E12+J12+R12+Z12</f>
        <v>2542868.1209999998</v>
      </c>
      <c r="E12" s="74">
        <f>F12+G12+H12+I12</f>
        <v>1129906.0799999998</v>
      </c>
      <c r="F12" s="74">
        <f>F19+F31+F35+F45</f>
        <v>329939.78000000003</v>
      </c>
      <c r="G12" s="79">
        <f>G19+G31+G35+G44</f>
        <v>471282.39999999997</v>
      </c>
      <c r="H12" s="79">
        <f t="shared" ref="H12:I12" si="4">H19+H31+H35+H44</f>
        <v>0</v>
      </c>
      <c r="I12" s="79">
        <f t="shared" si="4"/>
        <v>328683.89999999997</v>
      </c>
      <c r="J12" s="74">
        <f>K13+L13+M13+N12+O12+P12+Q12</f>
        <v>862979.94099999999</v>
      </c>
      <c r="K12" s="48"/>
      <c r="L12" s="48"/>
      <c r="M12" s="48"/>
      <c r="N12" s="79">
        <f>N19+N31+N35+N44</f>
        <v>214930.96300000002</v>
      </c>
      <c r="O12" s="79">
        <f t="shared" ref="O12:Q12" si="5">O19+O31+O35+O44</f>
        <v>257976.18</v>
      </c>
      <c r="P12" s="79">
        <f t="shared" si="5"/>
        <v>0</v>
      </c>
      <c r="Q12" s="79">
        <f t="shared" si="5"/>
        <v>389856.96899999998</v>
      </c>
      <c r="R12" s="74">
        <f>S12+T12+U12+V12+W12+X12+Y12</f>
        <v>377106.89999999997</v>
      </c>
      <c r="S12" s="85">
        <v>11.9</v>
      </c>
      <c r="T12" s="85">
        <v>3.8</v>
      </c>
      <c r="U12" s="85">
        <v>2.2000000000000002</v>
      </c>
      <c r="V12" s="79">
        <f>V19+V31+V35+V44</f>
        <v>75312.5</v>
      </c>
      <c r="W12" s="79">
        <f t="shared" ref="W12:Y12" si="6">W19+W31+W35+W44</f>
        <v>120394.7</v>
      </c>
      <c r="X12" s="79">
        <f t="shared" si="6"/>
        <v>0</v>
      </c>
      <c r="Y12" s="79">
        <f t="shared" si="6"/>
        <v>181381.8</v>
      </c>
      <c r="Z12" s="74">
        <f>AA13+AB13+AC13+AD12+AE12+AF12+AG12</f>
        <v>172875.2</v>
      </c>
      <c r="AA12" s="48"/>
      <c r="AB12" s="48"/>
      <c r="AC12" s="48"/>
      <c r="AD12" s="79">
        <f>SUM(AD19,AD30,AD35,AD44)</f>
        <v>61136.1</v>
      </c>
      <c r="AE12" s="79">
        <f t="shared" ref="AE12:AG12" si="7">AE19+AE31+AE35+AE44</f>
        <v>63425.3</v>
      </c>
      <c r="AF12" s="79">
        <f t="shared" si="7"/>
        <v>0</v>
      </c>
      <c r="AG12" s="79">
        <f t="shared" si="7"/>
        <v>48295.199999999997</v>
      </c>
      <c r="AH12" s="21"/>
      <c r="AI12" s="21"/>
    </row>
    <row r="13" spans="1:35" ht="33.75" customHeight="1" x14ac:dyDescent="0.25">
      <c r="A13" s="90"/>
      <c r="B13" s="102"/>
      <c r="C13" s="102"/>
      <c r="D13" s="75"/>
      <c r="E13" s="75"/>
      <c r="F13" s="75"/>
      <c r="G13" s="74"/>
      <c r="H13" s="74"/>
      <c r="I13" s="74"/>
      <c r="J13" s="75"/>
      <c r="K13" s="42">
        <v>210.12900000000002</v>
      </c>
      <c r="L13" s="42">
        <v>3.6</v>
      </c>
      <c r="M13" s="42">
        <v>2.1</v>
      </c>
      <c r="N13" s="74"/>
      <c r="O13" s="74"/>
      <c r="P13" s="74"/>
      <c r="Q13" s="74"/>
      <c r="R13" s="75"/>
      <c r="S13" s="80"/>
      <c r="T13" s="80"/>
      <c r="U13" s="80"/>
      <c r="V13" s="74"/>
      <c r="W13" s="74"/>
      <c r="X13" s="74"/>
      <c r="Y13" s="74"/>
      <c r="Z13" s="75"/>
      <c r="AA13" s="42">
        <v>12.4</v>
      </c>
      <c r="AB13" s="42">
        <v>3.9</v>
      </c>
      <c r="AC13" s="42">
        <v>2.2999999999999998</v>
      </c>
      <c r="AD13" s="74"/>
      <c r="AE13" s="74"/>
      <c r="AF13" s="74"/>
      <c r="AG13" s="74"/>
      <c r="AH13" s="21"/>
      <c r="AI13" s="21"/>
    </row>
    <row r="14" spans="1:35" ht="86.25" customHeight="1" x14ac:dyDescent="0.25">
      <c r="A14" s="97"/>
      <c r="B14" s="36" t="s">
        <v>16</v>
      </c>
      <c r="C14" s="36" t="s">
        <v>16</v>
      </c>
      <c r="D14" s="43">
        <f>SUM(E14,J14,R14,Z14)</f>
        <v>11091.8</v>
      </c>
      <c r="E14" s="43">
        <f>SUM(F14:H14)</f>
        <v>1000</v>
      </c>
      <c r="F14" s="43">
        <f>F20</f>
        <v>1000</v>
      </c>
      <c r="G14" s="43">
        <f t="shared" ref="G14:I14" si="8">G20</f>
        <v>0</v>
      </c>
      <c r="H14" s="43">
        <f t="shared" si="8"/>
        <v>0</v>
      </c>
      <c r="I14" s="43">
        <f t="shared" si="8"/>
        <v>0</v>
      </c>
      <c r="J14" s="43">
        <f>SUM(N14:P14)</f>
        <v>6006.9</v>
      </c>
      <c r="K14" s="43"/>
      <c r="L14" s="43"/>
      <c r="M14" s="43"/>
      <c r="N14" s="60">
        <f t="shared" ref="N14:Q14" si="9">N20</f>
        <v>6006.9</v>
      </c>
      <c r="O14" s="64">
        <f t="shared" si="9"/>
        <v>0</v>
      </c>
      <c r="P14" s="64">
        <f t="shared" si="9"/>
        <v>0</v>
      </c>
      <c r="Q14" s="64">
        <f t="shared" si="9"/>
        <v>0</v>
      </c>
      <c r="R14" s="43">
        <f>SUM(V14:W14)</f>
        <v>2051.4</v>
      </c>
      <c r="S14" s="43"/>
      <c r="T14" s="43"/>
      <c r="U14" s="43"/>
      <c r="V14" s="43">
        <f t="shared" ref="V14:Y14" si="10">V20</f>
        <v>2051.4</v>
      </c>
      <c r="W14" s="43">
        <f t="shared" si="10"/>
        <v>0</v>
      </c>
      <c r="X14" s="43">
        <f t="shared" si="10"/>
        <v>0</v>
      </c>
      <c r="Y14" s="43">
        <f t="shared" si="10"/>
        <v>0</v>
      </c>
      <c r="Z14" s="43">
        <f>AD14</f>
        <v>2033.5</v>
      </c>
      <c r="AA14" s="43"/>
      <c r="AB14" s="43"/>
      <c r="AC14" s="43"/>
      <c r="AD14" s="43">
        <f>AD20</f>
        <v>2033.5</v>
      </c>
      <c r="AE14" s="43">
        <f t="shared" ref="AE14:AG14" si="11">AE20</f>
        <v>0</v>
      </c>
      <c r="AF14" s="43">
        <f t="shared" si="11"/>
        <v>0</v>
      </c>
      <c r="AG14" s="43">
        <f t="shared" si="11"/>
        <v>0</v>
      </c>
      <c r="AH14" s="21"/>
      <c r="AI14" s="21"/>
    </row>
    <row r="15" spans="1:35" ht="76.5" customHeight="1" x14ac:dyDescent="0.25">
      <c r="A15" s="98"/>
      <c r="B15" s="49" t="s">
        <v>21</v>
      </c>
      <c r="C15" s="49" t="s">
        <v>21</v>
      </c>
      <c r="D15" s="41">
        <f>SUM(E15+J15+R15+Z15)</f>
        <v>0</v>
      </c>
      <c r="E15" s="43">
        <f t="shared" ref="E15:E16" si="12">SUM(F15+G15)</f>
        <v>0</v>
      </c>
      <c r="F15" s="50">
        <v>0</v>
      </c>
      <c r="G15" s="50">
        <v>0</v>
      </c>
      <c r="H15" s="50">
        <v>0</v>
      </c>
      <c r="I15" s="50">
        <v>0</v>
      </c>
      <c r="J15" s="51">
        <f>N15+O15+P15</f>
        <v>0</v>
      </c>
      <c r="K15" s="51"/>
      <c r="L15" s="51"/>
      <c r="M15" s="51"/>
      <c r="N15" s="50">
        <v>0</v>
      </c>
      <c r="O15" s="50">
        <v>0</v>
      </c>
      <c r="P15" s="50">
        <v>0</v>
      </c>
      <c r="Q15" s="50">
        <v>0</v>
      </c>
      <c r="R15" s="51">
        <f>V15+W15</f>
        <v>0</v>
      </c>
      <c r="S15" s="51"/>
      <c r="T15" s="51"/>
      <c r="U15" s="51"/>
      <c r="V15" s="50">
        <v>0</v>
      </c>
      <c r="W15" s="50">
        <v>0</v>
      </c>
      <c r="X15" s="50">
        <v>0</v>
      </c>
      <c r="Y15" s="50">
        <v>0</v>
      </c>
      <c r="Z15" s="51">
        <f>SUM(AD15:AG15)</f>
        <v>0</v>
      </c>
      <c r="AA15" s="51"/>
      <c r="AB15" s="51"/>
      <c r="AC15" s="51"/>
      <c r="AD15" s="50">
        <v>0</v>
      </c>
      <c r="AE15" s="50">
        <v>0</v>
      </c>
      <c r="AF15" s="50">
        <v>0</v>
      </c>
      <c r="AG15" s="50">
        <v>0</v>
      </c>
      <c r="AH15" s="21"/>
      <c r="AI15" s="21"/>
    </row>
    <row r="16" spans="1:35" ht="69.75" customHeight="1" x14ac:dyDescent="0.25">
      <c r="A16" s="99"/>
      <c r="B16" s="49" t="s">
        <v>22</v>
      </c>
      <c r="C16" s="49" t="s">
        <v>22</v>
      </c>
      <c r="D16" s="41">
        <f>SUM(E16+J16+R16+Z16)</f>
        <v>0</v>
      </c>
      <c r="E16" s="43">
        <f t="shared" si="12"/>
        <v>0</v>
      </c>
      <c r="F16" s="50">
        <v>0</v>
      </c>
      <c r="G16" s="50">
        <v>0</v>
      </c>
      <c r="H16" s="50">
        <v>0</v>
      </c>
      <c r="I16" s="50">
        <v>0</v>
      </c>
      <c r="J16" s="51">
        <f t="shared" ref="J16" si="13">N16+O16+P16</f>
        <v>0</v>
      </c>
      <c r="K16" s="51"/>
      <c r="L16" s="51"/>
      <c r="M16" s="51"/>
      <c r="N16" s="50">
        <v>0</v>
      </c>
      <c r="O16" s="50">
        <v>0</v>
      </c>
      <c r="P16" s="50">
        <v>0</v>
      </c>
      <c r="Q16" s="50">
        <v>0</v>
      </c>
      <c r="R16" s="51">
        <f>V16+W16</f>
        <v>0</v>
      </c>
      <c r="S16" s="51"/>
      <c r="T16" s="51"/>
      <c r="U16" s="51"/>
      <c r="V16" s="50">
        <v>0</v>
      </c>
      <c r="W16" s="50">
        <v>0</v>
      </c>
      <c r="X16" s="50">
        <v>0</v>
      </c>
      <c r="Y16" s="50">
        <v>0</v>
      </c>
      <c r="Z16" s="51">
        <f>SUM(AD16:AG16)</f>
        <v>0</v>
      </c>
      <c r="AA16" s="51"/>
      <c r="AB16" s="51"/>
      <c r="AC16" s="51"/>
      <c r="AD16" s="50">
        <v>0</v>
      </c>
      <c r="AE16" s="50">
        <v>0</v>
      </c>
      <c r="AF16" s="50">
        <v>0</v>
      </c>
      <c r="AG16" s="50">
        <v>0</v>
      </c>
      <c r="AH16" s="21"/>
      <c r="AI16" s="21"/>
    </row>
    <row r="17" spans="1:35" s="30" customFormat="1" ht="78" customHeight="1" x14ac:dyDescent="0.25">
      <c r="A17" s="91" t="s">
        <v>32</v>
      </c>
      <c r="B17" s="100"/>
      <c r="C17" s="100" t="s">
        <v>7</v>
      </c>
      <c r="D17" s="85">
        <f>E17+J17+R17+Z17</f>
        <v>430181</v>
      </c>
      <c r="E17" s="85">
        <f>F17+G17+H17+I17</f>
        <v>189863.8</v>
      </c>
      <c r="F17" s="85">
        <f>F19+F20</f>
        <v>178769.2</v>
      </c>
      <c r="G17" s="85">
        <f t="shared" ref="G17:I17" si="14">G19+G20</f>
        <v>7617.7999999999993</v>
      </c>
      <c r="H17" s="85">
        <f t="shared" si="14"/>
        <v>0</v>
      </c>
      <c r="I17" s="85">
        <f t="shared" si="14"/>
        <v>3476.8</v>
      </c>
      <c r="J17" s="88">
        <v>143057.70000000001</v>
      </c>
      <c r="K17" s="52"/>
      <c r="L17" s="52"/>
      <c r="M17" s="52"/>
      <c r="N17" s="85">
        <f t="shared" ref="N17:Q17" si="15">N19+N20</f>
        <v>124253.31</v>
      </c>
      <c r="O17" s="85">
        <f t="shared" si="15"/>
        <v>15327.47</v>
      </c>
      <c r="P17" s="85">
        <f t="shared" si="15"/>
        <v>0</v>
      </c>
      <c r="Q17" s="85">
        <f t="shared" si="15"/>
        <v>3476.8690000000001</v>
      </c>
      <c r="R17" s="85">
        <f>V17+W17+X17+Y17</f>
        <v>50654.5</v>
      </c>
      <c r="S17" s="52"/>
      <c r="T17" s="52"/>
      <c r="U17" s="52"/>
      <c r="V17" s="85">
        <f t="shared" ref="V17:Y17" si="16">V19+V20</f>
        <v>38711.4</v>
      </c>
      <c r="W17" s="85">
        <f t="shared" si="16"/>
        <v>11943.1</v>
      </c>
      <c r="X17" s="85">
        <f t="shared" si="16"/>
        <v>0</v>
      </c>
      <c r="Y17" s="85">
        <f t="shared" si="16"/>
        <v>0</v>
      </c>
      <c r="Z17" s="85">
        <f>AD17+AE17+AF17+AG17</f>
        <v>46605</v>
      </c>
      <c r="AA17" s="52"/>
      <c r="AB17" s="52"/>
      <c r="AC17" s="52"/>
      <c r="AD17" s="85">
        <f t="shared" ref="AD17:AG17" si="17">AD19+AD20</f>
        <v>39844.9</v>
      </c>
      <c r="AE17" s="85">
        <f t="shared" si="17"/>
        <v>6760.1</v>
      </c>
      <c r="AF17" s="85">
        <f t="shared" si="17"/>
        <v>0</v>
      </c>
      <c r="AG17" s="85">
        <f t="shared" si="17"/>
        <v>0</v>
      </c>
      <c r="AH17" s="31"/>
      <c r="AI17" s="31"/>
    </row>
    <row r="18" spans="1:35" s="3" customFormat="1" ht="9" customHeight="1" x14ac:dyDescent="0.25">
      <c r="A18" s="92"/>
      <c r="B18" s="101"/>
      <c r="C18" s="101"/>
      <c r="D18" s="80"/>
      <c r="E18" s="80"/>
      <c r="F18" s="80"/>
      <c r="G18" s="80"/>
      <c r="H18" s="80"/>
      <c r="I18" s="80"/>
      <c r="J18" s="82"/>
      <c r="K18" s="40"/>
      <c r="L18" s="40"/>
      <c r="M18" s="40"/>
      <c r="N18" s="80"/>
      <c r="O18" s="80"/>
      <c r="P18" s="80"/>
      <c r="Q18" s="80"/>
      <c r="R18" s="80"/>
      <c r="S18" s="40"/>
      <c r="T18" s="40"/>
      <c r="U18" s="40"/>
      <c r="V18" s="80"/>
      <c r="W18" s="80"/>
      <c r="X18" s="80"/>
      <c r="Y18" s="80"/>
      <c r="Z18" s="80"/>
      <c r="AA18" s="40"/>
      <c r="AB18" s="40"/>
      <c r="AC18" s="40"/>
      <c r="AD18" s="80"/>
      <c r="AE18" s="80"/>
      <c r="AF18" s="80"/>
      <c r="AG18" s="80"/>
      <c r="AH18" s="20"/>
      <c r="AI18" s="20"/>
    </row>
    <row r="19" spans="1:35" s="3" customFormat="1" ht="59.25" customHeight="1" x14ac:dyDescent="0.25">
      <c r="A19" s="92"/>
      <c r="B19" s="7" t="s">
        <v>15</v>
      </c>
      <c r="C19" s="7" t="s">
        <v>12</v>
      </c>
      <c r="D19" s="40">
        <f>E19+J19+R19+Z19</f>
        <v>419089.19999999995</v>
      </c>
      <c r="E19" s="40">
        <f>F19+G19+H19+I19</f>
        <v>188863.8</v>
      </c>
      <c r="F19" s="40">
        <f>F21+F22+F23+F24+F25+F26+F28+F29</f>
        <v>177769.2</v>
      </c>
      <c r="G19" s="40">
        <f>G21+G22+G23+G24+G25+G26+G28+G29</f>
        <v>7617.7999999999993</v>
      </c>
      <c r="H19" s="40">
        <f t="shared" ref="H19:I19" si="18">H21+H22+H23+H24+H25+H26+H28+H29</f>
        <v>0</v>
      </c>
      <c r="I19" s="40">
        <f t="shared" si="18"/>
        <v>3476.8</v>
      </c>
      <c r="J19" s="69">
        <v>137050.79999999999</v>
      </c>
      <c r="K19" s="40"/>
      <c r="L19" s="40"/>
      <c r="M19" s="40"/>
      <c r="N19" s="61">
        <f>N21+N22+N23+N24+N25+N26+N28+N29</f>
        <v>118246.41</v>
      </c>
      <c r="O19" s="66">
        <f t="shared" ref="O19:Q19" si="19">O21+O22+O23+O24+O25+O26+O28+O29</f>
        <v>15327.47</v>
      </c>
      <c r="P19" s="66">
        <f t="shared" si="19"/>
        <v>0</v>
      </c>
      <c r="Q19" s="66">
        <f t="shared" si="19"/>
        <v>3476.8690000000001</v>
      </c>
      <c r="R19" s="40">
        <f>V19+W19+X19+Y19</f>
        <v>48603.1</v>
      </c>
      <c r="S19" s="40"/>
      <c r="T19" s="40"/>
      <c r="U19" s="40"/>
      <c r="V19" s="40">
        <f>V21+V22+V23+V24+V25+V26+V28+V29</f>
        <v>36660</v>
      </c>
      <c r="W19" s="40">
        <f t="shared" ref="W19:Y19" si="20">W21+W22+W23+W24+W25+W26+W28+W29</f>
        <v>11943.1</v>
      </c>
      <c r="X19" s="40">
        <f t="shared" si="20"/>
        <v>0</v>
      </c>
      <c r="Y19" s="40">
        <f t="shared" si="20"/>
        <v>0</v>
      </c>
      <c r="Z19" s="40">
        <f>AD19+AE19+AF19+AG19</f>
        <v>44571.5</v>
      </c>
      <c r="AA19" s="40"/>
      <c r="AB19" s="40"/>
      <c r="AC19" s="40"/>
      <c r="AD19" s="40">
        <f>AD21+AD22+AD23+AD24+AD25+AD26+AD28+AD29</f>
        <v>37811.4</v>
      </c>
      <c r="AE19" s="40">
        <f t="shared" ref="AE19:AG19" si="21">AE21+AE22+AE23+AE24+AE25+AE26+AE28+AE29</f>
        <v>6760.1</v>
      </c>
      <c r="AF19" s="40">
        <f t="shared" si="21"/>
        <v>0</v>
      </c>
      <c r="AG19" s="40">
        <f t="shared" si="21"/>
        <v>0</v>
      </c>
      <c r="AH19" s="20"/>
      <c r="AI19" s="20"/>
    </row>
    <row r="20" spans="1:35" s="3" customFormat="1" ht="87.75" customHeight="1" x14ac:dyDescent="0.25">
      <c r="A20" s="93"/>
      <c r="B20" s="38" t="s">
        <v>16</v>
      </c>
      <c r="C20" s="38" t="s">
        <v>12</v>
      </c>
      <c r="D20" s="40">
        <f t="shared" ref="D20:D29" si="22">E20+J20+R20+Z20</f>
        <v>11091.8</v>
      </c>
      <c r="E20" s="40">
        <f>F20+G20+H20+I20</f>
        <v>1000</v>
      </c>
      <c r="F20" s="40">
        <f>F27</f>
        <v>1000</v>
      </c>
      <c r="G20" s="40">
        <f t="shared" ref="G20:I20" si="23">G27</f>
        <v>0</v>
      </c>
      <c r="H20" s="40">
        <f t="shared" si="23"/>
        <v>0</v>
      </c>
      <c r="I20" s="40">
        <f t="shared" si="23"/>
        <v>0</v>
      </c>
      <c r="J20" s="40">
        <f>N20+O20+P20+Q20</f>
        <v>6006.9</v>
      </c>
      <c r="K20" s="40"/>
      <c r="L20" s="40"/>
      <c r="M20" s="40"/>
      <c r="N20" s="61">
        <f t="shared" ref="N20:Q20" si="24">N27</f>
        <v>6006.9</v>
      </c>
      <c r="O20" s="66">
        <f t="shared" si="24"/>
        <v>0</v>
      </c>
      <c r="P20" s="66">
        <f t="shared" si="24"/>
        <v>0</v>
      </c>
      <c r="Q20" s="66">
        <f t="shared" si="24"/>
        <v>0</v>
      </c>
      <c r="R20" s="40">
        <f>V20+W20+X20+Y20</f>
        <v>2051.4</v>
      </c>
      <c r="S20" s="40"/>
      <c r="T20" s="40"/>
      <c r="U20" s="40"/>
      <c r="V20" s="40">
        <f t="shared" ref="V20:Y20" si="25">V27</f>
        <v>2051.4</v>
      </c>
      <c r="W20" s="40">
        <f t="shared" si="25"/>
        <v>0</v>
      </c>
      <c r="X20" s="40">
        <f t="shared" si="25"/>
        <v>0</v>
      </c>
      <c r="Y20" s="40">
        <f t="shared" si="25"/>
        <v>0</v>
      </c>
      <c r="Z20" s="40">
        <f>AD20+AE20+AF20+AG20</f>
        <v>2033.5</v>
      </c>
      <c r="AA20" s="40"/>
      <c r="AB20" s="40"/>
      <c r="AC20" s="40"/>
      <c r="AD20" s="40">
        <f t="shared" ref="AD20:AG20" si="26">AD27</f>
        <v>2033.5</v>
      </c>
      <c r="AE20" s="40">
        <f t="shared" si="26"/>
        <v>0</v>
      </c>
      <c r="AF20" s="40">
        <f t="shared" si="26"/>
        <v>0</v>
      </c>
      <c r="AG20" s="40">
        <f t="shared" si="26"/>
        <v>0</v>
      </c>
      <c r="AH20" s="20"/>
      <c r="AI20" s="20"/>
    </row>
    <row r="21" spans="1:35" ht="93" customHeight="1" x14ac:dyDescent="0.25">
      <c r="A21" s="12" t="s">
        <v>19</v>
      </c>
      <c r="B21" s="36" t="s">
        <v>33</v>
      </c>
      <c r="C21" s="36" t="s">
        <v>12</v>
      </c>
      <c r="D21" s="43">
        <f t="shared" si="22"/>
        <v>2112.4</v>
      </c>
      <c r="E21" s="43">
        <f t="shared" ref="E21" si="27">SUM(F21:H21)</f>
        <v>2112.4</v>
      </c>
      <c r="F21" s="43">
        <v>2112.4</v>
      </c>
      <c r="G21" s="43">
        <v>0</v>
      </c>
      <c r="H21" s="43">
        <v>0</v>
      </c>
      <c r="I21" s="43">
        <v>0</v>
      </c>
      <c r="J21" s="43">
        <f>SUM(N21:P21)</f>
        <v>0</v>
      </c>
      <c r="K21" s="43"/>
      <c r="L21" s="43"/>
      <c r="M21" s="43"/>
      <c r="N21" s="60">
        <v>0</v>
      </c>
      <c r="O21" s="64">
        <v>0</v>
      </c>
      <c r="P21" s="64">
        <v>0</v>
      </c>
      <c r="Q21" s="64">
        <v>0</v>
      </c>
      <c r="R21" s="43">
        <f>SUM(V21:W21)</f>
        <v>0</v>
      </c>
      <c r="S21" s="43"/>
      <c r="T21" s="43"/>
      <c r="U21" s="43"/>
      <c r="V21" s="43">
        <v>0</v>
      </c>
      <c r="W21" s="43">
        <v>0</v>
      </c>
      <c r="X21" s="43">
        <v>0</v>
      </c>
      <c r="Y21" s="43">
        <v>0</v>
      </c>
      <c r="Z21" s="43">
        <f>SUM(AE21:AG21)</f>
        <v>0</v>
      </c>
      <c r="AA21" s="43"/>
      <c r="AB21" s="43"/>
      <c r="AC21" s="43"/>
      <c r="AD21" s="43">
        <v>0</v>
      </c>
      <c r="AE21" s="43">
        <v>0</v>
      </c>
      <c r="AF21" s="43">
        <v>0</v>
      </c>
      <c r="AG21" s="43">
        <v>0</v>
      </c>
      <c r="AH21" s="21"/>
      <c r="AI21" s="21"/>
    </row>
    <row r="22" spans="1:35" ht="159" customHeight="1" x14ac:dyDescent="0.25">
      <c r="A22" s="13" t="s">
        <v>41</v>
      </c>
      <c r="B22" s="36" t="s">
        <v>35</v>
      </c>
      <c r="C22" s="7" t="s">
        <v>12</v>
      </c>
      <c r="D22" s="43">
        <f t="shared" si="22"/>
        <v>48887.200000000004</v>
      </c>
      <c r="E22" s="43">
        <f>F22+G22</f>
        <v>23344.7</v>
      </c>
      <c r="F22" s="43">
        <v>22300</v>
      </c>
      <c r="G22" s="43">
        <v>1044.7</v>
      </c>
      <c r="H22" s="43">
        <v>0</v>
      </c>
      <c r="I22" s="43">
        <v>0</v>
      </c>
      <c r="J22" s="43">
        <f>N22+O22</f>
        <v>17685.400000000001</v>
      </c>
      <c r="K22" s="43"/>
      <c r="L22" s="43"/>
      <c r="M22" s="43"/>
      <c r="N22" s="60">
        <f>17185.4-5000</f>
        <v>12185.400000000001</v>
      </c>
      <c r="O22" s="64">
        <f>3000+2500</f>
        <v>5500</v>
      </c>
      <c r="P22" s="64">
        <v>0</v>
      </c>
      <c r="Q22" s="64">
        <v>0</v>
      </c>
      <c r="R22" s="43">
        <f>V22+W22</f>
        <v>7857.1</v>
      </c>
      <c r="S22" s="43"/>
      <c r="T22" s="43"/>
      <c r="U22" s="43"/>
      <c r="V22" s="43">
        <f>1285.7+1071.4</f>
        <v>2357.1000000000004</v>
      </c>
      <c r="W22" s="43">
        <f>3000+2500</f>
        <v>5500</v>
      </c>
      <c r="X22" s="43">
        <v>0</v>
      </c>
      <c r="Y22" s="43">
        <v>0</v>
      </c>
      <c r="Z22" s="43">
        <f>AE22+AG22</f>
        <v>0</v>
      </c>
      <c r="AA22" s="43"/>
      <c r="AB22" s="43"/>
      <c r="AC22" s="43"/>
      <c r="AD22" s="43">
        <v>0</v>
      </c>
      <c r="AE22" s="43">
        <v>0</v>
      </c>
      <c r="AF22" s="43">
        <v>0</v>
      </c>
      <c r="AG22" s="43">
        <v>0</v>
      </c>
      <c r="AH22" s="21"/>
      <c r="AI22" s="21"/>
    </row>
    <row r="23" spans="1:35" ht="160.5" customHeight="1" x14ac:dyDescent="0.25">
      <c r="A23" s="12" t="s">
        <v>42</v>
      </c>
      <c r="B23" s="8" t="s">
        <v>37</v>
      </c>
      <c r="C23" s="8" t="s">
        <v>12</v>
      </c>
      <c r="D23" s="43">
        <f t="shared" si="22"/>
        <v>0</v>
      </c>
      <c r="E23" s="43">
        <f t="shared" ref="E23" si="28">SUM(F23:H23)</f>
        <v>0</v>
      </c>
      <c r="F23" s="43">
        <v>0</v>
      </c>
      <c r="G23" s="43">
        <v>0</v>
      </c>
      <c r="H23" s="43">
        <v>0</v>
      </c>
      <c r="I23" s="43">
        <v>0</v>
      </c>
      <c r="J23" s="43">
        <f>SUM(N23:P23)</f>
        <v>0</v>
      </c>
      <c r="K23" s="43"/>
      <c r="L23" s="43"/>
      <c r="M23" s="43"/>
      <c r="N23" s="60">
        <v>0</v>
      </c>
      <c r="O23" s="64">
        <v>0</v>
      </c>
      <c r="P23" s="64">
        <v>0</v>
      </c>
      <c r="Q23" s="64">
        <v>0</v>
      </c>
      <c r="R23" s="43">
        <f>SUM(V23:W23)</f>
        <v>0</v>
      </c>
      <c r="S23" s="43"/>
      <c r="T23" s="43"/>
      <c r="U23" s="43"/>
      <c r="V23" s="43">
        <v>0</v>
      </c>
      <c r="W23" s="43">
        <v>0</v>
      </c>
      <c r="X23" s="43">
        <v>0</v>
      </c>
      <c r="Y23" s="43">
        <v>0</v>
      </c>
      <c r="Z23" s="43">
        <f>SUM(AE23:AG23)</f>
        <v>0</v>
      </c>
      <c r="AA23" s="43"/>
      <c r="AB23" s="43"/>
      <c r="AC23" s="43"/>
      <c r="AD23" s="43">
        <v>0</v>
      </c>
      <c r="AE23" s="43">
        <v>0</v>
      </c>
      <c r="AF23" s="43">
        <v>0</v>
      </c>
      <c r="AG23" s="43">
        <v>0</v>
      </c>
      <c r="AH23" s="21"/>
      <c r="AI23" s="21"/>
    </row>
    <row r="24" spans="1:35" ht="118.5" customHeight="1" x14ac:dyDescent="0.25">
      <c r="A24" s="12" t="s">
        <v>52</v>
      </c>
      <c r="B24" s="36" t="s">
        <v>12</v>
      </c>
      <c r="C24" s="36" t="s">
        <v>12</v>
      </c>
      <c r="D24" s="43">
        <f t="shared" si="22"/>
        <v>71664.600000000006</v>
      </c>
      <c r="E24" s="53">
        <f>F24+G24+H24+I24</f>
        <v>22631.3</v>
      </c>
      <c r="F24" s="53">
        <v>15382.3</v>
      </c>
      <c r="G24" s="53">
        <v>3772.2</v>
      </c>
      <c r="H24" s="53">
        <v>0</v>
      </c>
      <c r="I24" s="53">
        <v>3476.8</v>
      </c>
      <c r="J24" s="68">
        <v>22919</v>
      </c>
      <c r="K24" s="53"/>
      <c r="L24" s="53"/>
      <c r="M24" s="53"/>
      <c r="N24" s="53">
        <f>17787.2+1282.7-3400</f>
        <v>15669.900000000001</v>
      </c>
      <c r="O24" s="53">
        <f>298.5+3473.67</f>
        <v>3772.17</v>
      </c>
      <c r="P24" s="53">
        <v>0</v>
      </c>
      <c r="Q24" s="53">
        <f>275.5+3201.369</f>
        <v>3476.8690000000001</v>
      </c>
      <c r="R24" s="53">
        <f>V24+W24+X24+Y24</f>
        <v>12302.9</v>
      </c>
      <c r="S24" s="53"/>
      <c r="T24" s="53"/>
      <c r="U24" s="53"/>
      <c r="V24" s="53">
        <f>7302.9+5000</f>
        <v>12302.9</v>
      </c>
      <c r="W24" s="53">
        <v>0</v>
      </c>
      <c r="X24" s="53">
        <v>0</v>
      </c>
      <c r="Y24" s="53">
        <v>0</v>
      </c>
      <c r="Z24" s="53">
        <f>AD24+AE24+AF24+AG24</f>
        <v>13811.4</v>
      </c>
      <c r="AA24" s="53"/>
      <c r="AB24" s="53"/>
      <c r="AC24" s="53"/>
      <c r="AD24" s="53">
        <f>8811.4+5000</f>
        <v>13811.4</v>
      </c>
      <c r="AE24" s="43">
        <v>0</v>
      </c>
      <c r="AF24" s="43">
        <v>0</v>
      </c>
      <c r="AG24" s="43">
        <v>0</v>
      </c>
      <c r="AH24" s="21"/>
      <c r="AI24" s="21"/>
    </row>
    <row r="25" spans="1:35" ht="155.25" customHeight="1" x14ac:dyDescent="0.25">
      <c r="A25" s="23" t="s">
        <v>56</v>
      </c>
      <c r="B25" s="36" t="s">
        <v>34</v>
      </c>
      <c r="C25" s="7" t="s">
        <v>12</v>
      </c>
      <c r="D25" s="43">
        <f t="shared" si="22"/>
        <v>150</v>
      </c>
      <c r="E25" s="43">
        <f>SUM(F25:H25)</f>
        <v>0</v>
      </c>
      <c r="F25" s="43">
        <v>0</v>
      </c>
      <c r="G25" s="43">
        <v>0</v>
      </c>
      <c r="H25" s="43">
        <v>0</v>
      </c>
      <c r="I25" s="43">
        <v>0</v>
      </c>
      <c r="J25" s="43">
        <f>SUM(N25:P25)</f>
        <v>150</v>
      </c>
      <c r="K25" s="43"/>
      <c r="L25" s="43"/>
      <c r="M25" s="43"/>
      <c r="N25" s="60">
        <v>150</v>
      </c>
      <c r="O25" s="64">
        <v>0</v>
      </c>
      <c r="P25" s="64">
        <v>0</v>
      </c>
      <c r="Q25" s="64">
        <v>0</v>
      </c>
      <c r="R25" s="43">
        <f>SUM(V25:X25)</f>
        <v>0</v>
      </c>
      <c r="S25" s="43"/>
      <c r="T25" s="43"/>
      <c r="U25" s="43"/>
      <c r="V25" s="43">
        <v>0</v>
      </c>
      <c r="W25" s="43">
        <v>0</v>
      </c>
      <c r="X25" s="43">
        <v>0</v>
      </c>
      <c r="Y25" s="43">
        <v>0</v>
      </c>
      <c r="Z25" s="43">
        <f>SUM(AD25:AG25)</f>
        <v>0</v>
      </c>
      <c r="AA25" s="43"/>
      <c r="AB25" s="43"/>
      <c r="AC25" s="43"/>
      <c r="AD25" s="43">
        <v>0</v>
      </c>
      <c r="AE25" s="43">
        <v>0</v>
      </c>
      <c r="AF25" s="43">
        <v>0</v>
      </c>
      <c r="AG25" s="43">
        <v>0</v>
      </c>
      <c r="AH25" s="21"/>
      <c r="AI25" s="21"/>
    </row>
    <row r="26" spans="1:35" ht="155.25" customHeight="1" x14ac:dyDescent="0.25">
      <c r="A26" s="12" t="s">
        <v>43</v>
      </c>
      <c r="B26" s="39" t="s">
        <v>35</v>
      </c>
      <c r="C26" s="8" t="s">
        <v>12</v>
      </c>
      <c r="D26" s="43">
        <f>E26+J26+R26+Z26</f>
        <v>266215.61</v>
      </c>
      <c r="E26" s="43">
        <f t="shared" ref="E26" si="29">SUM(F26:H26)</f>
        <v>135974.5</v>
      </c>
      <c r="F26" s="43">
        <v>135974.5</v>
      </c>
      <c r="G26" s="43">
        <v>0</v>
      </c>
      <c r="H26" s="43">
        <v>0</v>
      </c>
      <c r="I26" s="43">
        <v>0</v>
      </c>
      <c r="J26" s="43">
        <f>SUM(K26:P26)</f>
        <v>88241.11</v>
      </c>
      <c r="K26" s="43"/>
      <c r="L26" s="43"/>
      <c r="M26" s="43"/>
      <c r="N26" s="60">
        <f>76578.7-1282.7+12000.01+945.1</f>
        <v>88241.11</v>
      </c>
      <c r="O26" s="64">
        <v>0</v>
      </c>
      <c r="P26" s="64">
        <v>0</v>
      </c>
      <c r="Q26" s="64">
        <v>0</v>
      </c>
      <c r="R26" s="43">
        <f>V26+W26</f>
        <v>20000</v>
      </c>
      <c r="S26" s="43"/>
      <c r="T26" s="43"/>
      <c r="U26" s="43"/>
      <c r="V26" s="43">
        <v>20000</v>
      </c>
      <c r="W26" s="43">
        <v>0</v>
      </c>
      <c r="X26" s="43">
        <v>0</v>
      </c>
      <c r="Y26" s="43">
        <v>0</v>
      </c>
      <c r="Z26" s="43">
        <f>SUM(AD26:AG26)</f>
        <v>22000</v>
      </c>
      <c r="AA26" s="43"/>
      <c r="AB26" s="43"/>
      <c r="AC26" s="43"/>
      <c r="AD26" s="43">
        <v>22000</v>
      </c>
      <c r="AE26" s="43">
        <v>0</v>
      </c>
      <c r="AF26" s="43">
        <v>0</v>
      </c>
      <c r="AG26" s="43">
        <v>0</v>
      </c>
      <c r="AH26" s="21"/>
      <c r="AI26" s="21"/>
    </row>
    <row r="27" spans="1:35" ht="97.5" customHeight="1" x14ac:dyDescent="0.25">
      <c r="A27" s="12" t="s">
        <v>24</v>
      </c>
      <c r="B27" s="38" t="s">
        <v>16</v>
      </c>
      <c r="C27" s="38" t="s">
        <v>12</v>
      </c>
      <c r="D27" s="43">
        <f t="shared" si="22"/>
        <v>11091.8</v>
      </c>
      <c r="E27" s="43">
        <f t="shared" ref="E27:E28" si="30">SUM(F27:H27)</f>
        <v>1000</v>
      </c>
      <c r="F27" s="43">
        <v>1000</v>
      </c>
      <c r="G27" s="43">
        <v>0</v>
      </c>
      <c r="H27" s="43">
        <v>0</v>
      </c>
      <c r="I27" s="43">
        <v>0</v>
      </c>
      <c r="J27" s="43">
        <f t="shared" ref="J27:J28" si="31">N27+O27</f>
        <v>6006.9</v>
      </c>
      <c r="K27" s="43"/>
      <c r="L27" s="43"/>
      <c r="M27" s="43"/>
      <c r="N27" s="60">
        <v>6006.9</v>
      </c>
      <c r="O27" s="64">
        <v>0</v>
      </c>
      <c r="P27" s="64">
        <v>0</v>
      </c>
      <c r="Q27" s="64">
        <v>0</v>
      </c>
      <c r="R27" s="43">
        <f>V27+W27</f>
        <v>2051.4</v>
      </c>
      <c r="S27" s="43"/>
      <c r="T27" s="43"/>
      <c r="U27" s="43"/>
      <c r="V27" s="43">
        <v>2051.4</v>
      </c>
      <c r="W27" s="43">
        <v>0</v>
      </c>
      <c r="X27" s="43">
        <v>0</v>
      </c>
      <c r="Y27" s="43">
        <v>0</v>
      </c>
      <c r="Z27" s="43">
        <f>SUM(AD27:AE27)</f>
        <v>2033.5</v>
      </c>
      <c r="AA27" s="43"/>
      <c r="AB27" s="43"/>
      <c r="AC27" s="43"/>
      <c r="AD27" s="43">
        <v>2033.5</v>
      </c>
      <c r="AE27" s="43">
        <v>0</v>
      </c>
      <c r="AF27" s="43">
        <v>0</v>
      </c>
      <c r="AG27" s="43">
        <v>0</v>
      </c>
      <c r="AH27" s="21"/>
      <c r="AI27" s="21"/>
    </row>
    <row r="28" spans="1:35" ht="97.5" customHeight="1" x14ac:dyDescent="0.25">
      <c r="A28" s="12" t="s">
        <v>57</v>
      </c>
      <c r="B28" s="38" t="s">
        <v>38</v>
      </c>
      <c r="C28" s="38" t="s">
        <v>12</v>
      </c>
      <c r="D28" s="43">
        <f t="shared" si="22"/>
        <v>10515.2</v>
      </c>
      <c r="E28" s="43">
        <f t="shared" si="30"/>
        <v>2192.8000000000002</v>
      </c>
      <c r="F28" s="43">
        <v>2000</v>
      </c>
      <c r="G28" s="43">
        <v>192.8</v>
      </c>
      <c r="H28" s="43">
        <v>0</v>
      </c>
      <c r="I28" s="43">
        <v>0</v>
      </c>
      <c r="J28" s="43">
        <f t="shared" si="31"/>
        <v>2755.3</v>
      </c>
      <c r="K28" s="43"/>
      <c r="L28" s="43"/>
      <c r="M28" s="43"/>
      <c r="N28" s="60">
        <v>2000</v>
      </c>
      <c r="O28" s="64">
        <v>755.3</v>
      </c>
      <c r="P28" s="64">
        <v>0</v>
      </c>
      <c r="Q28" s="64">
        <v>0</v>
      </c>
      <c r="R28" s="43">
        <f>SUM(V28:W28)</f>
        <v>2762.1</v>
      </c>
      <c r="S28" s="43"/>
      <c r="T28" s="43"/>
      <c r="U28" s="43"/>
      <c r="V28" s="43">
        <v>2000</v>
      </c>
      <c r="W28" s="43">
        <v>762.1</v>
      </c>
      <c r="X28" s="43">
        <v>0</v>
      </c>
      <c r="Y28" s="43">
        <v>0</v>
      </c>
      <c r="Z28" s="43">
        <f>SUM(AD28:AE28)</f>
        <v>2805</v>
      </c>
      <c r="AA28" s="43"/>
      <c r="AB28" s="43"/>
      <c r="AC28" s="43"/>
      <c r="AD28" s="43">
        <v>2000</v>
      </c>
      <c r="AE28" s="43">
        <v>805</v>
      </c>
      <c r="AF28" s="43">
        <v>0</v>
      </c>
      <c r="AG28" s="43">
        <v>0</v>
      </c>
      <c r="AH28" s="21"/>
      <c r="AI28" s="21"/>
    </row>
    <row r="29" spans="1:35" ht="95.25" customHeight="1" x14ac:dyDescent="0.25">
      <c r="A29" s="23" t="s">
        <v>44</v>
      </c>
      <c r="B29" s="39" t="s">
        <v>36</v>
      </c>
      <c r="C29" s="24" t="s">
        <v>12</v>
      </c>
      <c r="D29" s="43">
        <f t="shared" si="22"/>
        <v>19544.2</v>
      </c>
      <c r="E29" s="43">
        <f>SUM(F29:H29)</f>
        <v>2608.1</v>
      </c>
      <c r="F29" s="43">
        <v>0</v>
      </c>
      <c r="G29" s="43">
        <v>2608.1</v>
      </c>
      <c r="H29" s="43">
        <v>0</v>
      </c>
      <c r="I29" s="43">
        <v>0</v>
      </c>
      <c r="J29" s="43">
        <f>SUM(N29:P29)</f>
        <v>5300</v>
      </c>
      <c r="K29" s="43"/>
      <c r="L29" s="43"/>
      <c r="M29" s="43"/>
      <c r="N29" s="60">
        <v>0</v>
      </c>
      <c r="O29" s="64">
        <v>5300</v>
      </c>
      <c r="P29" s="64">
        <v>0</v>
      </c>
      <c r="Q29" s="64">
        <v>0</v>
      </c>
      <c r="R29" s="43">
        <f>SUM(V29:X29)</f>
        <v>5681</v>
      </c>
      <c r="S29" s="43"/>
      <c r="T29" s="43"/>
      <c r="U29" s="43"/>
      <c r="V29" s="43">
        <v>0</v>
      </c>
      <c r="W29" s="43">
        <v>5681</v>
      </c>
      <c r="X29" s="43">
        <v>0</v>
      </c>
      <c r="Y29" s="43">
        <v>0</v>
      </c>
      <c r="Z29" s="43">
        <f>SUM(AD29:AG29)</f>
        <v>5955.1</v>
      </c>
      <c r="AA29" s="43"/>
      <c r="AB29" s="43"/>
      <c r="AC29" s="43"/>
      <c r="AD29" s="43">
        <v>0</v>
      </c>
      <c r="AE29" s="43">
        <v>5955.1</v>
      </c>
      <c r="AF29" s="43">
        <v>0</v>
      </c>
      <c r="AG29" s="43">
        <v>0</v>
      </c>
      <c r="AH29" s="21"/>
      <c r="AI29" s="21"/>
    </row>
    <row r="30" spans="1:35" s="3" customFormat="1" ht="64.5" customHeight="1" x14ac:dyDescent="0.25">
      <c r="A30" s="86" t="s">
        <v>31</v>
      </c>
      <c r="B30" s="36"/>
      <c r="C30" s="37" t="s">
        <v>7</v>
      </c>
      <c r="D30" s="41">
        <f t="shared" ref="D30:D32" si="32">E30+J30+R30+Z30</f>
        <v>1911734.5999999999</v>
      </c>
      <c r="E30" s="41">
        <f>F30+G30+H30+I30</f>
        <v>879884.79999999993</v>
      </c>
      <c r="F30" s="41">
        <f t="shared" ref="F30:AG30" si="33">F31</f>
        <v>136419.90000000002</v>
      </c>
      <c r="G30" s="41">
        <f t="shared" si="33"/>
        <v>418257.8</v>
      </c>
      <c r="H30" s="41">
        <f t="shared" si="33"/>
        <v>0</v>
      </c>
      <c r="I30" s="41">
        <f t="shared" si="33"/>
        <v>325207.09999999998</v>
      </c>
      <c r="J30" s="41">
        <f t="shared" ref="J30:J34" si="34">N30+O30+P30+Q30</f>
        <v>639761</v>
      </c>
      <c r="K30" s="41"/>
      <c r="L30" s="41"/>
      <c r="M30" s="41"/>
      <c r="N30" s="62">
        <f t="shared" si="33"/>
        <v>69796.3</v>
      </c>
      <c r="O30" s="67">
        <f t="shared" si="33"/>
        <v>183584.59999999998</v>
      </c>
      <c r="P30" s="67">
        <v>0</v>
      </c>
      <c r="Q30" s="67">
        <f>Q31</f>
        <v>386380.1</v>
      </c>
      <c r="R30" s="41">
        <f>V30+W30+X30+Y30</f>
        <v>296714</v>
      </c>
      <c r="S30" s="41"/>
      <c r="T30" s="41"/>
      <c r="U30" s="41"/>
      <c r="V30" s="41">
        <f t="shared" si="33"/>
        <v>23207.5</v>
      </c>
      <c r="W30" s="41">
        <f t="shared" si="33"/>
        <v>92124.7</v>
      </c>
      <c r="X30" s="41">
        <v>0</v>
      </c>
      <c r="Y30" s="41">
        <f>Y31</f>
        <v>181381.8</v>
      </c>
      <c r="Z30" s="41">
        <f>SUM(AD30:AG30)</f>
        <v>95374.799999999988</v>
      </c>
      <c r="AA30" s="41"/>
      <c r="AB30" s="41"/>
      <c r="AC30" s="41"/>
      <c r="AD30" s="41">
        <f>AD31</f>
        <v>7459.7</v>
      </c>
      <c r="AE30" s="41">
        <f>AE31</f>
        <v>39619.9</v>
      </c>
      <c r="AF30" s="41">
        <f t="shared" si="33"/>
        <v>0</v>
      </c>
      <c r="AG30" s="41">
        <f t="shared" si="33"/>
        <v>48295.199999999997</v>
      </c>
      <c r="AH30" s="20"/>
      <c r="AI30" s="20"/>
    </row>
    <row r="31" spans="1:35" ht="68.25" customHeight="1" x14ac:dyDescent="0.25">
      <c r="A31" s="87"/>
      <c r="B31" s="36"/>
      <c r="C31" s="36" t="s">
        <v>12</v>
      </c>
      <c r="D31" s="43">
        <f>E31+J31+R31+Z31</f>
        <v>1911734.5999999999</v>
      </c>
      <c r="E31" s="43">
        <f>F31+G31+H31+I31</f>
        <v>879884.79999999993</v>
      </c>
      <c r="F31" s="43">
        <f>F32+F33+F34</f>
        <v>136419.90000000002</v>
      </c>
      <c r="G31" s="43">
        <f>G32+G33+G34</f>
        <v>418257.8</v>
      </c>
      <c r="H31" s="43">
        <f t="shared" ref="H31:I31" si="35">H32+H33+H34</f>
        <v>0</v>
      </c>
      <c r="I31" s="43">
        <f t="shared" si="35"/>
        <v>325207.09999999998</v>
      </c>
      <c r="J31" s="43">
        <f>N31+O31+P31+Q31</f>
        <v>639761</v>
      </c>
      <c r="K31" s="43"/>
      <c r="L31" s="43"/>
      <c r="M31" s="43"/>
      <c r="N31" s="60">
        <f>N32+N33+N34</f>
        <v>69796.3</v>
      </c>
      <c r="O31" s="64">
        <f t="shared" ref="O31:AG31" si="36">O32+O33+O34</f>
        <v>183584.59999999998</v>
      </c>
      <c r="P31" s="64">
        <f t="shared" si="36"/>
        <v>0</v>
      </c>
      <c r="Q31" s="64">
        <f t="shared" si="36"/>
        <v>386380.1</v>
      </c>
      <c r="R31" s="43">
        <f>V31+W31+X31+Y31</f>
        <v>296714</v>
      </c>
      <c r="S31" s="43"/>
      <c r="T31" s="43"/>
      <c r="U31" s="43"/>
      <c r="V31" s="43">
        <f t="shared" si="36"/>
        <v>23207.5</v>
      </c>
      <c r="W31" s="43">
        <f t="shared" si="36"/>
        <v>92124.7</v>
      </c>
      <c r="X31" s="43">
        <f t="shared" si="36"/>
        <v>0</v>
      </c>
      <c r="Y31" s="43">
        <f t="shared" si="36"/>
        <v>181381.8</v>
      </c>
      <c r="Z31" s="43">
        <f>AD31+AE31+AF31+AG31</f>
        <v>95374.799999999988</v>
      </c>
      <c r="AA31" s="43"/>
      <c r="AB31" s="43"/>
      <c r="AC31" s="43"/>
      <c r="AD31" s="43">
        <f t="shared" si="36"/>
        <v>7459.7</v>
      </c>
      <c r="AE31" s="43">
        <f t="shared" si="36"/>
        <v>39619.9</v>
      </c>
      <c r="AF31" s="43">
        <f t="shared" si="36"/>
        <v>0</v>
      </c>
      <c r="AG31" s="43">
        <f t="shared" si="36"/>
        <v>48295.199999999997</v>
      </c>
      <c r="AH31" s="21"/>
      <c r="AI31" s="21"/>
    </row>
    <row r="32" spans="1:35" ht="105" customHeight="1" x14ac:dyDescent="0.25">
      <c r="A32" s="6" t="s">
        <v>20</v>
      </c>
      <c r="B32" s="36" t="s">
        <v>61</v>
      </c>
      <c r="C32" s="36" t="s">
        <v>12</v>
      </c>
      <c r="D32" s="43">
        <f t="shared" si="32"/>
        <v>48063.199999999997</v>
      </c>
      <c r="E32" s="43">
        <f>F32+G32</f>
        <v>26708.3</v>
      </c>
      <c r="F32" s="43">
        <v>26708.3</v>
      </c>
      <c r="G32" s="43">
        <v>0</v>
      </c>
      <c r="H32" s="43">
        <v>0</v>
      </c>
      <c r="I32" s="43">
        <v>0</v>
      </c>
      <c r="J32" s="43">
        <f>N32+O32+P32+Q32</f>
        <v>21354.9</v>
      </c>
      <c r="K32" s="43"/>
      <c r="L32" s="43"/>
      <c r="M32" s="43"/>
      <c r="N32" s="60">
        <f>18093+3261.9</f>
        <v>21354.9</v>
      </c>
      <c r="O32" s="64">
        <v>0</v>
      </c>
      <c r="P32" s="64">
        <v>0</v>
      </c>
      <c r="Q32" s="64">
        <v>0</v>
      </c>
      <c r="R32" s="43">
        <f>V32+W32</f>
        <v>0</v>
      </c>
      <c r="S32" s="43"/>
      <c r="T32" s="43"/>
      <c r="U32" s="43"/>
      <c r="V32" s="43">
        <v>0</v>
      </c>
      <c r="W32" s="43">
        <v>0</v>
      </c>
      <c r="X32" s="43">
        <v>0</v>
      </c>
      <c r="Y32" s="43">
        <v>0</v>
      </c>
      <c r="Z32" s="43">
        <f>SUM(AD32:AG32)</f>
        <v>0</v>
      </c>
      <c r="AA32" s="43"/>
      <c r="AB32" s="43"/>
      <c r="AC32" s="43"/>
      <c r="AD32" s="43">
        <v>0</v>
      </c>
      <c r="AE32" s="43">
        <v>0</v>
      </c>
      <c r="AF32" s="43">
        <v>0</v>
      </c>
      <c r="AG32" s="43">
        <v>0</v>
      </c>
      <c r="AH32" s="21"/>
      <c r="AI32" s="21"/>
    </row>
    <row r="33" spans="1:38" ht="153" customHeight="1" x14ac:dyDescent="0.25">
      <c r="A33" s="44" t="s">
        <v>50</v>
      </c>
      <c r="B33" s="25" t="s">
        <v>49</v>
      </c>
      <c r="C33" s="36" t="s">
        <v>12</v>
      </c>
      <c r="D33" s="43">
        <f>E33+J33+R33+Z33</f>
        <v>1372674.2</v>
      </c>
      <c r="E33" s="54">
        <f>F33+G33+H33+I33</f>
        <v>551156.5</v>
      </c>
      <c r="F33" s="43">
        <v>86089.1</v>
      </c>
      <c r="G33" s="43">
        <v>329510.5</v>
      </c>
      <c r="H33" s="43">
        <v>0</v>
      </c>
      <c r="I33" s="43">
        <v>135556.9</v>
      </c>
      <c r="J33" s="54">
        <f t="shared" si="34"/>
        <v>429428.9</v>
      </c>
      <c r="K33" s="54"/>
      <c r="L33" s="54"/>
      <c r="M33" s="54"/>
      <c r="N33" s="60">
        <v>31905.5</v>
      </c>
      <c r="O33" s="64">
        <v>169890.3</v>
      </c>
      <c r="P33" s="64">
        <v>0</v>
      </c>
      <c r="Q33" s="64">
        <v>227633.1</v>
      </c>
      <c r="R33" s="54">
        <f>V33+W33+X33+Y33</f>
        <v>296714</v>
      </c>
      <c r="S33" s="54"/>
      <c r="T33" s="54"/>
      <c r="U33" s="54"/>
      <c r="V33" s="43">
        <v>23207.5</v>
      </c>
      <c r="W33" s="43">
        <v>92124.7</v>
      </c>
      <c r="X33" s="43">
        <v>0</v>
      </c>
      <c r="Y33" s="43">
        <v>181381.8</v>
      </c>
      <c r="Z33" s="54">
        <f>AD33+AE33+AF33+AG33</f>
        <v>95374.799999999988</v>
      </c>
      <c r="AA33" s="54"/>
      <c r="AB33" s="54"/>
      <c r="AC33" s="54"/>
      <c r="AD33" s="43">
        <v>7459.7</v>
      </c>
      <c r="AE33" s="43">
        <v>39619.9</v>
      </c>
      <c r="AF33" s="43">
        <v>0</v>
      </c>
      <c r="AG33" s="43">
        <v>48295.199999999997</v>
      </c>
      <c r="AH33" s="21"/>
      <c r="AI33" s="21"/>
    </row>
    <row r="34" spans="1:38" ht="146.25" customHeight="1" x14ac:dyDescent="0.25">
      <c r="A34" s="44" t="s">
        <v>51</v>
      </c>
      <c r="B34" s="25" t="s">
        <v>49</v>
      </c>
      <c r="C34" s="36" t="s">
        <v>12</v>
      </c>
      <c r="D34" s="46">
        <f>E34+J34+R34+Z34</f>
        <v>490997.2</v>
      </c>
      <c r="E34" s="55">
        <f>F34+G34+H34+I34</f>
        <v>302020</v>
      </c>
      <c r="F34" s="43">
        <v>23622.5</v>
      </c>
      <c r="G34" s="43">
        <v>88747.3</v>
      </c>
      <c r="H34" s="43">
        <v>0</v>
      </c>
      <c r="I34" s="43">
        <v>189650.2</v>
      </c>
      <c r="J34" s="54">
        <f t="shared" si="34"/>
        <v>188977.2</v>
      </c>
      <c r="K34" s="54"/>
      <c r="L34" s="54"/>
      <c r="M34" s="54"/>
      <c r="N34" s="60">
        <v>16535.900000000001</v>
      </c>
      <c r="O34" s="64">
        <v>13694.3</v>
      </c>
      <c r="P34" s="64">
        <v>0</v>
      </c>
      <c r="Q34" s="64">
        <v>158747</v>
      </c>
      <c r="R34" s="55">
        <f>V34+W34+X34+Y34</f>
        <v>0</v>
      </c>
      <c r="S34" s="55"/>
      <c r="T34" s="55"/>
      <c r="U34" s="55"/>
      <c r="V34" s="43">
        <v>0</v>
      </c>
      <c r="W34" s="43">
        <v>0</v>
      </c>
      <c r="X34" s="43">
        <v>0</v>
      </c>
      <c r="Y34" s="43">
        <v>0</v>
      </c>
      <c r="Z34" s="56">
        <f>AD34+AE34+AF34+AG34</f>
        <v>0</v>
      </c>
      <c r="AA34" s="54"/>
      <c r="AB34" s="54"/>
      <c r="AC34" s="54"/>
      <c r="AD34" s="43">
        <v>0</v>
      </c>
      <c r="AE34" s="43">
        <v>0</v>
      </c>
      <c r="AF34" s="43">
        <v>0</v>
      </c>
      <c r="AG34" s="43">
        <v>0</v>
      </c>
      <c r="AH34" s="21"/>
      <c r="AI34" s="21"/>
    </row>
    <row r="35" spans="1:38" s="34" customFormat="1" ht="138.75" customHeight="1" x14ac:dyDescent="0.25">
      <c r="A35" s="14" t="s">
        <v>23</v>
      </c>
      <c r="B35" s="36" t="s">
        <v>39</v>
      </c>
      <c r="C35" s="37" t="s">
        <v>7</v>
      </c>
      <c r="D35" s="18">
        <f>E35+J35+R35+Z35</f>
        <v>198963.019</v>
      </c>
      <c r="E35" s="18">
        <f>F35+G35+H35+I35</f>
        <v>61157.48</v>
      </c>
      <c r="F35" s="18">
        <f>F36+F37+F38+F39+F40+F41+F42</f>
        <v>15750.68</v>
      </c>
      <c r="G35" s="18">
        <f t="shared" ref="G35:I35" si="37">G36+G37+G38+G39+G40+G41+G42</f>
        <v>45406.8</v>
      </c>
      <c r="H35" s="18">
        <f t="shared" si="37"/>
        <v>0</v>
      </c>
      <c r="I35" s="18">
        <f t="shared" si="37"/>
        <v>0</v>
      </c>
      <c r="J35" s="18">
        <f>K35+L35+M35+N35+O35+P35</f>
        <v>74486.839000000007</v>
      </c>
      <c r="K35" s="18">
        <f>K38+K39</f>
        <v>210.12900000000002</v>
      </c>
      <c r="L35" s="18">
        <f>L38</f>
        <v>3.6</v>
      </c>
      <c r="M35" s="18">
        <f>M38</f>
        <v>6.3</v>
      </c>
      <c r="N35" s="18">
        <f>N36+N37+N38+N39+N40+N41+N42</f>
        <v>15202.7</v>
      </c>
      <c r="O35" s="18">
        <f>O36+O37+O38+O39+O40+O41+O42</f>
        <v>59064.11</v>
      </c>
      <c r="P35" s="18">
        <f t="shared" ref="P35:Q35" si="38">P36+P37+P38+P39+P40+P41+P42</f>
        <v>0</v>
      </c>
      <c r="Q35" s="18">
        <f t="shared" si="38"/>
        <v>0</v>
      </c>
      <c r="R35" s="18">
        <f>S35+T35+U35+V35+W35+X35</f>
        <v>30989.8</v>
      </c>
      <c r="S35" s="18">
        <f>S38</f>
        <v>11.9</v>
      </c>
      <c r="T35" s="18">
        <f>T38</f>
        <v>3.8</v>
      </c>
      <c r="U35" s="18">
        <f>U38</f>
        <v>2.2000000000000002</v>
      </c>
      <c r="V35" s="18">
        <f t="shared" ref="V35:Y35" si="39">V36+V37+V38+V39+V40+V41+V42</f>
        <v>14645</v>
      </c>
      <c r="W35" s="18">
        <f>W37+W38</f>
        <v>16326.9</v>
      </c>
      <c r="X35" s="18">
        <f t="shared" si="39"/>
        <v>0</v>
      </c>
      <c r="Y35" s="18">
        <f t="shared" si="39"/>
        <v>0</v>
      </c>
      <c r="Z35" s="18">
        <f>AA35+AB35+AC35+AD35+AE35+AF35</f>
        <v>32328.9</v>
      </c>
      <c r="AA35" s="18">
        <f>AA38</f>
        <v>12.4</v>
      </c>
      <c r="AB35" s="18">
        <f>AB38</f>
        <v>3.9</v>
      </c>
      <c r="AC35" s="18">
        <f>AC38</f>
        <v>2.2999999999999998</v>
      </c>
      <c r="AD35" s="18">
        <f>SUM(AD36:AD42)</f>
        <v>15265</v>
      </c>
      <c r="AE35" s="18">
        <f>SUM(AE36:AE42)</f>
        <v>17045.3</v>
      </c>
      <c r="AF35" s="18">
        <f t="shared" ref="AF35:AG35" si="40">AF36+AF37+AF38+AF39+AF40+AF41+AF42</f>
        <v>0</v>
      </c>
      <c r="AG35" s="18">
        <f t="shared" si="40"/>
        <v>0</v>
      </c>
      <c r="AH35" s="32"/>
      <c r="AI35" s="32"/>
      <c r="AJ35" s="33"/>
      <c r="AK35" s="33"/>
      <c r="AL35" s="33"/>
    </row>
    <row r="36" spans="1:38" ht="129" customHeight="1" x14ac:dyDescent="0.25">
      <c r="A36" s="14" t="s">
        <v>25</v>
      </c>
      <c r="B36" s="36" t="s">
        <v>39</v>
      </c>
      <c r="C36" s="36" t="s">
        <v>12</v>
      </c>
      <c r="D36" s="18">
        <f>SUM(J36+R36+Z36)</f>
        <v>0</v>
      </c>
      <c r="E36" s="18">
        <f>SUM(F36:G36)</f>
        <v>0</v>
      </c>
      <c r="F36" s="18">
        <v>0</v>
      </c>
      <c r="G36" s="18">
        <v>0</v>
      </c>
      <c r="H36" s="18">
        <v>0</v>
      </c>
      <c r="I36" s="18">
        <v>0</v>
      </c>
      <c r="J36" s="18">
        <f>SUM(N36:P36)</f>
        <v>0</v>
      </c>
      <c r="K36" s="18"/>
      <c r="L36" s="18"/>
      <c r="M36" s="18"/>
      <c r="N36" s="18">
        <v>0</v>
      </c>
      <c r="O36" s="18">
        <v>0</v>
      </c>
      <c r="P36" s="18">
        <v>0</v>
      </c>
      <c r="Q36" s="18">
        <v>0</v>
      </c>
      <c r="R36" s="18">
        <f>SUM(V36:X36)</f>
        <v>0</v>
      </c>
      <c r="S36" s="18"/>
      <c r="T36" s="18"/>
      <c r="U36" s="18"/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/>
      <c r="AB36" s="18"/>
      <c r="AC36" s="18"/>
      <c r="AD36" s="18">
        <v>0</v>
      </c>
      <c r="AE36" s="18">
        <v>0</v>
      </c>
      <c r="AF36" s="18">
        <v>0</v>
      </c>
      <c r="AG36" s="18">
        <v>0</v>
      </c>
      <c r="AH36" s="22"/>
      <c r="AI36" s="22"/>
    </row>
    <row r="37" spans="1:38" ht="129" customHeight="1" x14ac:dyDescent="0.25">
      <c r="A37" s="15" t="s">
        <v>26</v>
      </c>
      <c r="B37" s="36" t="s">
        <v>39</v>
      </c>
      <c r="C37" s="36" t="s">
        <v>12</v>
      </c>
      <c r="D37" s="18">
        <f t="shared" ref="D37:D41" si="41">SUM(E37+J37+R37+Z37)</f>
        <v>25738.300000000003</v>
      </c>
      <c r="E37" s="53">
        <f>F37+G37</f>
        <v>4666.8</v>
      </c>
      <c r="F37" s="53">
        <v>2635.6</v>
      </c>
      <c r="G37" s="53">
        <v>2031.2</v>
      </c>
      <c r="H37" s="53">
        <v>0</v>
      </c>
      <c r="I37" s="53">
        <v>0</v>
      </c>
      <c r="J37" s="53">
        <f>N37+O37</f>
        <v>6696.9</v>
      </c>
      <c r="K37" s="53"/>
      <c r="L37" s="53"/>
      <c r="M37" s="53"/>
      <c r="N37" s="53">
        <v>4300</v>
      </c>
      <c r="O37" s="53">
        <v>2396.9</v>
      </c>
      <c r="P37" s="53">
        <v>0</v>
      </c>
      <c r="Q37" s="53">
        <v>0</v>
      </c>
      <c r="R37" s="53">
        <f>SUM(S37:Y37)</f>
        <v>7024.6</v>
      </c>
      <c r="S37" s="53"/>
      <c r="T37" s="53"/>
      <c r="U37" s="53"/>
      <c r="V37" s="53">
        <v>4515</v>
      </c>
      <c r="W37" s="53">
        <v>2509.6</v>
      </c>
      <c r="X37" s="53">
        <v>0</v>
      </c>
      <c r="Y37" s="53">
        <v>0</v>
      </c>
      <c r="Z37" s="53">
        <f>SUM(AA37:AG37)</f>
        <v>7350</v>
      </c>
      <c r="AA37" s="53"/>
      <c r="AB37" s="53"/>
      <c r="AC37" s="53"/>
      <c r="AD37" s="53">
        <v>4730</v>
      </c>
      <c r="AE37" s="53">
        <v>2620</v>
      </c>
      <c r="AF37" s="53">
        <v>0</v>
      </c>
      <c r="AG37" s="53">
        <v>0</v>
      </c>
      <c r="AH37" s="22"/>
      <c r="AI37" s="22"/>
    </row>
    <row r="38" spans="1:38" s="27" customFormat="1" ht="130.5" customHeight="1" x14ac:dyDescent="0.25">
      <c r="A38" s="15" t="s">
        <v>27</v>
      </c>
      <c r="B38" s="36" t="s">
        <v>39</v>
      </c>
      <c r="C38" s="36" t="s">
        <v>12</v>
      </c>
      <c r="D38" s="18">
        <f t="shared" si="41"/>
        <v>59741.979999999996</v>
      </c>
      <c r="E38" s="53">
        <f>F38+G38</f>
        <v>16257.279999999999</v>
      </c>
      <c r="F38" s="53">
        <v>4641.38</v>
      </c>
      <c r="G38" s="53">
        <v>11615.9</v>
      </c>
      <c r="H38" s="53">
        <v>0</v>
      </c>
      <c r="I38" s="53"/>
      <c r="J38" s="53">
        <f>K38+L38+M38+N38+O38</f>
        <v>14075.599999999999</v>
      </c>
      <c r="K38" s="53">
        <v>11.4</v>
      </c>
      <c r="L38" s="53">
        <v>3.6</v>
      </c>
      <c r="M38" s="53">
        <v>6.3</v>
      </c>
      <c r="N38" s="53">
        <v>550</v>
      </c>
      <c r="O38" s="53">
        <v>13504.3</v>
      </c>
      <c r="P38" s="53">
        <v>0</v>
      </c>
      <c r="Q38" s="53"/>
      <c r="R38" s="53">
        <f t="shared" ref="R38:R42" si="42">SUM(S38:Y38)</f>
        <v>14395.199999999999</v>
      </c>
      <c r="S38" s="53">
        <v>11.9</v>
      </c>
      <c r="T38" s="53">
        <v>3.8</v>
      </c>
      <c r="U38" s="53">
        <v>2.2000000000000002</v>
      </c>
      <c r="V38" s="53">
        <v>560</v>
      </c>
      <c r="W38" s="53">
        <v>13817.3</v>
      </c>
      <c r="X38" s="53">
        <v>0</v>
      </c>
      <c r="Y38" s="53">
        <v>0</v>
      </c>
      <c r="Z38" s="53">
        <f t="shared" ref="Z38:Z42" si="43">SUM(AA38:AG38)</f>
        <v>15013.9</v>
      </c>
      <c r="AA38" s="53">
        <v>12.4</v>
      </c>
      <c r="AB38" s="53">
        <v>3.9</v>
      </c>
      <c r="AC38" s="53">
        <v>2.2999999999999998</v>
      </c>
      <c r="AD38" s="53">
        <v>570</v>
      </c>
      <c r="AE38" s="53">
        <v>14425.3</v>
      </c>
      <c r="AF38" s="53">
        <v>0</v>
      </c>
      <c r="AG38" s="53">
        <v>0</v>
      </c>
      <c r="AH38" s="28"/>
      <c r="AI38" s="28"/>
    </row>
    <row r="39" spans="1:38" s="29" customFormat="1" ht="131.25" customHeight="1" x14ac:dyDescent="0.25">
      <c r="A39" s="15" t="s">
        <v>54</v>
      </c>
      <c r="B39" s="9" t="s">
        <v>39</v>
      </c>
      <c r="C39" s="9" t="s">
        <v>12</v>
      </c>
      <c r="D39" s="18">
        <f t="shared" si="41"/>
        <v>86452.138999999996</v>
      </c>
      <c r="E39" s="53">
        <f>F39+G39</f>
        <v>37437.4</v>
      </c>
      <c r="F39" s="53">
        <f>950+6824.6</f>
        <v>7774.6</v>
      </c>
      <c r="G39" s="53">
        <v>29662.799999999999</v>
      </c>
      <c r="H39" s="53">
        <v>0</v>
      </c>
      <c r="I39" s="53"/>
      <c r="J39" s="53">
        <f>K39+L39+M39+N39+O39</f>
        <v>43664.739000000001</v>
      </c>
      <c r="K39" s="53">
        <v>198.72900000000001</v>
      </c>
      <c r="L39" s="53">
        <v>0</v>
      </c>
      <c r="M39" s="53">
        <v>0</v>
      </c>
      <c r="N39" s="53">
        <v>2400</v>
      </c>
      <c r="O39" s="53">
        <v>41066.01</v>
      </c>
      <c r="P39" s="53">
        <v>0</v>
      </c>
      <c r="Q39" s="53"/>
      <c r="R39" s="53">
        <f t="shared" si="42"/>
        <v>2600</v>
      </c>
      <c r="S39" s="53"/>
      <c r="T39" s="53"/>
      <c r="U39" s="53"/>
      <c r="V39" s="53">
        <v>2600</v>
      </c>
      <c r="W39" s="53">
        <v>0</v>
      </c>
      <c r="X39" s="53">
        <v>0</v>
      </c>
      <c r="Y39" s="53">
        <v>0</v>
      </c>
      <c r="Z39" s="53">
        <f t="shared" si="43"/>
        <v>2750</v>
      </c>
      <c r="AA39" s="53"/>
      <c r="AB39" s="53"/>
      <c r="AC39" s="53"/>
      <c r="AD39" s="53">
        <v>2750</v>
      </c>
      <c r="AE39" s="53">
        <v>0</v>
      </c>
      <c r="AF39" s="53">
        <v>0</v>
      </c>
      <c r="AG39" s="53">
        <v>0</v>
      </c>
      <c r="AH39" s="28"/>
      <c r="AI39" s="28"/>
      <c r="AJ39" s="27"/>
      <c r="AK39" s="27"/>
      <c r="AL39" s="27"/>
    </row>
    <row r="40" spans="1:38" s="1" customFormat="1" ht="124.5" customHeight="1" x14ac:dyDescent="0.25">
      <c r="A40" s="15" t="s">
        <v>28</v>
      </c>
      <c r="B40" s="9" t="s">
        <v>39</v>
      </c>
      <c r="C40" s="9" t="s">
        <v>12</v>
      </c>
      <c r="D40" s="18">
        <f t="shared" si="41"/>
        <v>20232.7</v>
      </c>
      <c r="E40" s="53">
        <f>SUM(F40+G40)</f>
        <v>0</v>
      </c>
      <c r="F40" s="53">
        <v>0</v>
      </c>
      <c r="G40" s="53">
        <v>0</v>
      </c>
      <c r="H40" s="53">
        <v>0</v>
      </c>
      <c r="I40" s="53"/>
      <c r="J40" s="53">
        <f>SUM(N40+O40)</f>
        <v>7342.7</v>
      </c>
      <c r="K40" s="53"/>
      <c r="L40" s="53"/>
      <c r="M40" s="53"/>
      <c r="N40" s="53">
        <v>7342.7</v>
      </c>
      <c r="O40" s="53">
        <v>0</v>
      </c>
      <c r="P40" s="53">
        <v>0</v>
      </c>
      <c r="Q40" s="53"/>
      <c r="R40" s="53">
        <f t="shared" si="42"/>
        <v>6330</v>
      </c>
      <c r="S40" s="53"/>
      <c r="T40" s="53"/>
      <c r="U40" s="53"/>
      <c r="V40" s="53">
        <v>6330</v>
      </c>
      <c r="W40" s="53">
        <v>0</v>
      </c>
      <c r="X40" s="53">
        <v>0</v>
      </c>
      <c r="Y40" s="53">
        <v>0</v>
      </c>
      <c r="Z40" s="53">
        <f t="shared" si="43"/>
        <v>6560</v>
      </c>
      <c r="AA40" s="53"/>
      <c r="AB40" s="53"/>
      <c r="AC40" s="53"/>
      <c r="AD40" s="53">
        <v>6560</v>
      </c>
      <c r="AE40" s="53">
        <v>0</v>
      </c>
      <c r="AF40" s="53">
        <v>0</v>
      </c>
      <c r="AG40" s="53">
        <v>0</v>
      </c>
      <c r="AH40" s="22"/>
      <c r="AI40" s="22"/>
      <c r="AJ40"/>
      <c r="AK40"/>
      <c r="AL40"/>
    </row>
    <row r="41" spans="1:38" s="1" customFormat="1" ht="135" customHeight="1" x14ac:dyDescent="0.25">
      <c r="A41" s="15" t="s">
        <v>29</v>
      </c>
      <c r="B41" s="9" t="s">
        <v>39</v>
      </c>
      <c r="C41" s="9" t="s">
        <v>12</v>
      </c>
      <c r="D41" s="18">
        <f t="shared" si="41"/>
        <v>1290</v>
      </c>
      <c r="E41" s="53">
        <v>330</v>
      </c>
      <c r="F41" s="53">
        <v>330</v>
      </c>
      <c r="G41" s="53">
        <v>0</v>
      </c>
      <c r="H41" s="53">
        <v>0</v>
      </c>
      <c r="I41" s="53">
        <v>0</v>
      </c>
      <c r="J41" s="53">
        <f>SUM(K41:N41)</f>
        <v>310</v>
      </c>
      <c r="K41" s="53"/>
      <c r="L41" s="53"/>
      <c r="M41" s="53"/>
      <c r="N41" s="53">
        <v>310</v>
      </c>
      <c r="O41" s="53">
        <v>0</v>
      </c>
      <c r="P41" s="53">
        <v>0</v>
      </c>
      <c r="Q41" s="53">
        <v>0</v>
      </c>
      <c r="R41" s="53">
        <f t="shared" si="42"/>
        <v>325</v>
      </c>
      <c r="S41" s="53"/>
      <c r="T41" s="53"/>
      <c r="U41" s="53"/>
      <c r="V41" s="53">
        <v>325</v>
      </c>
      <c r="W41" s="53">
        <v>0</v>
      </c>
      <c r="X41" s="53">
        <v>0</v>
      </c>
      <c r="Y41" s="53">
        <v>0</v>
      </c>
      <c r="Z41" s="53">
        <f t="shared" si="43"/>
        <v>325</v>
      </c>
      <c r="AA41" s="53"/>
      <c r="AB41" s="53"/>
      <c r="AC41" s="53"/>
      <c r="AD41" s="53">
        <v>325</v>
      </c>
      <c r="AE41" s="53">
        <v>0</v>
      </c>
      <c r="AF41" s="53">
        <v>0</v>
      </c>
      <c r="AG41" s="53">
        <v>0</v>
      </c>
      <c r="AH41"/>
      <c r="AI41"/>
      <c r="AJ41"/>
      <c r="AK41"/>
      <c r="AL41"/>
    </row>
    <row r="42" spans="1:38" s="1" customFormat="1" ht="135" customHeight="1" x14ac:dyDescent="0.25">
      <c r="A42" s="15" t="s">
        <v>30</v>
      </c>
      <c r="B42" s="9" t="s">
        <v>39</v>
      </c>
      <c r="C42" s="9" t="s">
        <v>12</v>
      </c>
      <c r="D42" s="18">
        <f>SUM(E42+J42+R42+Z42)</f>
        <v>5507.9</v>
      </c>
      <c r="E42" s="53">
        <f>SUM(F42+G42)</f>
        <v>2466</v>
      </c>
      <c r="F42" s="53">
        <v>369.1</v>
      </c>
      <c r="G42" s="53">
        <v>2096.9</v>
      </c>
      <c r="H42" s="53">
        <v>0</v>
      </c>
      <c r="I42" s="53">
        <v>0</v>
      </c>
      <c r="J42" s="53">
        <f>SUM(K42:O42)</f>
        <v>2396.9</v>
      </c>
      <c r="K42" s="53"/>
      <c r="L42" s="53"/>
      <c r="M42" s="53"/>
      <c r="N42" s="53">
        <v>300</v>
      </c>
      <c r="O42" s="53">
        <v>2096.9</v>
      </c>
      <c r="P42" s="53">
        <v>0</v>
      </c>
      <c r="Q42" s="53">
        <v>0</v>
      </c>
      <c r="R42" s="53">
        <f t="shared" si="42"/>
        <v>315</v>
      </c>
      <c r="S42" s="53"/>
      <c r="T42" s="53"/>
      <c r="U42" s="53"/>
      <c r="V42" s="53">
        <v>315</v>
      </c>
      <c r="W42" s="53">
        <v>0</v>
      </c>
      <c r="X42" s="53">
        <v>0</v>
      </c>
      <c r="Y42" s="53">
        <v>0</v>
      </c>
      <c r="Z42" s="53">
        <f t="shared" si="43"/>
        <v>330</v>
      </c>
      <c r="AA42" s="53"/>
      <c r="AB42" s="53"/>
      <c r="AC42" s="53"/>
      <c r="AD42" s="53">
        <v>330</v>
      </c>
      <c r="AE42" s="53">
        <v>0</v>
      </c>
      <c r="AF42" s="53">
        <v>0</v>
      </c>
      <c r="AG42" s="53">
        <v>0</v>
      </c>
      <c r="AH42"/>
      <c r="AI42"/>
      <c r="AJ42"/>
      <c r="AK42"/>
      <c r="AL42"/>
    </row>
    <row r="43" spans="1:38" s="4" customFormat="1" ht="127.5" customHeight="1" x14ac:dyDescent="0.25">
      <c r="A43" s="10" t="s">
        <v>40</v>
      </c>
      <c r="B43" s="9" t="s">
        <v>38</v>
      </c>
      <c r="C43" s="11" t="s">
        <v>7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/>
      <c r="L43" s="41"/>
      <c r="M43" s="41"/>
      <c r="N43" s="62">
        <v>0</v>
      </c>
      <c r="O43" s="67">
        <v>0</v>
      </c>
      <c r="P43" s="67">
        <v>0</v>
      </c>
      <c r="Q43" s="67">
        <v>0</v>
      </c>
      <c r="R43" s="41">
        <v>0</v>
      </c>
      <c r="S43" s="41"/>
      <c r="T43" s="41"/>
      <c r="U43" s="41"/>
      <c r="V43" s="41">
        <v>0</v>
      </c>
      <c r="W43" s="41">
        <v>0</v>
      </c>
      <c r="X43" s="41">
        <v>0</v>
      </c>
      <c r="Y43" s="41">
        <v>0</v>
      </c>
      <c r="Z43" s="41">
        <v>0</v>
      </c>
      <c r="AA43" s="41"/>
      <c r="AB43" s="41"/>
      <c r="AC43" s="41"/>
      <c r="AD43" s="41">
        <v>0</v>
      </c>
      <c r="AE43" s="41">
        <v>0</v>
      </c>
      <c r="AF43" s="41">
        <v>0</v>
      </c>
      <c r="AG43" s="41">
        <v>0</v>
      </c>
      <c r="AH43"/>
      <c r="AI43"/>
      <c r="AJ43"/>
      <c r="AK43"/>
      <c r="AL43"/>
    </row>
    <row r="44" spans="1:38" s="35" customFormat="1" ht="78.75" x14ac:dyDescent="0.25">
      <c r="A44" s="10" t="s">
        <v>53</v>
      </c>
      <c r="B44" s="11"/>
      <c r="C44" s="11" t="s">
        <v>7</v>
      </c>
      <c r="D44" s="51">
        <f>E44+J44+R44+Z44</f>
        <v>13085.552999999998</v>
      </c>
      <c r="E44" s="51">
        <f>F44+G44+H44+I44</f>
        <v>0</v>
      </c>
      <c r="F44" s="51">
        <f>F45+F46+F47</f>
        <v>0</v>
      </c>
      <c r="G44" s="51">
        <f t="shared" ref="G44:I44" si="44">G45+G46+G47</f>
        <v>0</v>
      </c>
      <c r="H44" s="51">
        <f t="shared" si="44"/>
        <v>0</v>
      </c>
      <c r="I44" s="51">
        <f t="shared" si="44"/>
        <v>0</v>
      </c>
      <c r="J44" s="51">
        <f>N44+O44+P44+Q44</f>
        <v>11685.552999999998</v>
      </c>
      <c r="K44" s="51"/>
      <c r="L44" s="51"/>
      <c r="M44" s="51"/>
      <c r="N44" s="51">
        <f t="shared" ref="N44:Q44" si="45">N45+N46+N47</f>
        <v>11685.552999999998</v>
      </c>
      <c r="O44" s="51">
        <f t="shared" si="45"/>
        <v>0</v>
      </c>
      <c r="P44" s="51">
        <f t="shared" si="45"/>
        <v>0</v>
      </c>
      <c r="Q44" s="51">
        <f t="shared" si="45"/>
        <v>0</v>
      </c>
      <c r="R44" s="51">
        <f>V44+W44+X44+Y44</f>
        <v>800</v>
      </c>
      <c r="S44" s="51"/>
      <c r="T44" s="51"/>
      <c r="U44" s="51"/>
      <c r="V44" s="51">
        <f t="shared" ref="V44:Y44" si="46">V45+V46+V47</f>
        <v>800</v>
      </c>
      <c r="W44" s="51">
        <f t="shared" si="46"/>
        <v>0</v>
      </c>
      <c r="X44" s="51">
        <f t="shared" si="46"/>
        <v>0</v>
      </c>
      <c r="Y44" s="51">
        <f t="shared" si="46"/>
        <v>0</v>
      </c>
      <c r="Z44" s="51">
        <f>AD44+AE44+AF44+AG44</f>
        <v>600</v>
      </c>
      <c r="AA44" s="51"/>
      <c r="AB44" s="51"/>
      <c r="AC44" s="51"/>
      <c r="AD44" s="51">
        <f t="shared" ref="AD44:AG44" si="47">AD45+AD46+AD47</f>
        <v>600</v>
      </c>
      <c r="AE44" s="51">
        <f t="shared" si="47"/>
        <v>0</v>
      </c>
      <c r="AF44" s="51">
        <f t="shared" si="47"/>
        <v>0</v>
      </c>
      <c r="AG44" s="51">
        <f t="shared" si="47"/>
        <v>0</v>
      </c>
    </row>
    <row r="45" spans="1:38" ht="57.75" customHeight="1" x14ac:dyDescent="0.25">
      <c r="A45" s="10"/>
      <c r="B45" s="49" t="s">
        <v>17</v>
      </c>
      <c r="C45" s="49" t="s">
        <v>17</v>
      </c>
      <c r="D45" s="51">
        <f>E45+J45+R45+Z45</f>
        <v>12013.152999999998</v>
      </c>
      <c r="E45" s="57">
        <f>F45+G45+H45+I45</f>
        <v>0</v>
      </c>
      <c r="F45" s="57">
        <f>F48+F49+F52</f>
        <v>0</v>
      </c>
      <c r="G45" s="57">
        <f t="shared" ref="G45:I45" si="48">G48+G49+G52</f>
        <v>0</v>
      </c>
      <c r="H45" s="57">
        <f t="shared" si="48"/>
        <v>0</v>
      </c>
      <c r="I45" s="57">
        <f t="shared" si="48"/>
        <v>0</v>
      </c>
      <c r="J45" s="57">
        <f>N45+O45+P45+Q45</f>
        <v>10613.152999999998</v>
      </c>
      <c r="K45" s="57"/>
      <c r="L45" s="57"/>
      <c r="M45" s="57"/>
      <c r="N45" s="57">
        <f>N48+N49+N52</f>
        <v>10613.152999999998</v>
      </c>
      <c r="O45" s="57">
        <f t="shared" ref="O45:Q45" si="49">O48+O49+O52</f>
        <v>0</v>
      </c>
      <c r="P45" s="57">
        <f t="shared" si="49"/>
        <v>0</v>
      </c>
      <c r="Q45" s="57">
        <f t="shared" si="49"/>
        <v>0</v>
      </c>
      <c r="R45" s="57">
        <f>V45+W45+X45+Y45</f>
        <v>800</v>
      </c>
      <c r="S45" s="57"/>
      <c r="T45" s="57"/>
      <c r="U45" s="57"/>
      <c r="V45" s="57">
        <f t="shared" ref="V45:Y45" si="50">V48+V49+V52</f>
        <v>800</v>
      </c>
      <c r="W45" s="57">
        <f t="shared" si="50"/>
        <v>0</v>
      </c>
      <c r="X45" s="57">
        <f t="shared" si="50"/>
        <v>0</v>
      </c>
      <c r="Y45" s="57">
        <f t="shared" si="50"/>
        <v>0</v>
      </c>
      <c r="Z45" s="57">
        <f>AD45+AE45+AF45+AG45</f>
        <v>600</v>
      </c>
      <c r="AA45" s="57"/>
      <c r="AB45" s="57"/>
      <c r="AC45" s="57"/>
      <c r="AD45" s="57">
        <f t="shared" ref="AD45:AG45" si="51">AD48+AD49+AD52</f>
        <v>600</v>
      </c>
      <c r="AE45" s="57">
        <f t="shared" si="51"/>
        <v>0</v>
      </c>
      <c r="AF45" s="57">
        <f t="shared" si="51"/>
        <v>0</v>
      </c>
      <c r="AG45" s="57">
        <f t="shared" si="51"/>
        <v>0</v>
      </c>
    </row>
    <row r="46" spans="1:38" ht="58.5" customHeight="1" x14ac:dyDescent="0.25">
      <c r="A46" s="10"/>
      <c r="B46" s="49" t="s">
        <v>21</v>
      </c>
      <c r="C46" s="49" t="s">
        <v>21</v>
      </c>
      <c r="D46" s="41">
        <f>SUM(E46+J46+R46+Z46)</f>
        <v>1060</v>
      </c>
      <c r="E46" s="43">
        <f t="shared" ref="E46:E47" si="52">SUM(F46+G46)</f>
        <v>0</v>
      </c>
      <c r="F46" s="50">
        <v>0</v>
      </c>
      <c r="G46" s="50">
        <v>0</v>
      </c>
      <c r="H46" s="50">
        <v>0</v>
      </c>
      <c r="I46" s="50">
        <v>0</v>
      </c>
      <c r="J46" s="51">
        <f>N46+O46+P46</f>
        <v>1060</v>
      </c>
      <c r="K46" s="51"/>
      <c r="L46" s="51"/>
      <c r="M46" s="51"/>
      <c r="N46" s="50">
        <v>1060</v>
      </c>
      <c r="O46" s="50">
        <v>0</v>
      </c>
      <c r="P46" s="50">
        <v>0</v>
      </c>
      <c r="Q46" s="50">
        <v>0</v>
      </c>
      <c r="R46" s="51">
        <f>V46+W46</f>
        <v>0</v>
      </c>
      <c r="S46" s="51"/>
      <c r="T46" s="51"/>
      <c r="U46" s="51"/>
      <c r="V46" s="50">
        <v>0</v>
      </c>
      <c r="W46" s="50">
        <v>0</v>
      </c>
      <c r="X46" s="50">
        <v>0</v>
      </c>
      <c r="Y46" s="50">
        <v>0</v>
      </c>
      <c r="Z46" s="51">
        <f>SUM(AD46:AG46)</f>
        <v>0</v>
      </c>
      <c r="AA46" s="51"/>
      <c r="AB46" s="51"/>
      <c r="AC46" s="51"/>
      <c r="AD46" s="50">
        <v>0</v>
      </c>
      <c r="AE46" s="50">
        <v>0</v>
      </c>
      <c r="AF46" s="50">
        <v>0</v>
      </c>
      <c r="AG46" s="50">
        <v>0</v>
      </c>
    </row>
    <row r="47" spans="1:38" ht="78" customHeight="1" x14ac:dyDescent="0.25">
      <c r="A47" s="10"/>
      <c r="B47" s="49" t="s">
        <v>22</v>
      </c>
      <c r="C47" s="49" t="s">
        <v>22</v>
      </c>
      <c r="D47" s="41">
        <f>SUM(E47+J47+R47+Z47)</f>
        <v>12.4</v>
      </c>
      <c r="E47" s="43">
        <f t="shared" si="52"/>
        <v>0</v>
      </c>
      <c r="F47" s="50">
        <v>0</v>
      </c>
      <c r="G47" s="50">
        <v>0</v>
      </c>
      <c r="H47" s="50">
        <v>0</v>
      </c>
      <c r="I47" s="50">
        <v>0</v>
      </c>
      <c r="J47" s="51">
        <f>N47+O47+P47</f>
        <v>12.4</v>
      </c>
      <c r="K47" s="51"/>
      <c r="L47" s="51"/>
      <c r="M47" s="51"/>
      <c r="N47" s="50">
        <v>12.4</v>
      </c>
      <c r="O47" s="50">
        <v>0</v>
      </c>
      <c r="P47" s="50">
        <v>0</v>
      </c>
      <c r="Q47" s="50">
        <v>0</v>
      </c>
      <c r="R47" s="51">
        <f>V47+W47</f>
        <v>0</v>
      </c>
      <c r="S47" s="51"/>
      <c r="T47" s="51"/>
      <c r="U47" s="51"/>
      <c r="V47" s="50">
        <v>0</v>
      </c>
      <c r="W47" s="50">
        <v>0</v>
      </c>
      <c r="X47" s="50">
        <v>0</v>
      </c>
      <c r="Y47" s="50">
        <v>0</v>
      </c>
      <c r="Z47" s="51">
        <f>SUM(AD47:AG47)</f>
        <v>0</v>
      </c>
      <c r="AA47" s="51"/>
      <c r="AB47" s="51"/>
      <c r="AC47" s="51"/>
      <c r="AD47" s="50">
        <v>0</v>
      </c>
      <c r="AE47" s="50">
        <v>0</v>
      </c>
      <c r="AF47" s="50">
        <v>0</v>
      </c>
      <c r="AG47" s="50">
        <v>0</v>
      </c>
    </row>
    <row r="48" spans="1:38" ht="166.5" customHeight="1" x14ac:dyDescent="0.25">
      <c r="A48" s="58" t="s">
        <v>47</v>
      </c>
      <c r="B48" s="9" t="s">
        <v>35</v>
      </c>
      <c r="C48" s="9" t="s">
        <v>12</v>
      </c>
      <c r="D48" s="41">
        <f>SUM(E48+J48+R48+Z48)</f>
        <v>9457.2999999999993</v>
      </c>
      <c r="E48" s="43">
        <f>SUM(F48+G48)</f>
        <v>0</v>
      </c>
      <c r="F48" s="57">
        <v>0</v>
      </c>
      <c r="G48" s="57">
        <v>0</v>
      </c>
      <c r="H48" s="57">
        <v>0</v>
      </c>
      <c r="I48" s="57">
        <v>0</v>
      </c>
      <c r="J48" s="51">
        <f>N48+O48+P48</f>
        <v>9457.2999999999993</v>
      </c>
      <c r="K48" s="51"/>
      <c r="L48" s="51"/>
      <c r="M48" s="51"/>
      <c r="N48" s="57">
        <v>9457.2999999999993</v>
      </c>
      <c r="O48" s="57">
        <v>0</v>
      </c>
      <c r="P48" s="57">
        <v>0</v>
      </c>
      <c r="Q48" s="57">
        <v>0</v>
      </c>
      <c r="R48" s="51">
        <f>V48+W48</f>
        <v>0</v>
      </c>
      <c r="S48" s="51"/>
      <c r="T48" s="51"/>
      <c r="U48" s="51"/>
      <c r="V48" s="57">
        <v>0</v>
      </c>
      <c r="W48" s="57">
        <v>0</v>
      </c>
      <c r="X48" s="57">
        <v>0</v>
      </c>
      <c r="Y48" s="57">
        <v>0</v>
      </c>
      <c r="Z48" s="51">
        <f>AE48+AG48</f>
        <v>0</v>
      </c>
      <c r="AA48" s="51"/>
      <c r="AB48" s="51"/>
      <c r="AC48" s="51"/>
      <c r="AD48" s="57">
        <v>0</v>
      </c>
      <c r="AE48" s="57">
        <v>0</v>
      </c>
      <c r="AF48" s="57">
        <v>0</v>
      </c>
      <c r="AG48" s="57">
        <v>0</v>
      </c>
    </row>
    <row r="49" spans="1:33" ht="166.5" customHeight="1" x14ac:dyDescent="0.25">
      <c r="A49" s="58" t="s">
        <v>55</v>
      </c>
      <c r="B49" s="9" t="s">
        <v>17</v>
      </c>
      <c r="C49" s="9" t="s">
        <v>12</v>
      </c>
      <c r="D49" s="41">
        <f>SUM(E49,J49,R49,Z49)</f>
        <v>1204.3530000000001</v>
      </c>
      <c r="E49" s="43">
        <f>SUM(F49:H49)</f>
        <v>0</v>
      </c>
      <c r="F49" s="57">
        <v>0</v>
      </c>
      <c r="G49" s="57">
        <v>0</v>
      </c>
      <c r="H49" s="57">
        <v>0</v>
      </c>
      <c r="I49" s="57">
        <v>0</v>
      </c>
      <c r="J49" s="51">
        <f>SUM(N49:P49)</f>
        <v>604.35299999999995</v>
      </c>
      <c r="K49" s="51"/>
      <c r="L49" s="51"/>
      <c r="M49" s="51"/>
      <c r="N49" s="57">
        <f>1285.5-681.147</f>
        <v>604.35299999999995</v>
      </c>
      <c r="O49" s="57">
        <v>0</v>
      </c>
      <c r="P49" s="57">
        <v>0</v>
      </c>
      <c r="Q49" s="57">
        <v>0</v>
      </c>
      <c r="R49" s="51">
        <f>SUM(V49:X49)</f>
        <v>300</v>
      </c>
      <c r="S49" s="51"/>
      <c r="T49" s="51"/>
      <c r="U49" s="51"/>
      <c r="V49" s="57">
        <v>300</v>
      </c>
      <c r="W49" s="57">
        <v>0</v>
      </c>
      <c r="X49" s="57">
        <v>0</v>
      </c>
      <c r="Y49" s="57">
        <v>0</v>
      </c>
      <c r="Z49" s="51">
        <f>SUM(AD49:AG49)</f>
        <v>300</v>
      </c>
      <c r="AA49" s="51"/>
      <c r="AB49" s="51"/>
      <c r="AC49" s="51"/>
      <c r="AD49" s="57">
        <v>300</v>
      </c>
      <c r="AE49" s="57">
        <v>0</v>
      </c>
      <c r="AF49" s="57">
        <v>0</v>
      </c>
      <c r="AG49" s="57">
        <v>0</v>
      </c>
    </row>
    <row r="50" spans="1:33" ht="47.25" x14ac:dyDescent="0.25">
      <c r="A50" s="84" t="s">
        <v>46</v>
      </c>
      <c r="B50" s="49" t="s">
        <v>21</v>
      </c>
      <c r="C50" s="49" t="s">
        <v>21</v>
      </c>
      <c r="D50" s="41">
        <f>SUM(E50+J50+R50+Z50)</f>
        <v>1060</v>
      </c>
      <c r="E50" s="43">
        <f t="shared" ref="E50:E52" si="53">SUM(F50+G50)</f>
        <v>0</v>
      </c>
      <c r="F50" s="50">
        <v>0</v>
      </c>
      <c r="G50" s="50">
        <v>0</v>
      </c>
      <c r="H50" s="50">
        <v>0</v>
      </c>
      <c r="I50" s="50">
        <v>0</v>
      </c>
      <c r="J50" s="51">
        <f>N50+O50+P50</f>
        <v>1060</v>
      </c>
      <c r="K50" s="51"/>
      <c r="L50" s="51"/>
      <c r="M50" s="51"/>
      <c r="N50" s="50">
        <v>1060</v>
      </c>
      <c r="O50" s="50">
        <v>0</v>
      </c>
      <c r="P50" s="50">
        <v>0</v>
      </c>
      <c r="Q50" s="50">
        <v>0</v>
      </c>
      <c r="R50" s="51">
        <f>V50+W50</f>
        <v>0</v>
      </c>
      <c r="S50" s="51"/>
      <c r="T50" s="51"/>
      <c r="U50" s="51"/>
      <c r="V50" s="50">
        <v>0</v>
      </c>
      <c r="W50" s="50">
        <v>0</v>
      </c>
      <c r="X50" s="50">
        <v>0</v>
      </c>
      <c r="Y50" s="50">
        <v>0</v>
      </c>
      <c r="Z50" s="51">
        <f>SUM(AD50:AG50)</f>
        <v>0</v>
      </c>
      <c r="AA50" s="51"/>
      <c r="AB50" s="51"/>
      <c r="AC50" s="51"/>
      <c r="AD50" s="50">
        <v>0</v>
      </c>
      <c r="AE50" s="50">
        <v>0</v>
      </c>
      <c r="AF50" s="50">
        <v>0</v>
      </c>
      <c r="AG50" s="50">
        <v>0</v>
      </c>
    </row>
    <row r="51" spans="1:33" ht="63" x14ac:dyDescent="0.25">
      <c r="A51" s="84"/>
      <c r="B51" s="49" t="s">
        <v>22</v>
      </c>
      <c r="C51" s="49" t="s">
        <v>22</v>
      </c>
      <c r="D51" s="41">
        <f>SUM(E51+J51+R51+Z51)</f>
        <v>12.4</v>
      </c>
      <c r="E51" s="43">
        <f t="shared" si="53"/>
        <v>0</v>
      </c>
      <c r="F51" s="50">
        <v>0</v>
      </c>
      <c r="G51" s="50">
        <v>0</v>
      </c>
      <c r="H51" s="50">
        <v>0</v>
      </c>
      <c r="I51" s="50">
        <v>0</v>
      </c>
      <c r="J51" s="51">
        <f t="shared" ref="J51:J52" si="54">N51+O51+P51</f>
        <v>12.4</v>
      </c>
      <c r="K51" s="51"/>
      <c r="L51" s="51"/>
      <c r="M51" s="51"/>
      <c r="N51" s="50">
        <v>12.4</v>
      </c>
      <c r="O51" s="50">
        <v>0</v>
      </c>
      <c r="P51" s="50">
        <v>0</v>
      </c>
      <c r="Q51" s="50">
        <v>0</v>
      </c>
      <c r="R51" s="51">
        <f>V51+W51</f>
        <v>0</v>
      </c>
      <c r="S51" s="51"/>
      <c r="T51" s="51"/>
      <c r="U51" s="51"/>
      <c r="V51" s="50">
        <v>0</v>
      </c>
      <c r="W51" s="50">
        <v>0</v>
      </c>
      <c r="X51" s="50">
        <v>0</v>
      </c>
      <c r="Y51" s="50">
        <v>0</v>
      </c>
      <c r="Z51" s="51">
        <f>SUM(AD51:AG51)</f>
        <v>0</v>
      </c>
      <c r="AA51" s="51"/>
      <c r="AB51" s="51"/>
      <c r="AC51" s="51"/>
      <c r="AD51" s="50">
        <v>0</v>
      </c>
      <c r="AE51" s="50">
        <v>0</v>
      </c>
      <c r="AF51" s="50">
        <v>0</v>
      </c>
      <c r="AG51" s="50">
        <v>0</v>
      </c>
    </row>
    <row r="52" spans="1:33" ht="48.75" customHeight="1" x14ac:dyDescent="0.25">
      <c r="A52" s="84"/>
      <c r="B52" s="49" t="s">
        <v>17</v>
      </c>
      <c r="C52" s="49" t="s">
        <v>17</v>
      </c>
      <c r="D52" s="41">
        <f>SUM(E52+J52+R52+Z52)</f>
        <v>1351.5</v>
      </c>
      <c r="E52" s="43">
        <f t="shared" si="53"/>
        <v>0</v>
      </c>
      <c r="F52" s="50">
        <v>0</v>
      </c>
      <c r="G52" s="50">
        <v>0</v>
      </c>
      <c r="H52" s="50">
        <v>0</v>
      </c>
      <c r="I52" s="50">
        <v>0</v>
      </c>
      <c r="J52" s="51">
        <f t="shared" si="54"/>
        <v>551.5</v>
      </c>
      <c r="K52" s="51"/>
      <c r="L52" s="51"/>
      <c r="M52" s="51"/>
      <c r="N52" s="57">
        <f>551.5</f>
        <v>551.5</v>
      </c>
      <c r="O52" s="57">
        <v>0</v>
      </c>
      <c r="P52" s="57">
        <v>0</v>
      </c>
      <c r="Q52" s="57">
        <v>0</v>
      </c>
      <c r="R52" s="51">
        <f>V52+W52</f>
        <v>500</v>
      </c>
      <c r="S52" s="51"/>
      <c r="T52" s="51"/>
      <c r="U52" s="51"/>
      <c r="V52" s="57">
        <v>500</v>
      </c>
      <c r="W52" s="57">
        <v>0</v>
      </c>
      <c r="X52" s="57">
        <v>0</v>
      </c>
      <c r="Y52" s="57">
        <v>0</v>
      </c>
      <c r="Z52" s="51">
        <f>SUM(AD52:AG52)</f>
        <v>300</v>
      </c>
      <c r="AA52" s="51"/>
      <c r="AB52" s="51"/>
      <c r="AC52" s="51"/>
      <c r="AD52" s="57">
        <v>300</v>
      </c>
      <c r="AE52" s="57">
        <v>0</v>
      </c>
      <c r="AF52" s="57">
        <v>0</v>
      </c>
      <c r="AG52" s="57">
        <v>0</v>
      </c>
    </row>
  </sheetData>
  <mergeCells count="98">
    <mergeCell ref="I10:I11"/>
    <mergeCell ref="Q10:Q11"/>
    <mergeCell ref="Y10:Y11"/>
    <mergeCell ref="AA10:AA11"/>
    <mergeCell ref="AB10:AB11"/>
    <mergeCell ref="O12:O13"/>
    <mergeCell ref="R12:R13"/>
    <mergeCell ref="T12:T13"/>
    <mergeCell ref="U12:U13"/>
    <mergeCell ref="AD10:AD11"/>
    <mergeCell ref="Z10:Z11"/>
    <mergeCell ref="AC10:AC11"/>
    <mergeCell ref="A14:A16"/>
    <mergeCell ref="AF12:AF13"/>
    <mergeCell ref="AF17:AF18"/>
    <mergeCell ref="X17:X18"/>
    <mergeCell ref="AD17:AD18"/>
    <mergeCell ref="AD12:AD13"/>
    <mergeCell ref="Y17:Y18"/>
    <mergeCell ref="C17:C18"/>
    <mergeCell ref="B17:B18"/>
    <mergeCell ref="B12:B13"/>
    <mergeCell ref="D12:D13"/>
    <mergeCell ref="E12:E13"/>
    <mergeCell ref="C12:C13"/>
    <mergeCell ref="I12:I13"/>
    <mergeCell ref="Q12:Q13"/>
    <mergeCell ref="Y12:Y13"/>
    <mergeCell ref="R2:AG2"/>
    <mergeCell ref="D4:AG4"/>
    <mergeCell ref="R7:W7"/>
    <mergeCell ref="Z7:AG7"/>
    <mergeCell ref="J7:P7"/>
    <mergeCell ref="AB3:AG3"/>
    <mergeCell ref="AG10:AG11"/>
    <mergeCell ref="V10:V11"/>
    <mergeCell ref="AE10:AE11"/>
    <mergeCell ref="K10:K11"/>
    <mergeCell ref="L10:L11"/>
    <mergeCell ref="M10:M11"/>
    <mergeCell ref="S10:S11"/>
    <mergeCell ref="X10:X11"/>
    <mergeCell ref="W10:W11"/>
    <mergeCell ref="T10:T11"/>
    <mergeCell ref="U10:U11"/>
    <mergeCell ref="AG12:AG13"/>
    <mergeCell ref="Z17:Z18"/>
    <mergeCell ref="AE17:AE18"/>
    <mergeCell ref="AG17:AG18"/>
    <mergeCell ref="D17:D18"/>
    <mergeCell ref="E17:E18"/>
    <mergeCell ref="V17:V18"/>
    <mergeCell ref="W17:W18"/>
    <mergeCell ref="AE12:AE13"/>
    <mergeCell ref="H12:H13"/>
    <mergeCell ref="G12:G13"/>
    <mergeCell ref="J12:J13"/>
    <mergeCell ref="N12:N13"/>
    <mergeCell ref="F17:F18"/>
    <mergeCell ref="G17:G18"/>
    <mergeCell ref="Z12:Z13"/>
    <mergeCell ref="B10:B11"/>
    <mergeCell ref="D10:D11"/>
    <mergeCell ref="E10:E11"/>
    <mergeCell ref="F10:F11"/>
    <mergeCell ref="G10:G11"/>
    <mergeCell ref="A50:A52"/>
    <mergeCell ref="P17:P18"/>
    <mergeCell ref="A30:A31"/>
    <mergeCell ref="V12:V13"/>
    <mergeCell ref="W12:W13"/>
    <mergeCell ref="P12:P13"/>
    <mergeCell ref="O17:O18"/>
    <mergeCell ref="J17:J18"/>
    <mergeCell ref="N17:N18"/>
    <mergeCell ref="R17:R18"/>
    <mergeCell ref="I17:I18"/>
    <mergeCell ref="Q17:Q18"/>
    <mergeCell ref="H17:H18"/>
    <mergeCell ref="A10:A13"/>
    <mergeCell ref="A17:A20"/>
    <mergeCell ref="S12:S13"/>
    <mergeCell ref="A6:A8"/>
    <mergeCell ref="B6:B8"/>
    <mergeCell ref="C10:C11"/>
    <mergeCell ref="F12:F13"/>
    <mergeCell ref="E7:H7"/>
    <mergeCell ref="C6:C8"/>
    <mergeCell ref="D6:AG6"/>
    <mergeCell ref="D7:D8"/>
    <mergeCell ref="X12:X13"/>
    <mergeCell ref="H10:H11"/>
    <mergeCell ref="J10:J11"/>
    <mergeCell ref="N10:N11"/>
    <mergeCell ref="O10:O11"/>
    <mergeCell ref="R10:R11"/>
    <mergeCell ref="AF10:AF11"/>
    <mergeCell ref="P10:P11"/>
  </mergeCells>
  <pageMargins left="0.39370078740157483" right="0.19685039370078741" top="0.59055118110236227" bottom="0.15748031496062992" header="0.31496062992125984" footer="0.15748031496062992"/>
  <pageSetup paperSize="9" scale="3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2015-07-15T07:27:57Z</dcterms:modified>
</cp:coreProperties>
</file>