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85" windowWidth="14805" windowHeight="72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  <definedName name="_xlnm.Print_Area" localSheetId="0">Лист1!$A$2:$AO$54</definedName>
  </definedNames>
  <calcPr calcId="144525"/>
</workbook>
</file>

<file path=xl/calcChain.xml><?xml version="1.0" encoding="utf-8"?>
<calcChain xmlns="http://schemas.openxmlformats.org/spreadsheetml/2006/main">
  <c r="D35" i="1" l="1"/>
  <c r="R36" i="1"/>
  <c r="AH35" i="1"/>
  <c r="N16" i="1" l="1"/>
  <c r="N15" i="1"/>
  <c r="Q33" i="1" l="1"/>
  <c r="Z36" i="1" l="1"/>
  <c r="J16" i="1" l="1"/>
  <c r="J15" i="1"/>
  <c r="P10" i="1"/>
  <c r="D38" i="1" l="1"/>
  <c r="D39" i="1"/>
  <c r="D40" i="1"/>
  <c r="D42" i="1"/>
  <c r="D43" i="1"/>
  <c r="D45" i="1"/>
  <c r="D48" i="1"/>
  <c r="D49" i="1"/>
  <c r="D50" i="1"/>
  <c r="D51" i="1"/>
  <c r="D52" i="1"/>
  <c r="D53" i="1"/>
  <c r="AO10" i="1"/>
  <c r="AN10" i="1"/>
  <c r="AM10" i="1"/>
  <c r="AL10" i="1"/>
  <c r="AJ10" i="1"/>
  <c r="AG10" i="1"/>
  <c r="AF10" i="1"/>
  <c r="AD10" i="1"/>
  <c r="AB10" i="1"/>
  <c r="X10" i="1"/>
  <c r="T10" i="1"/>
  <c r="M10" i="1"/>
  <c r="L10" i="1"/>
  <c r="I10" i="1"/>
  <c r="H10" i="1"/>
  <c r="G10" i="1"/>
  <c r="F10" i="1"/>
  <c r="AF30" i="1" l="1"/>
  <c r="AG30" i="1"/>
  <c r="AD30" i="1"/>
  <c r="AA31" i="1"/>
  <c r="AA30" i="1" s="1"/>
  <c r="AB31" i="1"/>
  <c r="AB30" i="1" s="1"/>
  <c r="AC31" i="1"/>
  <c r="AC30" i="1" s="1"/>
  <c r="AD31" i="1"/>
  <c r="AE31" i="1"/>
  <c r="AE30" i="1" s="1"/>
  <c r="AF31" i="1"/>
  <c r="AG31" i="1"/>
  <c r="AI31" i="1"/>
  <c r="AJ31" i="1"/>
  <c r="AJ30" i="1" s="1"/>
  <c r="AK31" i="1"/>
  <c r="AK30" i="1" s="1"/>
  <c r="AL31" i="1"/>
  <c r="AL30" i="1" s="1"/>
  <c r="AM31" i="1"/>
  <c r="AM30" i="1" s="1"/>
  <c r="AN31" i="1"/>
  <c r="AN30" i="1" s="1"/>
  <c r="AO31" i="1"/>
  <c r="AO30" i="1" s="1"/>
  <c r="S31" i="1"/>
  <c r="S30" i="1" s="1"/>
  <c r="T31" i="1"/>
  <c r="T30" i="1" s="1"/>
  <c r="U31" i="1"/>
  <c r="V31" i="1"/>
  <c r="V30" i="1" s="1"/>
  <c r="W31" i="1"/>
  <c r="W30" i="1" s="1"/>
  <c r="X31" i="1"/>
  <c r="X30" i="1" s="1"/>
  <c r="Y31" i="1"/>
  <c r="Y30" i="1" s="1"/>
  <c r="U30" i="1"/>
  <c r="K31" i="1"/>
  <c r="K30" i="1" s="1"/>
  <c r="L31" i="1"/>
  <c r="L30" i="1" s="1"/>
  <c r="M31" i="1"/>
  <c r="N31" i="1"/>
  <c r="N30" i="1" s="1"/>
  <c r="O31" i="1"/>
  <c r="O30" i="1" s="1"/>
  <c r="P31" i="1"/>
  <c r="P30" i="1" s="1"/>
  <c r="Q31" i="1"/>
  <c r="Q30" i="1" s="1"/>
  <c r="F31" i="1"/>
  <c r="G31" i="1"/>
  <c r="H31" i="1"/>
  <c r="I31" i="1"/>
  <c r="F30" i="1"/>
  <c r="G30" i="1"/>
  <c r="H30" i="1"/>
  <c r="I30" i="1"/>
  <c r="M30" i="1" l="1"/>
  <c r="AI30" i="1"/>
  <c r="AH36" i="1"/>
  <c r="D36" i="1" s="1"/>
  <c r="J36" i="1"/>
  <c r="O29" i="1" l="1"/>
  <c r="U37" i="1" l="1"/>
  <c r="U12" i="1" s="1"/>
  <c r="U10" i="1" s="1"/>
  <c r="Q37" i="1" l="1"/>
  <c r="S37" i="1"/>
  <c r="S12" i="1" s="1"/>
  <c r="S10" i="1" s="1"/>
  <c r="T37" i="1"/>
  <c r="T12" i="1" s="1"/>
  <c r="V37" i="1"/>
  <c r="W37" i="1"/>
  <c r="X37" i="1"/>
  <c r="Y37" i="1"/>
  <c r="AA37" i="1"/>
  <c r="AA12" i="1" s="1"/>
  <c r="AA10" i="1" s="1"/>
  <c r="AB37" i="1"/>
  <c r="AB12" i="1" s="1"/>
  <c r="AC37" i="1"/>
  <c r="AC12" i="1" s="1"/>
  <c r="AC10" i="1" s="1"/>
  <c r="AD37" i="1"/>
  <c r="AE37" i="1"/>
  <c r="AF37" i="1"/>
  <c r="AG37" i="1"/>
  <c r="AI37" i="1"/>
  <c r="AI12" i="1" s="1"/>
  <c r="AI10" i="1" s="1"/>
  <c r="AJ37" i="1"/>
  <c r="AJ12" i="1" s="1"/>
  <c r="AK37" i="1"/>
  <c r="AK12" i="1" s="1"/>
  <c r="AK10" i="1" s="1"/>
  <c r="AL37" i="1"/>
  <c r="AM37" i="1"/>
  <c r="AN37" i="1"/>
  <c r="AO37" i="1"/>
  <c r="M37" i="1"/>
  <c r="M12" i="1" s="1"/>
  <c r="N37" i="1"/>
  <c r="O37" i="1"/>
  <c r="P37" i="1"/>
  <c r="G37" i="1"/>
  <c r="H37" i="1"/>
  <c r="I37" i="1"/>
  <c r="AH45" i="1"/>
  <c r="AH48" i="1"/>
  <c r="AH49" i="1"/>
  <c r="AH40" i="1"/>
  <c r="AH41" i="1"/>
  <c r="AH42" i="1"/>
  <c r="AH43" i="1"/>
  <c r="AH44" i="1"/>
  <c r="AH38" i="1"/>
  <c r="AH39" i="1"/>
  <c r="Z49" i="1"/>
  <c r="Z50" i="1"/>
  <c r="Z51" i="1"/>
  <c r="Z44" i="1"/>
  <c r="Z45" i="1"/>
  <c r="Z48" i="1"/>
  <c r="Z43" i="1"/>
  <c r="Z42" i="1"/>
  <c r="Z41" i="1"/>
  <c r="Z40" i="1"/>
  <c r="Z39" i="1"/>
  <c r="Z38" i="1"/>
  <c r="R48" i="1"/>
  <c r="R49" i="1"/>
  <c r="R50" i="1"/>
  <c r="R44" i="1"/>
  <c r="D44" i="1" s="1"/>
  <c r="R45" i="1"/>
  <c r="R43" i="1"/>
  <c r="R42" i="1"/>
  <c r="R40" i="1"/>
  <c r="R41" i="1"/>
  <c r="D41" i="1" s="1"/>
  <c r="R38" i="1"/>
  <c r="R39" i="1"/>
  <c r="AH50" i="1"/>
  <c r="AH51" i="1"/>
  <c r="AH52" i="1"/>
  <c r="AH53" i="1"/>
  <c r="AH54" i="1"/>
  <c r="AH33" i="1"/>
  <c r="AH34" i="1"/>
  <c r="AH32" i="1"/>
  <c r="AH27" i="1"/>
  <c r="AH28" i="1"/>
  <c r="AH29" i="1"/>
  <c r="D29" i="1" s="1"/>
  <c r="AH24" i="1"/>
  <c r="AH25" i="1"/>
  <c r="D25" i="1" s="1"/>
  <c r="AH26" i="1"/>
  <c r="AH22" i="1"/>
  <c r="D22" i="1" s="1"/>
  <c r="AH23" i="1"/>
  <c r="D23" i="1" s="1"/>
  <c r="AH21" i="1"/>
  <c r="D21" i="1" s="1"/>
  <c r="AH15" i="1"/>
  <c r="AH16" i="1"/>
  <c r="AO47" i="1"/>
  <c r="AO46" i="1" s="1"/>
  <c r="AN47" i="1"/>
  <c r="AN46" i="1" s="1"/>
  <c r="AM47" i="1"/>
  <c r="AM46" i="1" s="1"/>
  <c r="AL47" i="1"/>
  <c r="AL46" i="1" s="1"/>
  <c r="AL19" i="1"/>
  <c r="AO20" i="1"/>
  <c r="AO14" i="1" s="1"/>
  <c r="AN20" i="1"/>
  <c r="AN14" i="1" s="1"/>
  <c r="AM20" i="1"/>
  <c r="AL20" i="1"/>
  <c r="AL14" i="1" s="1"/>
  <c r="AH14" i="1" s="1"/>
  <c r="AO19" i="1"/>
  <c r="AO12" i="1" s="1"/>
  <c r="AN19" i="1"/>
  <c r="AN12" i="1" s="1"/>
  <c r="AM19" i="1"/>
  <c r="AM12" i="1" s="1"/>
  <c r="AM14" i="1"/>
  <c r="AH31" i="1" l="1"/>
  <c r="AH30" i="1" s="1"/>
  <c r="D32" i="1"/>
  <c r="AL12" i="1"/>
  <c r="AM17" i="1"/>
  <c r="R37" i="1"/>
  <c r="D37" i="1" s="1"/>
  <c r="AH46" i="1"/>
  <c r="AH19" i="1"/>
  <c r="AH37" i="1"/>
  <c r="Z37" i="1"/>
  <c r="AH47" i="1"/>
  <c r="AH20" i="1"/>
  <c r="AL17" i="1"/>
  <c r="AO17" i="1"/>
  <c r="AN17" i="1"/>
  <c r="L40" i="1"/>
  <c r="L37" i="1" s="1"/>
  <c r="L12" i="1" s="1"/>
  <c r="K40" i="1"/>
  <c r="J25" i="1"/>
  <c r="J26" i="1"/>
  <c r="D26" i="1" s="1"/>
  <c r="O24" i="1"/>
  <c r="J24" i="1" s="1"/>
  <c r="J48" i="1"/>
  <c r="J49" i="1"/>
  <c r="J50" i="1"/>
  <c r="J51" i="1"/>
  <c r="N47" i="1"/>
  <c r="N46" i="1" s="1"/>
  <c r="J44" i="1"/>
  <c r="J43" i="1"/>
  <c r="J42" i="1"/>
  <c r="J41" i="1"/>
  <c r="J39" i="1"/>
  <c r="E44" i="1"/>
  <c r="E40" i="1"/>
  <c r="E39" i="1"/>
  <c r="N19" i="1"/>
  <c r="N12" i="1" s="1"/>
  <c r="J33" i="1"/>
  <c r="R33" i="1"/>
  <c r="Z33" i="1"/>
  <c r="Z27" i="1"/>
  <c r="Z28" i="1"/>
  <c r="AD19" i="1"/>
  <c r="AD12" i="1" s="1"/>
  <c r="G19" i="1"/>
  <c r="F19" i="1"/>
  <c r="Z16" i="1"/>
  <c r="R16" i="1"/>
  <c r="E16" i="1"/>
  <c r="D16" i="1" s="1"/>
  <c r="Z15" i="1"/>
  <c r="R15" i="1"/>
  <c r="E15" i="1"/>
  <c r="AG19" i="1"/>
  <c r="AG12" i="1" s="1"/>
  <c r="AF19" i="1"/>
  <c r="AE19" i="1"/>
  <c r="Y19" i="1"/>
  <c r="Y12" i="1" s="1"/>
  <c r="Y10" i="1" s="1"/>
  <c r="X19" i="1"/>
  <c r="Q19" i="1"/>
  <c r="P19" i="1"/>
  <c r="P12" i="1" s="1"/>
  <c r="I19" i="1"/>
  <c r="H19" i="1"/>
  <c r="F20" i="1"/>
  <c r="F14" i="1" s="1"/>
  <c r="G20" i="1"/>
  <c r="H20" i="1"/>
  <c r="H14" i="1" s="1"/>
  <c r="I20" i="1"/>
  <c r="I14" i="1" s="1"/>
  <c r="N20" i="1"/>
  <c r="N14" i="1" s="1"/>
  <c r="J14" i="1" s="1"/>
  <c r="D14" i="1" s="1"/>
  <c r="O20" i="1"/>
  <c r="O14" i="1" s="1"/>
  <c r="P20" i="1"/>
  <c r="P14" i="1" s="1"/>
  <c r="Q20" i="1"/>
  <c r="Q14" i="1" s="1"/>
  <c r="V20" i="1"/>
  <c r="V14" i="1" s="1"/>
  <c r="W20" i="1"/>
  <c r="W14" i="1" s="1"/>
  <c r="X20" i="1"/>
  <c r="X14" i="1" s="1"/>
  <c r="Y20" i="1"/>
  <c r="Y14" i="1" s="1"/>
  <c r="AD20" i="1"/>
  <c r="AD14" i="1" s="1"/>
  <c r="Z14" i="1" s="1"/>
  <c r="AE20" i="1"/>
  <c r="AF20" i="1"/>
  <c r="AF14" i="1" s="1"/>
  <c r="AG20" i="1"/>
  <c r="AG14" i="1" s="1"/>
  <c r="AG47" i="1"/>
  <c r="AG46" i="1" s="1"/>
  <c r="AF47" i="1"/>
  <c r="AF46" i="1" s="1"/>
  <c r="AE47" i="1"/>
  <c r="AE46" i="1" s="1"/>
  <c r="Y47" i="1"/>
  <c r="Y46" i="1" s="1"/>
  <c r="X47" i="1"/>
  <c r="X46" i="1" s="1"/>
  <c r="W47" i="1"/>
  <c r="W46" i="1" s="1"/>
  <c r="Q47" i="1"/>
  <c r="Q46" i="1" s="1"/>
  <c r="P47" i="1"/>
  <c r="P46" i="1" s="1"/>
  <c r="O47" i="1"/>
  <c r="O46" i="1" s="1"/>
  <c r="I47" i="1"/>
  <c r="I46" i="1" s="1"/>
  <c r="H47" i="1"/>
  <c r="H46" i="1" s="1"/>
  <c r="G47" i="1"/>
  <c r="G46" i="1" s="1"/>
  <c r="F47" i="1"/>
  <c r="F46" i="1" s="1"/>
  <c r="E49" i="1"/>
  <c r="E48" i="1"/>
  <c r="Z34" i="1"/>
  <c r="R34" i="1"/>
  <c r="J34" i="1"/>
  <c r="D34" i="1" s="1"/>
  <c r="E34" i="1"/>
  <c r="E33" i="1"/>
  <c r="E24" i="1"/>
  <c r="Z24" i="1"/>
  <c r="R24" i="1"/>
  <c r="D24" i="1" s="1"/>
  <c r="H17" i="1"/>
  <c r="G14" i="1"/>
  <c r="AE14" i="1"/>
  <c r="E51" i="1"/>
  <c r="R51" i="1"/>
  <c r="R28" i="1"/>
  <c r="J28" i="1"/>
  <c r="E28" i="1"/>
  <c r="Z29" i="1"/>
  <c r="R29" i="1"/>
  <c r="J29" i="1"/>
  <c r="E29" i="1"/>
  <c r="R27" i="1"/>
  <c r="J27" i="1"/>
  <c r="E27" i="1"/>
  <c r="R26" i="1"/>
  <c r="E26" i="1"/>
  <c r="Z25" i="1"/>
  <c r="R25" i="1"/>
  <c r="E25" i="1"/>
  <c r="Z23" i="1"/>
  <c r="R23" i="1"/>
  <c r="J23" i="1"/>
  <c r="E23" i="1"/>
  <c r="Z22" i="1"/>
  <c r="W19" i="1"/>
  <c r="V19" i="1"/>
  <c r="O22" i="1"/>
  <c r="J22" i="1" s="1"/>
  <c r="Z26" i="1"/>
  <c r="E22" i="1"/>
  <c r="J38" i="1"/>
  <c r="E38" i="1"/>
  <c r="Z32" i="1"/>
  <c r="Z52" i="1"/>
  <c r="Z53" i="1"/>
  <c r="E42" i="1"/>
  <c r="F41" i="1"/>
  <c r="AD47" i="1"/>
  <c r="Z54" i="1"/>
  <c r="V47" i="1"/>
  <c r="E50" i="1"/>
  <c r="R54" i="1"/>
  <c r="J54" i="1"/>
  <c r="D54" i="1" s="1"/>
  <c r="E54" i="1"/>
  <c r="R53" i="1"/>
  <c r="J53" i="1"/>
  <c r="E53" i="1"/>
  <c r="R52" i="1"/>
  <c r="J52" i="1"/>
  <c r="E52" i="1"/>
  <c r="Z21" i="1"/>
  <c r="R21" i="1"/>
  <c r="J21" i="1"/>
  <c r="E21" i="1"/>
  <c r="D5" i="2"/>
  <c r="R32" i="1"/>
  <c r="E32" i="1"/>
  <c r="E31" i="1" s="1"/>
  <c r="E30" i="1" s="1"/>
  <c r="R31" i="1" l="1"/>
  <c r="R30" i="1" s="1"/>
  <c r="D33" i="1"/>
  <c r="D31" i="1" s="1"/>
  <c r="D15" i="1"/>
  <c r="D27" i="1"/>
  <c r="D28" i="1"/>
  <c r="N10" i="1"/>
  <c r="V12" i="1"/>
  <c r="V10" i="1" s="1"/>
  <c r="Z31" i="1"/>
  <c r="H12" i="1"/>
  <c r="Q12" i="1"/>
  <c r="Q10" i="1" s="1"/>
  <c r="AE12" i="1"/>
  <c r="AE10" i="1" s="1"/>
  <c r="J40" i="1"/>
  <c r="J37" i="1" s="1"/>
  <c r="AH12" i="1"/>
  <c r="W17" i="1"/>
  <c r="W12" i="1"/>
  <c r="W10" i="1" s="1"/>
  <c r="I12" i="1"/>
  <c r="X12" i="1"/>
  <c r="AF12" i="1"/>
  <c r="G12" i="1"/>
  <c r="J31" i="1"/>
  <c r="J30" i="1" s="1"/>
  <c r="R47" i="1"/>
  <c r="AF17" i="1"/>
  <c r="AG17" i="1"/>
  <c r="F17" i="1"/>
  <c r="E41" i="1"/>
  <c r="F37" i="1"/>
  <c r="F12" i="1" s="1"/>
  <c r="J20" i="1"/>
  <c r="D20" i="1" s="1"/>
  <c r="I17" i="1"/>
  <c r="K37" i="1"/>
  <c r="K12" i="1" s="1"/>
  <c r="K10" i="1" s="1"/>
  <c r="AH17" i="1"/>
  <c r="Z20" i="1"/>
  <c r="AD46" i="1"/>
  <c r="Z46" i="1" s="1"/>
  <c r="Z47" i="1"/>
  <c r="X17" i="1"/>
  <c r="Q17" i="1"/>
  <c r="V17" i="1"/>
  <c r="Y17" i="1"/>
  <c r="E37" i="1"/>
  <c r="R22" i="1"/>
  <c r="Z19" i="1"/>
  <c r="AD17" i="1"/>
  <c r="O19" i="1"/>
  <c r="O12" i="1" s="1"/>
  <c r="O10" i="1" s="1"/>
  <c r="P17" i="1"/>
  <c r="AE17" i="1"/>
  <c r="G17" i="1"/>
  <c r="E17" i="1" s="1"/>
  <c r="R14" i="1"/>
  <c r="E20" i="1"/>
  <c r="R20" i="1"/>
  <c r="E19" i="1"/>
  <c r="J19" i="1"/>
  <c r="J47" i="1"/>
  <c r="D47" i="1" s="1"/>
  <c r="E46" i="1"/>
  <c r="E14" i="1"/>
  <c r="J46" i="1"/>
  <c r="D46" i="1" s="1"/>
  <c r="V46" i="1"/>
  <c r="R46" i="1" s="1"/>
  <c r="R19" i="1"/>
  <c r="E47" i="1"/>
  <c r="N17" i="1"/>
  <c r="J12" i="1" l="1"/>
  <c r="J10" i="1" s="1"/>
  <c r="R17" i="1"/>
  <c r="R12" i="1"/>
  <c r="R10" i="1" s="1"/>
  <c r="D19" i="1"/>
  <c r="Z12" i="1"/>
  <c r="Z10" i="1" s="1"/>
  <c r="Z30" i="1"/>
  <c r="D30" i="1" s="1"/>
  <c r="AH10" i="1"/>
  <c r="E12" i="1"/>
  <c r="E10" i="1" s="1"/>
  <c r="J17" i="1"/>
  <c r="D17" i="1" s="1"/>
  <c r="Z17" i="1"/>
  <c r="O17" i="1"/>
  <c r="D10" i="1" l="1"/>
  <c r="D12" i="1"/>
</calcChain>
</file>

<file path=xl/comments1.xml><?xml version="1.0" encoding="utf-8"?>
<comments xmlns="http://schemas.openxmlformats.org/spreadsheetml/2006/main">
  <authors>
    <author>Автор</author>
  </authors>
  <commentList>
    <comment ref="N5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5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<sst xmlns="http://schemas.openxmlformats.org/spreadsheetml/2006/main" count="159" uniqueCount="67">
  <si>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</si>
  <si>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</si>
  <si>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</si>
  <si>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</si>
  <si>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</si>
  <si>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</si>
  <si>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</si>
  <si>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</si>
  <si>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</si>
  <si>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</si>
  <si>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</si>
  <si>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</si>
  <si>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</si>
  <si>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</si>
  <si>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</si>
  <si>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</si>
  <si>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</si>
  <si>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</si>
  <si>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</si>
  <si>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r>
      <rPr>
        <b/>
        <sz val="12"/>
        <rFont val="Times New Roman"/>
        <family val="1"/>
        <charset val="204"/>
      </rPr>
      <t>Основное  мероприятие 1.1.1</t>
    </r>
    <r>
      <rPr>
        <sz val="12"/>
        <rFont val="Times New Roman"/>
        <family val="1"/>
        <charset val="204"/>
      </rPr>
      <t xml:space="preserve"> Реализация инвестиционных проектов в сфере жилищного строительства и реконструкции жилищного фонда</t>
    </r>
  </si>
  <si>
    <r>
      <rPr>
        <b/>
        <sz val="12"/>
        <color theme="1"/>
        <rFont val="Times New Roman"/>
        <family val="1"/>
        <charset val="204"/>
      </rPr>
      <t xml:space="preserve">Основное  мероприятие 2.1.1 </t>
    </r>
    <r>
      <rPr>
        <sz val="12"/>
        <color theme="1"/>
        <rFont val="Times New Roman"/>
        <family val="1"/>
        <charset val="204"/>
      </rPr>
      <t>Проведение работ связанных с подведением инженерной инфраструктуры к новым земельным участкам, предназначенным под жилищное строительство</t>
    </r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</si>
  <si>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</si>
  <si>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</si>
  <si>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</si>
  <si>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r>
      <rPr>
        <b/>
        <sz val="12"/>
        <rFont val="Times New Roman"/>
        <family val="1"/>
        <charset val="204"/>
      </rPr>
      <t>Основное мероприятие 1.1.7</t>
    </r>
    <r>
      <rPr>
        <sz val="12"/>
        <rFont val="Times New Roman"/>
        <family val="1"/>
        <charset val="204"/>
      </rPr>
      <t xml:space="preserve"> Повышение уровня благоустройства и качества городской среды</t>
    </r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</si>
  <si>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</si>
  <si>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</si>
  <si>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</si>
  <si>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</si>
  <si>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</si>
  <si>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</si>
  <si>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r>
      <rPr>
        <b/>
        <sz val="12"/>
        <color theme="1"/>
        <rFont val="Times New Roman"/>
        <family val="1"/>
        <charset val="204"/>
      </rPr>
      <t>Подпрограмма 2 «Комплексное освоение и развитие территорий в целях жилищного 
строительства на территории МО МР «Печора»</t>
    </r>
    <r>
      <rPr>
        <sz val="12"/>
        <color theme="1"/>
        <rFont val="Times New Roman"/>
        <family val="1"/>
        <charset val="204"/>
      </rPr>
      <t xml:space="preserve">, в т.ч. по  основным  мероприятиям:  </t>
    </r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</si>
  <si>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</si>
  <si>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Администрация МР «Печора» "Управление капитальным строительством" </t>
  </si>
  <si>
    <t>Администрация МР «Печора» "Отдел архитектуры и градостроительства"</t>
  </si>
  <si>
    <t>Администрация МР «Печора» "Отдел жилищно-коммунального хозяйства", "Управление капитальным строительством"</t>
  </si>
  <si>
    <t>Администрация МР «Печора» "Отдел жилищно-коммунального хозяйства"</t>
  </si>
  <si>
    <t>Администрация МР «Печора» "Управление капитального строительства"</t>
  </si>
  <si>
    <t>Администрация МР «Печора» "Отдел жилищно-коммунальное хозяйство"</t>
  </si>
  <si>
    <t>Администрация МР «Печора» "Отдел благоустройства, дорожного хозяйства, промышленности"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</si>
  <si>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</si>
  <si>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r>
      <rPr>
        <b/>
        <sz val="12"/>
        <rFont val="Times New Roman"/>
        <family val="1"/>
        <charset val="204"/>
      </rPr>
      <t>Основное  мероприятие 1.1.2</t>
    </r>
    <r>
      <rPr>
        <sz val="12"/>
        <rFont val="Times New Roman"/>
        <family val="1"/>
        <charset val="204"/>
      </rPr>
      <t xml:space="preserve">  Строительство, реконструкция и модернизация объектов коммунальной инфраструктуры</t>
    </r>
  </si>
  <si>
    <r>
      <rPr>
        <b/>
        <sz val="12"/>
        <rFont val="Times New Roman"/>
        <family val="1"/>
        <charset val="204"/>
      </rPr>
      <t>Основное мероприятие 1.1.3</t>
    </r>
    <r>
      <rPr>
        <sz val="12"/>
        <rFont val="Times New Roman"/>
        <family val="1"/>
        <charset val="204"/>
      </rPr>
      <t xml:space="preserve"> Обеспечение реализации инвестиционных проектов (услуги технического заказчика)</t>
    </r>
  </si>
  <si>
    <r>
      <rPr>
        <b/>
        <sz val="12"/>
        <rFont val="Times New Roman"/>
        <family val="1"/>
        <charset val="204"/>
      </rPr>
      <t>Основное  мероприятие 1.1.6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 и ремонту объектов коммунальной инфраструктуры. </t>
    </r>
  </si>
  <si>
    <r>
      <rPr>
        <b/>
        <sz val="12"/>
        <rFont val="Times New Roman"/>
        <family val="1"/>
        <charset val="204"/>
      </rPr>
      <t>Основное  мероприятие 1.1.9</t>
    </r>
    <r>
      <rPr>
        <sz val="12"/>
        <rFont val="Times New Roman"/>
        <family val="1"/>
        <charset val="204"/>
      </rPr>
      <t xml:space="preserve">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  </r>
  </si>
  <si>
    <t>Основное мероприятие 5.1.3 " Внедрение энергосберегающих технологий в муниципальных организациях</t>
  </si>
  <si>
    <t>Основное мероприятие 5.1.1 "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</si>
  <si>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</si>
  <si>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</si>
  <si>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r>
      <t xml:space="preserve">Основное  мероприятие 2.2.2                           </t>
    </r>
    <r>
      <rPr>
        <sz val="12"/>
        <color theme="1"/>
        <rFont val="Times New Roman"/>
        <family val="1"/>
        <charset val="204"/>
      </rPr>
  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  </r>
  </si>
  <si>
    <r>
      <rPr>
        <b/>
        <sz val="12"/>
        <rFont val="Times New Roman"/>
        <family val="1"/>
        <charset val="204"/>
      </rPr>
      <t>Основное  мероприятие 1.1.4</t>
    </r>
    <r>
      <rPr>
        <sz val="12"/>
        <rFont val="Times New Roman"/>
        <family val="1"/>
        <charset val="204"/>
      </rPr>
      <t xml:space="preserve"> Обеспечение мероприятий по капитальному ремонту многоквартирных домов</t>
    </r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</si>
  <si>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</si>
  <si>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</si>
  <si>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</si>
  <si>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r>
      <rPr>
        <b/>
        <sz val="12"/>
        <rFont val="Times New Roman"/>
        <family val="1"/>
        <charset val="204"/>
      </rPr>
      <t>Основное  мероприятие 1.1.5</t>
    </r>
    <r>
      <rPr>
        <sz val="12"/>
        <rFont val="Times New Roman"/>
        <family val="1"/>
        <charset val="204"/>
      </rPr>
      <t xml:space="preserve">  Адаптация объектов жилого фонда и жилой среды к потребностям инвалидов и других маломобильных групп населения.</t>
    </r>
  </si>
  <si>
    <r>
      <rPr>
        <b/>
        <sz val="12"/>
        <rFont val="Times New Roman"/>
        <family val="1"/>
        <charset val="204"/>
      </rPr>
      <t>Основное мероприятие 1.1.8</t>
    </r>
    <r>
      <rPr>
        <sz val="12"/>
        <rFont val="Times New Roman"/>
        <family val="1"/>
        <charset val="204"/>
      </rPr>
      <t xml:space="preserve">   Отлов и содержание безнадзорных животных</t>
    </r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</si>
  <si>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</si>
  <si>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</si>
  <si>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</si>
  <si>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</si>
  <si>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</si>
  <si>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>Приложение к изменениям, вносимым в постановление                       администрации МР "Печора" от 24.12.2013г. № 2515                                                                                                                                                                                                                                                      Приложение 2                                                                                                             к муниципальной программе "Жилье, жилищно-коммунальное хозяйство и территориальное развитие МО МР "Печора"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</si>
  <si>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</si>
  <si>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</si>
  <si>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r>
      <t xml:space="preserve">Основное  мероприятие 2.3.2                           </t>
    </r>
    <r>
      <rPr>
        <sz val="12"/>
        <color theme="1"/>
        <rFont val="Times New Roman"/>
        <family val="1"/>
        <charset val="204"/>
      </rPr>
      <t>Кадастровый учет эемель , участков для индивидуального жилищного строительства</t>
    </r>
  </si>
  <si>
    <r>
      <t xml:space="preserve">Основное  мероприятие 2.2.1                           </t>
    </r>
    <r>
      <rPr>
        <sz val="12"/>
        <color theme="1"/>
        <rFont val="Times New Roman"/>
        <family val="1"/>
        <charset val="204"/>
      </rPr>
  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  </r>
  </si>
  <si>
    <r>
      <t>основное мероприятие 2.3.1</t>
    </r>
    <r>
      <rPr>
        <sz val="12"/>
        <color theme="1"/>
        <rFont val="Times New Roman"/>
        <family val="1"/>
        <charset val="204"/>
      </rPr>
      <t>Разработка проектов планировки и проектов межжевания территории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</si>
</sst>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3" fillId="0" borderId="0" xfId="0" applyFont="1"/>
    <xf numFmtId="0" fontId="0" fillId="2" borderId="0" xfId="0" applyFill="1"/>
    <xf numFmtId="0" fontId="0" fillId="3" borderId="0" xfId="0" applyFill="1"/>
    <xf numFmtId="0" fontId="3" fillId="3" borderId="0" xfId="0" applyFont="1" applyFill="1"/>
    <xf numFmtId="0" fontId="4" fillId="2" borderId="0" xfId="0" applyFont="1" applyFill="1"/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center" wrapText="1"/>
    </xf>
    <xf numFmtId="164" fontId="4" fillId="2" borderId="0" xfId="0" applyNumberFormat="1" applyFont="1" applyFill="1"/>
    <xf numFmtId="0" fontId="0" fillId="4" borderId="0" xfId="0" applyFill="1"/>
    <xf numFmtId="0" fontId="3" fillId="4" borderId="0" xfId="0" applyFont="1" applyFill="1"/>
    <xf numFmtId="0" fontId="0" fillId="5" borderId="0" xfId="0" applyFill="1"/>
    <xf numFmtId="0" fontId="11" fillId="6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4" fontId="15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4" fillId="2" borderId="9" xfId="0" applyFont="1" applyFill="1" applyBorder="1" applyAlignment="1">
      <alignment horizontal="center" vertical="center" wrapText="1"/>
    </xf>
    <xf numFmtId="164" fontId="14" fillId="7" borderId="1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4" fillId="2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12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0" fillId="0" borderId="8" xfId="0" applyBorder="1"/>
    <xf numFmtId="0" fontId="10" fillId="4" borderId="0" xfId="0" applyFont="1" applyFill="1" applyAlignment="1">
      <alignment horizontal="right" vertical="top" wrapText="1"/>
    </xf>
    <xf numFmtId="0" fontId="12" fillId="4" borderId="0" xfId="0" applyFont="1" applyFill="1" applyAlignment="1">
      <alignment horizontal="center" wrapText="1"/>
    </xf>
    <xf numFmtId="0" fontId="4" fillId="4" borderId="0" xfId="0" applyFont="1" applyFill="1"/>
    <xf numFmtId="0" fontId="1" fillId="4" borderId="8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horizontal="center" vertical="center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0" fontId="11" fillId="4" borderId="0" xfId="0" applyFont="1" applyFill="1"/>
    <xf numFmtId="0" fontId="17" fillId="4" borderId="0" xfId="0" applyFont="1" applyFill="1" applyAlignment="1">
      <alignment horizontal="right" vertical="top" wrapText="1"/>
    </xf>
    <xf numFmtId="0" fontId="5" fillId="4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164" fontId="16" fillId="4" borderId="1" xfId="0" applyNumberFormat="1" applyFont="1" applyFill="1" applyBorder="1" applyAlignment="1">
      <alignment vertical="center"/>
    </xf>
    <xf numFmtId="164" fontId="16" fillId="4" borderId="0" xfId="0" applyNumberFormat="1" applyFont="1" applyFill="1" applyAlignment="1">
      <alignment vertical="center"/>
    </xf>
    <xf numFmtId="0" fontId="2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164" fontId="1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2" fillId="8" borderId="2" xfId="0" applyFont="1" applyFill="1" applyBorder="1" applyAlignment="1">
      <alignment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4" fontId="13" fillId="8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164" fontId="13" fillId="7" borderId="1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164" fontId="14" fillId="2" borderId="1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164" fontId="16" fillId="4" borderId="3" xfId="0" applyNumberFormat="1" applyFont="1" applyFill="1" applyBorder="1" applyAlignment="1">
      <alignment vertical="center"/>
    </xf>
    <xf numFmtId="164" fontId="14" fillId="8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4" fontId="13" fillId="0" borderId="3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0" fillId="2" borderId="3" xfId="0" applyFill="1" applyBorder="1" applyAlignment="1">
      <alignment vertical="top" wrapText="1"/>
    </xf>
    <xf numFmtId="0" fontId="5" fillId="2" borderId="7" xfId="0" applyFont="1" applyFill="1" applyBorder="1" applyAlignment="1">
      <alignment wrapText="1"/>
    </xf>
    <xf numFmtId="0" fontId="0" fillId="2" borderId="7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4" fontId="13" fillId="4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top" wrapText="1"/>
    </xf>
    <xf numFmtId="0" fontId="12" fillId="2" borderId="0" xfId="0" applyFont="1" applyFill="1" applyAlignment="1">
      <alignment horizontal="center" wrapText="1"/>
    </xf>
    <xf numFmtId="0" fontId="1" fillId="2" borderId="9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54"/>
  <sheetViews>
    <sheetView tabSelected="1" view="pageBreakPreview" topLeftCell="D4" zoomScale="50" zoomScaleNormal="67" zoomScaleSheetLayoutView="50" workbookViewId="0">
      <pane ySplit="2130" activePane="bottomLeft"/>
      <selection activeCell="D5" sqref="D1:D1048576"/>
      <selection pane="bottomLeft" activeCell="W34" sqref="W34"/>
    </sheetView>
  </sheetViews>
  <sheetFormatPr defaultRowHeight="15" x14ac:dyDescent="0.25"/>
  <cols>
    <col min="1" max="1" width="43.7109375" style="2" customWidth="1"/>
    <col min="2" max="2" width="19.140625" style="2" customWidth="1"/>
    <col min="3" max="3" width="20.5703125" style="2" customWidth="1"/>
    <col min="4" max="4" width="18.140625" style="2" customWidth="1"/>
    <col min="5" max="5" width="22.28515625" style="66" customWidth="1"/>
    <col min="6" max="6" width="22.140625" style="2" customWidth="1"/>
    <col min="7" max="7" width="15.42578125" style="2" customWidth="1"/>
    <col min="8" max="8" width="11.42578125" style="2" customWidth="1"/>
    <col min="9" max="9" width="15.7109375" style="2" customWidth="1"/>
    <col min="10" max="10" width="20.85546875" style="66" customWidth="1"/>
    <col min="11" max="13" width="14" style="3" customWidth="1"/>
    <col min="14" max="14" width="18.5703125" style="3" customWidth="1"/>
    <col min="15" max="15" width="19" style="3" customWidth="1"/>
    <col min="16" max="16" width="9.7109375" style="3" customWidth="1"/>
    <col min="17" max="17" width="17.140625" style="3" customWidth="1"/>
    <col min="18" max="18" width="16.85546875" style="66" customWidth="1"/>
    <col min="19" max="21" width="12" style="2" customWidth="1"/>
    <col min="22" max="22" width="14.28515625" style="2" customWidth="1"/>
    <col min="23" max="23" width="16.42578125" style="2" customWidth="1"/>
    <col min="24" max="24" width="9.7109375" style="2" customWidth="1"/>
    <col min="25" max="25" width="16.5703125" style="2" customWidth="1"/>
    <col min="26" max="26" width="16.85546875" style="66" customWidth="1"/>
    <col min="27" max="27" width="16.7109375" style="2" customWidth="1"/>
    <col min="28" max="28" width="12.7109375" style="2" customWidth="1"/>
    <col min="29" max="30" width="15" style="2" customWidth="1"/>
    <col min="31" max="31" width="15.42578125" style="2" customWidth="1"/>
    <col min="32" max="32" width="11.7109375" style="2" customWidth="1"/>
    <col min="33" max="33" width="14.140625" style="2" customWidth="1"/>
    <col min="34" max="34" width="16.85546875" style="21" customWidth="1"/>
    <col min="35" max="35" width="15.28515625" style="2" customWidth="1"/>
    <col min="36" max="36" width="12.7109375" style="2" customWidth="1"/>
    <col min="37" max="37" width="15.28515625" style="2" customWidth="1"/>
    <col min="38" max="38" width="15" style="2" customWidth="1"/>
    <col min="39" max="39" width="15.42578125" style="2" customWidth="1"/>
    <col min="40" max="40" width="11.7109375" style="2" customWidth="1"/>
    <col min="41" max="41" width="14.140625" style="2" customWidth="1"/>
  </cols>
  <sheetData>
    <row r="1" spans="1:41" x14ac:dyDescent="0.25">
      <c r="K1" s="2"/>
      <c r="L1" s="2"/>
      <c r="M1" s="2"/>
      <c r="N1" s="2"/>
      <c r="O1" s="2"/>
      <c r="P1" s="2"/>
      <c r="Q1" s="2"/>
    </row>
    <row r="2" spans="1:41" ht="37.15" customHeight="1" x14ac:dyDescent="0.25">
      <c r="K2" s="2"/>
      <c r="L2" s="2"/>
      <c r="M2" s="2"/>
      <c r="N2" s="2"/>
      <c r="O2" s="2"/>
      <c r="P2" s="2"/>
      <c r="Q2" s="2"/>
      <c r="R2" s="135"/>
      <c r="S2" s="135"/>
      <c r="T2" s="135"/>
      <c r="U2" s="135"/>
      <c r="V2" s="135"/>
      <c r="W2" s="135"/>
      <c r="X2" s="135"/>
      <c r="Y2" s="135"/>
      <c r="Z2" s="135"/>
      <c r="AA2" s="135"/>
      <c r="AB2" s="135"/>
      <c r="AC2" s="135"/>
      <c r="AD2" s="135"/>
      <c r="AE2" s="135"/>
      <c r="AF2" s="135"/>
      <c r="AG2" s="135"/>
      <c r="AH2" s="56"/>
      <c r="AI2" s="52"/>
      <c r="AJ2" s="16"/>
      <c r="AK2" s="16"/>
      <c r="AL2"/>
      <c r="AM2"/>
      <c r="AN2"/>
      <c r="AO2"/>
    </row>
    <row r="3" spans="1:41" ht="96.75" customHeight="1" x14ac:dyDescent="0.25">
      <c r="K3" s="2"/>
      <c r="L3" s="2"/>
      <c r="M3" s="2"/>
      <c r="N3" s="2"/>
      <c r="O3" s="2"/>
      <c r="P3" s="2"/>
      <c r="Q3" s="2"/>
      <c r="R3" s="67"/>
      <c r="S3" s="44"/>
      <c r="T3" s="44"/>
      <c r="U3" s="44"/>
      <c r="V3" s="44"/>
      <c r="W3" s="44"/>
      <c r="X3" s="44"/>
      <c r="Y3" s="44"/>
      <c r="Z3" s="67"/>
      <c r="AA3" s="44"/>
      <c r="AB3" s="138" t="s">
        <v>62</v>
      </c>
      <c r="AC3" s="138"/>
      <c r="AD3" s="138"/>
      <c r="AE3" s="138"/>
      <c r="AF3" s="138"/>
      <c r="AG3" s="138"/>
      <c r="AH3" s="56"/>
      <c r="AI3" s="52"/>
      <c r="AJ3" s="138" t="s">
        <v>61</v>
      </c>
      <c r="AK3" s="139"/>
      <c r="AL3" s="139"/>
      <c r="AM3" s="139"/>
      <c r="AN3" s="139"/>
      <c r="AO3" s="139"/>
    </row>
    <row r="4" spans="1:41" ht="41.25" customHeight="1" x14ac:dyDescent="0.3">
      <c r="A4" s="5"/>
      <c r="B4" s="5"/>
      <c r="C4" s="20"/>
      <c r="D4" s="136" t="s">
        <v>60</v>
      </c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6"/>
      <c r="AG4" s="136"/>
      <c r="AH4" s="57"/>
      <c r="AI4" s="53"/>
      <c r="AJ4" s="15"/>
      <c r="AK4" s="15"/>
      <c r="AL4"/>
      <c r="AM4"/>
      <c r="AN4"/>
      <c r="AO4"/>
    </row>
    <row r="5" spans="1:41" ht="15.75" x14ac:dyDescent="0.25">
      <c r="A5" s="5"/>
      <c r="B5" s="5"/>
      <c r="C5" s="5"/>
      <c r="D5" s="5"/>
      <c r="E5" s="68"/>
      <c r="F5" s="5"/>
      <c r="G5" s="5"/>
      <c r="H5" s="5"/>
      <c r="I5" s="5"/>
      <c r="J5" s="68"/>
      <c r="K5" s="5"/>
      <c r="L5" s="5"/>
      <c r="M5" s="5"/>
      <c r="N5" s="5"/>
      <c r="O5" s="5"/>
      <c r="P5" s="5"/>
      <c r="Q5" s="5"/>
      <c r="R5" s="68"/>
      <c r="S5" s="5"/>
      <c r="T5" s="5"/>
      <c r="U5" s="5"/>
      <c r="V5" s="5"/>
      <c r="W5" s="5"/>
      <c r="X5" s="5"/>
      <c r="Y5" s="5"/>
      <c r="Z5" s="68"/>
      <c r="AA5" s="5"/>
      <c r="AB5" s="5"/>
      <c r="AC5" s="5"/>
      <c r="AD5" s="5"/>
      <c r="AE5" s="5"/>
      <c r="AF5" s="5"/>
      <c r="AG5" s="5"/>
      <c r="AH5" s="58"/>
      <c r="AI5" s="5"/>
      <c r="AJ5" s="5"/>
      <c r="AK5" s="5"/>
      <c r="AL5" s="5"/>
      <c r="AM5" s="5"/>
      <c r="AN5" s="5"/>
      <c r="AO5" s="5"/>
    </row>
    <row r="6" spans="1:41" ht="15" customHeight="1" x14ac:dyDescent="0.25">
      <c r="A6" s="104" t="s">
        <v>4</v>
      </c>
      <c r="B6" s="104" t="s">
        <v>5</v>
      </c>
      <c r="C6" s="104" t="s">
        <v>0</v>
      </c>
      <c r="D6" s="110" t="s">
        <v>1</v>
      </c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59"/>
      <c r="AI6" s="54"/>
      <c r="AJ6" s="54"/>
      <c r="AK6" s="54"/>
      <c r="AL6" s="55"/>
      <c r="AM6" s="55"/>
      <c r="AN6" s="55"/>
      <c r="AO6" s="55"/>
    </row>
    <row r="7" spans="1:41" ht="25.15" customHeight="1" x14ac:dyDescent="0.25">
      <c r="A7" s="105"/>
      <c r="B7" s="105"/>
      <c r="C7" s="104"/>
      <c r="D7" s="104" t="s">
        <v>2</v>
      </c>
      <c r="E7" s="110" t="s">
        <v>8</v>
      </c>
      <c r="F7" s="111"/>
      <c r="G7" s="111"/>
      <c r="H7" s="112"/>
      <c r="I7" s="26"/>
      <c r="J7" s="110" t="s">
        <v>9</v>
      </c>
      <c r="K7" s="111"/>
      <c r="L7" s="111"/>
      <c r="M7" s="111"/>
      <c r="N7" s="111"/>
      <c r="O7" s="111"/>
      <c r="P7" s="112"/>
      <c r="Q7" s="45"/>
      <c r="R7" s="104" t="s">
        <v>10</v>
      </c>
      <c r="S7" s="104"/>
      <c r="T7" s="104"/>
      <c r="U7" s="104"/>
      <c r="V7" s="104"/>
      <c r="W7" s="104"/>
      <c r="X7" s="43"/>
      <c r="Y7" s="43"/>
      <c r="Z7" s="110" t="s">
        <v>11</v>
      </c>
      <c r="AA7" s="111"/>
      <c r="AB7" s="111"/>
      <c r="AC7" s="111"/>
      <c r="AD7" s="111"/>
      <c r="AE7" s="111"/>
      <c r="AF7" s="111"/>
      <c r="AG7" s="137"/>
      <c r="AH7" s="60"/>
      <c r="AI7" s="17"/>
      <c r="AJ7" s="17"/>
      <c r="AK7" s="17" t="s">
        <v>63</v>
      </c>
      <c r="AL7"/>
      <c r="AM7"/>
      <c r="AN7"/>
      <c r="AO7"/>
    </row>
    <row r="8" spans="1:41" ht="82.9" customHeight="1" x14ac:dyDescent="0.25">
      <c r="A8" s="105"/>
      <c r="B8" s="105"/>
      <c r="C8" s="104"/>
      <c r="D8" s="104"/>
      <c r="E8" s="69" t="s">
        <v>3</v>
      </c>
      <c r="F8" s="43" t="s">
        <v>13</v>
      </c>
      <c r="G8" s="43" t="s">
        <v>14</v>
      </c>
      <c r="H8" s="43" t="s">
        <v>18</v>
      </c>
      <c r="I8" s="43" t="s">
        <v>47</v>
      </c>
      <c r="J8" s="69" t="s">
        <v>3</v>
      </c>
      <c r="K8" s="43" t="s">
        <v>56</v>
      </c>
      <c r="L8" s="43" t="s">
        <v>57</v>
      </c>
      <c r="M8" s="43" t="s">
        <v>58</v>
      </c>
      <c r="N8" s="43" t="s">
        <v>13</v>
      </c>
      <c r="O8" s="43" t="s">
        <v>14</v>
      </c>
      <c r="P8" s="43" t="s">
        <v>18</v>
      </c>
      <c r="Q8" s="43" t="s">
        <v>47</v>
      </c>
      <c r="R8" s="69" t="s">
        <v>3</v>
      </c>
      <c r="S8" s="43" t="s">
        <v>56</v>
      </c>
      <c r="T8" s="43" t="s">
        <v>57</v>
      </c>
      <c r="U8" s="43" t="s">
        <v>58</v>
      </c>
      <c r="V8" s="43" t="s">
        <v>13</v>
      </c>
      <c r="W8" s="43" t="s">
        <v>14</v>
      </c>
      <c r="X8" s="43" t="s">
        <v>18</v>
      </c>
      <c r="Y8" s="43" t="s">
        <v>47</v>
      </c>
      <c r="Z8" s="69" t="s">
        <v>3</v>
      </c>
      <c r="AA8" s="43" t="s">
        <v>56</v>
      </c>
      <c r="AB8" s="43" t="s">
        <v>57</v>
      </c>
      <c r="AC8" s="43" t="s">
        <v>58</v>
      </c>
      <c r="AD8" s="43" t="s">
        <v>13</v>
      </c>
      <c r="AE8" s="43" t="s">
        <v>14</v>
      </c>
      <c r="AF8" s="43" t="s">
        <v>18</v>
      </c>
      <c r="AG8" s="43" t="s">
        <v>47</v>
      </c>
      <c r="AH8" s="61" t="s">
        <v>3</v>
      </c>
      <c r="AI8" s="50" t="s">
        <v>56</v>
      </c>
      <c r="AJ8" s="50" t="s">
        <v>57</v>
      </c>
      <c r="AK8" s="50" t="s">
        <v>58</v>
      </c>
      <c r="AL8" s="50" t="s">
        <v>13</v>
      </c>
      <c r="AM8" s="50" t="s">
        <v>14</v>
      </c>
      <c r="AN8" s="50" t="s">
        <v>18</v>
      </c>
      <c r="AO8" s="50" t="s">
        <v>47</v>
      </c>
    </row>
    <row r="9" spans="1:41" ht="15.75" x14ac:dyDescent="0.25">
      <c r="A9" s="25">
        <v>1</v>
      </c>
      <c r="B9" s="25">
        <v>2</v>
      </c>
      <c r="C9" s="25">
        <v>3</v>
      </c>
      <c r="D9" s="43">
        <v>4</v>
      </c>
      <c r="E9" s="69">
        <v>5</v>
      </c>
      <c r="F9" s="43">
        <v>6</v>
      </c>
      <c r="G9" s="43">
        <v>7</v>
      </c>
      <c r="H9" s="43">
        <v>8</v>
      </c>
      <c r="I9" s="43">
        <v>9</v>
      </c>
      <c r="J9" s="69">
        <v>10</v>
      </c>
      <c r="K9" s="43">
        <v>11</v>
      </c>
      <c r="L9" s="43">
        <v>12</v>
      </c>
      <c r="M9" s="43">
        <v>13</v>
      </c>
      <c r="N9" s="43">
        <v>14</v>
      </c>
      <c r="O9" s="43">
        <v>15</v>
      </c>
      <c r="P9" s="43">
        <v>16</v>
      </c>
      <c r="Q9" s="43">
        <v>17</v>
      </c>
      <c r="R9" s="69">
        <v>18</v>
      </c>
      <c r="S9" s="43">
        <v>19</v>
      </c>
      <c r="T9" s="43">
        <v>20</v>
      </c>
      <c r="U9" s="43">
        <v>21</v>
      </c>
      <c r="V9" s="43">
        <v>22</v>
      </c>
      <c r="W9" s="43">
        <v>23</v>
      </c>
      <c r="X9" s="43">
        <v>24</v>
      </c>
      <c r="Y9" s="43">
        <v>25</v>
      </c>
      <c r="Z9" s="69">
        <v>26</v>
      </c>
      <c r="AA9" s="43">
        <v>27</v>
      </c>
      <c r="AB9" s="43">
        <v>28</v>
      </c>
      <c r="AC9" s="43">
        <v>29</v>
      </c>
      <c r="AD9" s="43">
        <v>30</v>
      </c>
      <c r="AE9" s="43">
        <v>31</v>
      </c>
      <c r="AF9" s="43">
        <v>32</v>
      </c>
      <c r="AG9" s="43">
        <v>33</v>
      </c>
      <c r="AH9" s="61">
        <v>26</v>
      </c>
      <c r="AI9" s="50">
        <v>27</v>
      </c>
      <c r="AJ9" s="50">
        <v>28</v>
      </c>
      <c r="AK9" s="50">
        <v>29</v>
      </c>
      <c r="AL9" s="50">
        <v>30</v>
      </c>
      <c r="AM9" s="50">
        <v>31</v>
      </c>
      <c r="AN9" s="50">
        <v>32</v>
      </c>
      <c r="AO9" s="50">
        <v>33</v>
      </c>
    </row>
    <row r="10" spans="1:41" s="3" customFormat="1" ht="15" customHeight="1" x14ac:dyDescent="0.25">
      <c r="A10" s="120" t="s">
        <v>6</v>
      </c>
      <c r="B10" s="104"/>
      <c r="C10" s="106" t="s">
        <v>7</v>
      </c>
      <c r="D10" s="108">
        <f>E10+J10+R10+Z10+AH10</f>
        <v>2435512.1890000002</v>
      </c>
      <c r="E10" s="108">
        <f t="shared" ref="E10:AO10" si="0">E12+E14+E15+E16</f>
        <v>1130906.08</v>
      </c>
      <c r="F10" s="108">
        <f t="shared" si="0"/>
        <v>330939.78000000003</v>
      </c>
      <c r="G10" s="108">
        <f t="shared" si="0"/>
        <v>471282.39999999997</v>
      </c>
      <c r="H10" s="108">
        <f t="shared" si="0"/>
        <v>0</v>
      </c>
      <c r="I10" s="108">
        <f t="shared" si="0"/>
        <v>328683.89999999997</v>
      </c>
      <c r="J10" s="113">
        <f>J12+J14+J15+J16</f>
        <v>739717.30900000001</v>
      </c>
      <c r="K10" s="108">
        <f t="shared" si="0"/>
        <v>261.42900000000003</v>
      </c>
      <c r="L10" s="108">
        <f t="shared" si="0"/>
        <v>76.899999999999991</v>
      </c>
      <c r="M10" s="108">
        <f t="shared" si="0"/>
        <v>6.3</v>
      </c>
      <c r="N10" s="108">
        <f t="shared" ref="N10:Q10" si="1">N12+N14+N15+N16</f>
        <v>202139.3</v>
      </c>
      <c r="O10" s="108">
        <f t="shared" si="1"/>
        <v>255676.27999999997</v>
      </c>
      <c r="P10" s="108">
        <f t="shared" si="1"/>
        <v>0</v>
      </c>
      <c r="Q10" s="108">
        <f t="shared" si="1"/>
        <v>281557.09999999998</v>
      </c>
      <c r="R10" s="108">
        <f t="shared" si="0"/>
        <v>379479.80000000005</v>
      </c>
      <c r="S10" s="108">
        <f t="shared" si="0"/>
        <v>562</v>
      </c>
      <c r="T10" s="108">
        <f t="shared" si="0"/>
        <v>3.8</v>
      </c>
      <c r="U10" s="108">
        <f t="shared" si="0"/>
        <v>6.6</v>
      </c>
      <c r="V10" s="108">
        <f t="shared" si="0"/>
        <v>82040.400000000009</v>
      </c>
      <c r="W10" s="108">
        <f t="shared" si="0"/>
        <v>115810.3</v>
      </c>
      <c r="X10" s="108">
        <f t="shared" si="0"/>
        <v>0</v>
      </c>
      <c r="Y10" s="108">
        <f t="shared" si="0"/>
        <v>181056.7</v>
      </c>
      <c r="Z10" s="108">
        <f t="shared" si="0"/>
        <v>113474.2</v>
      </c>
      <c r="AA10" s="108">
        <f t="shared" si="0"/>
        <v>15088.1</v>
      </c>
      <c r="AB10" s="108">
        <f t="shared" si="0"/>
        <v>4</v>
      </c>
      <c r="AC10" s="108">
        <f t="shared" si="0"/>
        <v>6.8</v>
      </c>
      <c r="AD10" s="108">
        <f t="shared" si="0"/>
        <v>42599.1</v>
      </c>
      <c r="AE10" s="108">
        <f t="shared" si="0"/>
        <v>55776.2</v>
      </c>
      <c r="AF10" s="108">
        <f t="shared" si="0"/>
        <v>0</v>
      </c>
      <c r="AG10" s="108">
        <f t="shared" si="0"/>
        <v>0</v>
      </c>
      <c r="AH10" s="108">
        <f t="shared" si="0"/>
        <v>71934.8</v>
      </c>
      <c r="AI10" s="108">
        <f t="shared" si="0"/>
        <v>11097.1</v>
      </c>
      <c r="AJ10" s="108">
        <f t="shared" si="0"/>
        <v>4</v>
      </c>
      <c r="AK10" s="108">
        <f t="shared" si="0"/>
        <v>6.8</v>
      </c>
      <c r="AL10" s="108">
        <f t="shared" si="0"/>
        <v>36499.4</v>
      </c>
      <c r="AM10" s="108">
        <f t="shared" si="0"/>
        <v>24327.5</v>
      </c>
      <c r="AN10" s="108">
        <f t="shared" si="0"/>
        <v>0</v>
      </c>
      <c r="AO10" s="108">
        <f t="shared" si="0"/>
        <v>0</v>
      </c>
    </row>
    <row r="11" spans="1:41" s="3" customFormat="1" ht="50.25" customHeight="1" x14ac:dyDescent="0.25">
      <c r="A11" s="121"/>
      <c r="B11" s="104"/>
      <c r="C11" s="107"/>
      <c r="D11" s="109"/>
      <c r="E11" s="109"/>
      <c r="F11" s="109"/>
      <c r="G11" s="109"/>
      <c r="H11" s="109"/>
      <c r="I11" s="109"/>
      <c r="J11" s="114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  <c r="W11" s="109"/>
      <c r="X11" s="109"/>
      <c r="Y11" s="109"/>
      <c r="Z11" s="109"/>
      <c r="AA11" s="109"/>
      <c r="AB11" s="109"/>
      <c r="AC11" s="109"/>
      <c r="AD11" s="109"/>
      <c r="AE11" s="109"/>
      <c r="AF11" s="109"/>
      <c r="AG11" s="109"/>
      <c r="AH11" s="109"/>
      <c r="AI11" s="109"/>
      <c r="AJ11" s="109"/>
      <c r="AK11" s="109"/>
      <c r="AL11" s="109"/>
      <c r="AM11" s="109"/>
      <c r="AN11" s="109"/>
      <c r="AO11" s="109"/>
    </row>
    <row r="12" spans="1:41" ht="15" customHeight="1" x14ac:dyDescent="0.25">
      <c r="A12" s="121"/>
      <c r="B12" s="104" t="s">
        <v>12</v>
      </c>
      <c r="C12" s="104" t="s">
        <v>12</v>
      </c>
      <c r="D12" s="108">
        <f>E12+J12+R12+Z12+AH12</f>
        <v>2431602.8890000004</v>
      </c>
      <c r="E12" s="108">
        <f t="shared" ref="E12:AO12" si="2">E19+E31+E37+E45+E47</f>
        <v>1129906.08</v>
      </c>
      <c r="F12" s="108">
        <f t="shared" si="2"/>
        <v>329939.78000000003</v>
      </c>
      <c r="G12" s="108">
        <f t="shared" si="2"/>
        <v>471282.39999999997</v>
      </c>
      <c r="H12" s="108">
        <f t="shared" si="2"/>
        <v>0</v>
      </c>
      <c r="I12" s="108">
        <f t="shared" si="2"/>
        <v>328683.89999999997</v>
      </c>
      <c r="J12" s="108">
        <f>SUM(K12:Q13)</f>
        <v>738308.00899999996</v>
      </c>
      <c r="K12" s="108">
        <f t="shared" si="2"/>
        <v>261.42900000000003</v>
      </c>
      <c r="L12" s="108">
        <f t="shared" si="2"/>
        <v>76.899999999999991</v>
      </c>
      <c r="M12" s="108">
        <f t="shared" si="2"/>
        <v>6.3</v>
      </c>
      <c r="N12" s="108">
        <f t="shared" si="2"/>
        <v>200730</v>
      </c>
      <c r="O12" s="108">
        <f t="shared" si="2"/>
        <v>255676.27999999997</v>
      </c>
      <c r="P12" s="108">
        <f t="shared" si="2"/>
        <v>0</v>
      </c>
      <c r="Q12" s="108">
        <f t="shared" si="2"/>
        <v>281557.09999999998</v>
      </c>
      <c r="R12" s="108">
        <f t="shared" si="2"/>
        <v>378979.80000000005</v>
      </c>
      <c r="S12" s="108">
        <f t="shared" si="2"/>
        <v>562</v>
      </c>
      <c r="T12" s="108">
        <f t="shared" si="2"/>
        <v>3.8</v>
      </c>
      <c r="U12" s="108">
        <f t="shared" si="2"/>
        <v>6.6</v>
      </c>
      <c r="V12" s="108">
        <f t="shared" si="2"/>
        <v>81540.400000000009</v>
      </c>
      <c r="W12" s="108">
        <f t="shared" si="2"/>
        <v>115810.3</v>
      </c>
      <c r="X12" s="108">
        <f t="shared" si="2"/>
        <v>0</v>
      </c>
      <c r="Y12" s="108">
        <f t="shared" si="2"/>
        <v>181056.7</v>
      </c>
      <c r="Z12" s="108">
        <f t="shared" si="2"/>
        <v>112974.2</v>
      </c>
      <c r="AA12" s="108">
        <f t="shared" si="2"/>
        <v>15088.1</v>
      </c>
      <c r="AB12" s="108">
        <f t="shared" si="2"/>
        <v>4</v>
      </c>
      <c r="AC12" s="108">
        <f t="shared" si="2"/>
        <v>6.8</v>
      </c>
      <c r="AD12" s="108">
        <f t="shared" si="2"/>
        <v>42099.1</v>
      </c>
      <c r="AE12" s="108">
        <f t="shared" si="2"/>
        <v>55776.2</v>
      </c>
      <c r="AF12" s="108">
        <f t="shared" si="2"/>
        <v>0</v>
      </c>
      <c r="AG12" s="108">
        <f t="shared" si="2"/>
        <v>0</v>
      </c>
      <c r="AH12" s="108">
        <f t="shared" si="2"/>
        <v>71434.8</v>
      </c>
      <c r="AI12" s="108">
        <f t="shared" si="2"/>
        <v>11097.1</v>
      </c>
      <c r="AJ12" s="108">
        <f t="shared" si="2"/>
        <v>4</v>
      </c>
      <c r="AK12" s="108">
        <f t="shared" si="2"/>
        <v>6.8</v>
      </c>
      <c r="AL12" s="108">
        <f t="shared" si="2"/>
        <v>35999.4</v>
      </c>
      <c r="AM12" s="108">
        <f t="shared" si="2"/>
        <v>24327.5</v>
      </c>
      <c r="AN12" s="108">
        <f t="shared" si="2"/>
        <v>0</v>
      </c>
      <c r="AO12" s="108">
        <f t="shared" si="2"/>
        <v>0</v>
      </c>
    </row>
    <row r="13" spans="1:41" ht="33.75" customHeight="1" x14ac:dyDescent="0.25">
      <c r="A13" s="121"/>
      <c r="B13" s="115"/>
      <c r="C13" s="115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</row>
    <row r="14" spans="1:41" ht="86.25" customHeight="1" x14ac:dyDescent="0.25">
      <c r="A14" s="125"/>
      <c r="B14" s="32" t="s">
        <v>16</v>
      </c>
      <c r="C14" s="32" t="s">
        <v>16</v>
      </c>
      <c r="D14" s="48">
        <f>E14+J14+R14+Z14+AH14</f>
        <v>2836.9</v>
      </c>
      <c r="E14" s="65">
        <f>SUM(F14:H14)</f>
        <v>1000</v>
      </c>
      <c r="F14" s="42">
        <f>F20</f>
        <v>1000</v>
      </c>
      <c r="G14" s="42">
        <f t="shared" ref="G14:I14" si="3">G20</f>
        <v>0</v>
      </c>
      <c r="H14" s="42">
        <f t="shared" si="3"/>
        <v>0</v>
      </c>
      <c r="I14" s="42">
        <f t="shared" si="3"/>
        <v>0</v>
      </c>
      <c r="J14" s="65">
        <f>SUM(K14:Q14)</f>
        <v>336.9</v>
      </c>
      <c r="K14" s="42"/>
      <c r="L14" s="42"/>
      <c r="M14" s="42"/>
      <c r="N14" s="42">
        <f t="shared" ref="N14:Q14" si="4">N20</f>
        <v>336.9</v>
      </c>
      <c r="O14" s="42">
        <f t="shared" si="4"/>
        <v>0</v>
      </c>
      <c r="P14" s="42">
        <f t="shared" si="4"/>
        <v>0</v>
      </c>
      <c r="Q14" s="42">
        <f t="shared" si="4"/>
        <v>0</v>
      </c>
      <c r="R14" s="65">
        <f>SUM(V14:W14)</f>
        <v>500</v>
      </c>
      <c r="S14" s="42"/>
      <c r="T14" s="42"/>
      <c r="U14" s="42"/>
      <c r="V14" s="42">
        <f t="shared" ref="V14:Y14" si="5">V20</f>
        <v>500</v>
      </c>
      <c r="W14" s="42">
        <f t="shared" si="5"/>
        <v>0</v>
      </c>
      <c r="X14" s="42">
        <f t="shared" si="5"/>
        <v>0</v>
      </c>
      <c r="Y14" s="42">
        <f t="shared" si="5"/>
        <v>0</v>
      </c>
      <c r="Z14" s="65">
        <f>AD14</f>
        <v>500</v>
      </c>
      <c r="AA14" s="42"/>
      <c r="AB14" s="42"/>
      <c r="AC14" s="42"/>
      <c r="AD14" s="42">
        <f>AD20</f>
        <v>500</v>
      </c>
      <c r="AE14" s="42">
        <f t="shared" ref="AE14:AG14" si="6">AE20</f>
        <v>0</v>
      </c>
      <c r="AF14" s="42">
        <f t="shared" si="6"/>
        <v>0</v>
      </c>
      <c r="AG14" s="42">
        <f t="shared" si="6"/>
        <v>0</v>
      </c>
      <c r="AH14" s="62">
        <f>AL14</f>
        <v>500</v>
      </c>
      <c r="AI14" s="51"/>
      <c r="AJ14" s="51"/>
      <c r="AK14" s="51"/>
      <c r="AL14" s="51">
        <f>AL20</f>
        <v>500</v>
      </c>
      <c r="AM14" s="51">
        <f t="shared" ref="AM14:AO14" si="7">AM20</f>
        <v>0</v>
      </c>
      <c r="AN14" s="51">
        <f t="shared" si="7"/>
        <v>0</v>
      </c>
      <c r="AO14" s="51">
        <f t="shared" si="7"/>
        <v>0</v>
      </c>
    </row>
    <row r="15" spans="1:41" ht="84" customHeight="1" x14ac:dyDescent="0.25">
      <c r="A15" s="126"/>
      <c r="B15" s="32" t="s">
        <v>21</v>
      </c>
      <c r="C15" s="32" t="s">
        <v>21</v>
      </c>
      <c r="D15" s="97">
        <f>E15+J15+R15+Z15+AH15</f>
        <v>1060</v>
      </c>
      <c r="E15" s="65">
        <f t="shared" ref="E15:E16" si="8">SUM(F15+G15)</f>
        <v>0</v>
      </c>
      <c r="F15" s="28">
        <v>0</v>
      </c>
      <c r="G15" s="28">
        <v>0</v>
      </c>
      <c r="H15" s="28">
        <v>0</v>
      </c>
      <c r="I15" s="28">
        <v>0</v>
      </c>
      <c r="J15" s="92">
        <f>SUM(K15:Q15)</f>
        <v>1060</v>
      </c>
      <c r="K15" s="29"/>
      <c r="L15" s="29"/>
      <c r="M15" s="29"/>
      <c r="N15" s="28">
        <f>SUM(N52)</f>
        <v>1060</v>
      </c>
      <c r="O15" s="28">
        <v>0</v>
      </c>
      <c r="P15" s="28">
        <v>0</v>
      </c>
      <c r="Q15" s="28">
        <v>0</v>
      </c>
      <c r="R15" s="63">
        <f>V15+W15</f>
        <v>0</v>
      </c>
      <c r="S15" s="29"/>
      <c r="T15" s="29"/>
      <c r="U15" s="29"/>
      <c r="V15" s="28">
        <v>0</v>
      </c>
      <c r="W15" s="28">
        <v>0</v>
      </c>
      <c r="X15" s="28">
        <v>0</v>
      </c>
      <c r="Y15" s="28">
        <v>0</v>
      </c>
      <c r="Z15" s="63">
        <f>SUM(AD15:AG15)</f>
        <v>0</v>
      </c>
      <c r="AA15" s="29"/>
      <c r="AB15" s="29"/>
      <c r="AC15" s="29"/>
      <c r="AD15" s="28">
        <v>0</v>
      </c>
      <c r="AE15" s="28">
        <v>0</v>
      </c>
      <c r="AF15" s="28">
        <v>0</v>
      </c>
      <c r="AG15" s="28">
        <v>0</v>
      </c>
      <c r="AH15" s="63">
        <f>SUM(AL15:AO15)</f>
        <v>0</v>
      </c>
      <c r="AI15" s="29"/>
      <c r="AJ15" s="29"/>
      <c r="AK15" s="29"/>
      <c r="AL15" s="28">
        <v>0</v>
      </c>
      <c r="AM15" s="28">
        <v>0</v>
      </c>
      <c r="AN15" s="28">
        <v>0</v>
      </c>
      <c r="AO15" s="28">
        <v>0</v>
      </c>
    </row>
    <row r="16" spans="1:41" ht="69.75" customHeight="1" x14ac:dyDescent="0.25">
      <c r="A16" s="127"/>
      <c r="B16" s="32" t="s">
        <v>22</v>
      </c>
      <c r="C16" s="32" t="s">
        <v>22</v>
      </c>
      <c r="D16" s="97">
        <f>E16+J16+R16+Z16+AH16</f>
        <v>12.4</v>
      </c>
      <c r="E16" s="65">
        <f t="shared" si="8"/>
        <v>0</v>
      </c>
      <c r="F16" s="28">
        <v>0</v>
      </c>
      <c r="G16" s="28">
        <v>0</v>
      </c>
      <c r="H16" s="28">
        <v>0</v>
      </c>
      <c r="I16" s="28">
        <v>0</v>
      </c>
      <c r="J16" s="92">
        <f>SUM(K16:Q16)</f>
        <v>12.4</v>
      </c>
      <c r="K16" s="29"/>
      <c r="L16" s="29"/>
      <c r="M16" s="29"/>
      <c r="N16" s="28">
        <f>SUM(N53)</f>
        <v>12.4</v>
      </c>
      <c r="O16" s="28">
        <v>0</v>
      </c>
      <c r="P16" s="28">
        <v>0</v>
      </c>
      <c r="Q16" s="28">
        <v>0</v>
      </c>
      <c r="R16" s="63">
        <f>V16+W16</f>
        <v>0</v>
      </c>
      <c r="S16" s="29"/>
      <c r="T16" s="29"/>
      <c r="U16" s="29"/>
      <c r="V16" s="28">
        <v>0</v>
      </c>
      <c r="W16" s="28">
        <v>0</v>
      </c>
      <c r="X16" s="28">
        <v>0</v>
      </c>
      <c r="Y16" s="28">
        <v>0</v>
      </c>
      <c r="Z16" s="63">
        <f>SUM(AD16:AG16)</f>
        <v>0</v>
      </c>
      <c r="AA16" s="29"/>
      <c r="AB16" s="29"/>
      <c r="AC16" s="29"/>
      <c r="AD16" s="28">
        <v>0</v>
      </c>
      <c r="AE16" s="28">
        <v>0</v>
      </c>
      <c r="AF16" s="28">
        <v>0</v>
      </c>
      <c r="AG16" s="28">
        <v>0</v>
      </c>
      <c r="AH16" s="63">
        <f>SUM(AL16:AO16)</f>
        <v>0</v>
      </c>
      <c r="AI16" s="29"/>
      <c r="AJ16" s="29"/>
      <c r="AK16" s="29"/>
      <c r="AL16" s="28">
        <v>0</v>
      </c>
      <c r="AM16" s="28">
        <v>0</v>
      </c>
      <c r="AN16" s="28">
        <v>0</v>
      </c>
      <c r="AO16" s="28">
        <v>0</v>
      </c>
    </row>
    <row r="17" spans="1:41" s="23" customFormat="1" ht="78" customHeight="1" x14ac:dyDescent="0.25">
      <c r="A17" s="122" t="s">
        <v>32</v>
      </c>
      <c r="B17" s="128"/>
      <c r="C17" s="128" t="s">
        <v>7</v>
      </c>
      <c r="D17" s="117">
        <f>E17+J17+R17++Z17+AH17</f>
        <v>426441.97</v>
      </c>
      <c r="E17" s="133">
        <f>F17+G17+H17+I17</f>
        <v>189863.8</v>
      </c>
      <c r="F17" s="117">
        <f>F19+F20</f>
        <v>178769.2</v>
      </c>
      <c r="G17" s="117">
        <f t="shared" ref="G17:I17" si="9">G19+G20</f>
        <v>7617.7999999999993</v>
      </c>
      <c r="H17" s="117">
        <f t="shared" si="9"/>
        <v>0</v>
      </c>
      <c r="I17" s="117">
        <f t="shared" si="9"/>
        <v>3476.8</v>
      </c>
      <c r="J17" s="133">
        <f>J19+J20</f>
        <v>136347.07</v>
      </c>
      <c r="K17" s="41"/>
      <c r="L17" s="41"/>
      <c r="M17" s="41"/>
      <c r="N17" s="117">
        <f t="shared" ref="N17:Q17" si="10">N19+N20</f>
        <v>119842.8</v>
      </c>
      <c r="O17" s="117">
        <f t="shared" si="10"/>
        <v>13027.47</v>
      </c>
      <c r="P17" s="117">
        <f t="shared" si="10"/>
        <v>0</v>
      </c>
      <c r="Q17" s="117">
        <f t="shared" si="10"/>
        <v>3476.8</v>
      </c>
      <c r="R17" s="133">
        <f>V17+W17+X17+Y17</f>
        <v>30760</v>
      </c>
      <c r="S17" s="41"/>
      <c r="T17" s="41"/>
      <c r="U17" s="41"/>
      <c r="V17" s="117">
        <f t="shared" ref="V17:Y17" si="11">V19+V20</f>
        <v>25674.7</v>
      </c>
      <c r="W17" s="117">
        <f t="shared" si="11"/>
        <v>5085.3</v>
      </c>
      <c r="X17" s="117">
        <f t="shared" si="11"/>
        <v>0</v>
      </c>
      <c r="Y17" s="117">
        <f t="shared" si="11"/>
        <v>0</v>
      </c>
      <c r="Z17" s="133">
        <f>AD17+AE17+AF17+AG17</f>
        <v>34381.599999999999</v>
      </c>
      <c r="AA17" s="41"/>
      <c r="AB17" s="41"/>
      <c r="AC17" s="41"/>
      <c r="AD17" s="117">
        <f t="shared" ref="AD17:AG17" si="12">AD19+AD20</f>
        <v>28403.599999999999</v>
      </c>
      <c r="AE17" s="117">
        <f t="shared" si="12"/>
        <v>5978</v>
      </c>
      <c r="AF17" s="117">
        <f t="shared" si="12"/>
        <v>0</v>
      </c>
      <c r="AG17" s="117">
        <f t="shared" si="12"/>
        <v>0</v>
      </c>
      <c r="AH17" s="133">
        <f>SUM(AL17:AO18)</f>
        <v>35089.5</v>
      </c>
      <c r="AI17" s="49"/>
      <c r="AJ17" s="49"/>
      <c r="AK17" s="49"/>
      <c r="AL17" s="117">
        <f t="shared" ref="AL17:AO17" si="13">AL19+AL20</f>
        <v>28164</v>
      </c>
      <c r="AM17" s="117">
        <f t="shared" si="13"/>
        <v>6925.5</v>
      </c>
      <c r="AN17" s="117">
        <f t="shared" si="13"/>
        <v>0</v>
      </c>
      <c r="AO17" s="117">
        <f t="shared" si="13"/>
        <v>0</v>
      </c>
    </row>
    <row r="18" spans="1:41" s="3" customFormat="1" ht="9" customHeight="1" x14ac:dyDescent="0.25">
      <c r="A18" s="123"/>
      <c r="B18" s="129"/>
      <c r="C18" s="129"/>
      <c r="D18" s="108"/>
      <c r="E18" s="134"/>
      <c r="F18" s="108"/>
      <c r="G18" s="108"/>
      <c r="H18" s="108"/>
      <c r="I18" s="108"/>
      <c r="J18" s="134"/>
      <c r="K18" s="39"/>
      <c r="L18" s="39"/>
      <c r="M18" s="39"/>
      <c r="N18" s="108"/>
      <c r="O18" s="108"/>
      <c r="P18" s="108"/>
      <c r="Q18" s="108"/>
      <c r="R18" s="134"/>
      <c r="S18" s="39"/>
      <c r="T18" s="39"/>
      <c r="U18" s="39"/>
      <c r="V18" s="108"/>
      <c r="W18" s="108"/>
      <c r="X18" s="108"/>
      <c r="Y18" s="108"/>
      <c r="Z18" s="134"/>
      <c r="AA18" s="39"/>
      <c r="AB18" s="39"/>
      <c r="AC18" s="39"/>
      <c r="AD18" s="108"/>
      <c r="AE18" s="108"/>
      <c r="AF18" s="108"/>
      <c r="AG18" s="108"/>
      <c r="AH18" s="134"/>
      <c r="AI18" s="47"/>
      <c r="AJ18" s="47"/>
      <c r="AK18" s="47"/>
      <c r="AL18" s="108"/>
      <c r="AM18" s="108"/>
      <c r="AN18" s="108"/>
      <c r="AO18" s="108"/>
    </row>
    <row r="19" spans="1:41" s="3" customFormat="1" ht="59.25" customHeight="1" x14ac:dyDescent="0.25">
      <c r="A19" s="123"/>
      <c r="B19" s="7" t="s">
        <v>15</v>
      </c>
      <c r="C19" s="7" t="s">
        <v>12</v>
      </c>
      <c r="D19" s="39">
        <f t="shared" ref="D19:D36" si="14">E19+J19+R19+Z19+AH19</f>
        <v>423605.06999999995</v>
      </c>
      <c r="E19" s="64">
        <f>F19+G19+H19+I19</f>
        <v>188863.8</v>
      </c>
      <c r="F19" s="39">
        <f>F21+F22+F23+F24+F25+F26+F28+F29</f>
        <v>177769.2</v>
      </c>
      <c r="G19" s="39">
        <f>G21+G22+G23+G24+G25+G26+G28+G29</f>
        <v>7617.7999999999993</v>
      </c>
      <c r="H19" s="39">
        <f t="shared" ref="H19:I19" si="15">H21+H22+H23+H24+H25+H26+H28+H29</f>
        <v>0</v>
      </c>
      <c r="I19" s="39">
        <f t="shared" si="15"/>
        <v>3476.8</v>
      </c>
      <c r="J19" s="64">
        <f>J21+J22+J23+J24+J25+J26+J28+J29</f>
        <v>136010.17000000001</v>
      </c>
      <c r="K19" s="39"/>
      <c r="L19" s="39"/>
      <c r="M19" s="39"/>
      <c r="N19" s="39">
        <f>N21+N22+N23+N24+N25+N26+N28+N29</f>
        <v>119505.90000000001</v>
      </c>
      <c r="O19" s="39">
        <f t="shared" ref="O19:Q19" si="16">O21+O22+O23+O24+O25+O26+O28+O29</f>
        <v>13027.47</v>
      </c>
      <c r="P19" s="39">
        <f t="shared" si="16"/>
        <v>0</v>
      </c>
      <c r="Q19" s="39">
        <f t="shared" si="16"/>
        <v>3476.8</v>
      </c>
      <c r="R19" s="64">
        <f>V19+W19+X19+Y19</f>
        <v>30260</v>
      </c>
      <c r="S19" s="39"/>
      <c r="T19" s="39"/>
      <c r="U19" s="39"/>
      <c r="V19" s="39">
        <f>V21+V22+V23+V24+V25+V26+V28+V29</f>
        <v>25174.7</v>
      </c>
      <c r="W19" s="39">
        <f t="shared" ref="W19:Y19" si="17">W21+W22+W23+W24+W25+W26+W28+W29</f>
        <v>5085.3</v>
      </c>
      <c r="X19" s="39">
        <f t="shared" si="17"/>
        <v>0</v>
      </c>
      <c r="Y19" s="39">
        <f t="shared" si="17"/>
        <v>0</v>
      </c>
      <c r="Z19" s="64">
        <f>AD19+AE19+AF19+AG19</f>
        <v>33881.599999999999</v>
      </c>
      <c r="AA19" s="39"/>
      <c r="AB19" s="39"/>
      <c r="AC19" s="39"/>
      <c r="AD19" s="39">
        <f>AD21+AD22+AD23+AD24+AD25+AD26+AD28+AD29</f>
        <v>27903.599999999999</v>
      </c>
      <c r="AE19" s="39">
        <f t="shared" ref="AE19:AG19" si="18">AE21+AE22+AE23+AE24+AE25+AE26+AE28+AE29</f>
        <v>5978</v>
      </c>
      <c r="AF19" s="39">
        <f t="shared" si="18"/>
        <v>0</v>
      </c>
      <c r="AG19" s="39">
        <f t="shared" si="18"/>
        <v>0</v>
      </c>
      <c r="AH19" s="64">
        <f t="shared" ref="AH19:AH36" si="19">SUM(AI19:AO19)</f>
        <v>34589.5</v>
      </c>
      <c r="AI19" s="47"/>
      <c r="AJ19" s="47"/>
      <c r="AK19" s="47"/>
      <c r="AL19" s="47">
        <f>AL21+AL22+AL23+AL24+AL25+AL26+AL28+AL29</f>
        <v>27664</v>
      </c>
      <c r="AM19" s="47">
        <f t="shared" ref="AM19:AO19" si="20">AM21+AM22+AM23+AM24+AM25+AM26+AM28+AM29</f>
        <v>6925.5</v>
      </c>
      <c r="AN19" s="47">
        <f t="shared" si="20"/>
        <v>0</v>
      </c>
      <c r="AO19" s="47">
        <f t="shared" si="20"/>
        <v>0</v>
      </c>
    </row>
    <row r="20" spans="1:41" s="3" customFormat="1" ht="87.75" customHeight="1" x14ac:dyDescent="0.25">
      <c r="A20" s="124"/>
      <c r="B20" s="35" t="s">
        <v>16</v>
      </c>
      <c r="C20" s="35" t="s">
        <v>12</v>
      </c>
      <c r="D20" s="96">
        <f t="shared" si="14"/>
        <v>2836.9</v>
      </c>
      <c r="E20" s="64">
        <f>F20+G20+H20+I20</f>
        <v>1000</v>
      </c>
      <c r="F20" s="39">
        <f>F27</f>
        <v>1000</v>
      </c>
      <c r="G20" s="39">
        <f t="shared" ref="G20:I20" si="21">G27</f>
        <v>0</v>
      </c>
      <c r="H20" s="39">
        <f t="shared" si="21"/>
        <v>0</v>
      </c>
      <c r="I20" s="39">
        <f t="shared" si="21"/>
        <v>0</v>
      </c>
      <c r="J20" s="64">
        <f>N20+O20+P20+Q20</f>
        <v>336.9</v>
      </c>
      <c r="K20" s="39"/>
      <c r="L20" s="39"/>
      <c r="M20" s="39"/>
      <c r="N20" s="39">
        <f t="shared" ref="N20:Q20" si="22">N27</f>
        <v>336.9</v>
      </c>
      <c r="O20" s="39">
        <f t="shared" si="22"/>
        <v>0</v>
      </c>
      <c r="P20" s="39">
        <f t="shared" si="22"/>
        <v>0</v>
      </c>
      <c r="Q20" s="39">
        <f t="shared" si="22"/>
        <v>0</v>
      </c>
      <c r="R20" s="64">
        <f>V20+W20+X20+Y20</f>
        <v>500</v>
      </c>
      <c r="S20" s="39"/>
      <c r="T20" s="39"/>
      <c r="U20" s="39"/>
      <c r="V20" s="39">
        <f t="shared" ref="V20:Y20" si="23">V27</f>
        <v>500</v>
      </c>
      <c r="W20" s="39">
        <f t="shared" si="23"/>
        <v>0</v>
      </c>
      <c r="X20" s="39">
        <f t="shared" si="23"/>
        <v>0</v>
      </c>
      <c r="Y20" s="39">
        <f t="shared" si="23"/>
        <v>0</v>
      </c>
      <c r="Z20" s="64">
        <f>AD20+AE20+AF20+AG20</f>
        <v>500</v>
      </c>
      <c r="AA20" s="39"/>
      <c r="AB20" s="39"/>
      <c r="AC20" s="39"/>
      <c r="AD20" s="39">
        <f t="shared" ref="AD20:AG20" si="24">AD27</f>
        <v>500</v>
      </c>
      <c r="AE20" s="39">
        <f t="shared" si="24"/>
        <v>0</v>
      </c>
      <c r="AF20" s="39">
        <f t="shared" si="24"/>
        <v>0</v>
      </c>
      <c r="AG20" s="39">
        <f t="shared" si="24"/>
        <v>0</v>
      </c>
      <c r="AH20" s="64">
        <f t="shared" si="19"/>
        <v>500</v>
      </c>
      <c r="AI20" s="47"/>
      <c r="AJ20" s="47"/>
      <c r="AK20" s="47"/>
      <c r="AL20" s="47">
        <f t="shared" ref="AL20:AO20" si="25">AL27</f>
        <v>500</v>
      </c>
      <c r="AM20" s="47">
        <f t="shared" si="25"/>
        <v>0</v>
      </c>
      <c r="AN20" s="47">
        <f t="shared" si="25"/>
        <v>0</v>
      </c>
      <c r="AO20" s="47">
        <f t="shared" si="25"/>
        <v>0</v>
      </c>
    </row>
    <row r="21" spans="1:41" ht="93" customHeight="1" x14ac:dyDescent="0.25">
      <c r="A21" s="12" t="s">
        <v>19</v>
      </c>
      <c r="B21" s="33" t="s">
        <v>33</v>
      </c>
      <c r="C21" s="33" t="s">
        <v>12</v>
      </c>
      <c r="D21" s="96">
        <f t="shared" si="14"/>
        <v>2112.4</v>
      </c>
      <c r="E21" s="65">
        <f t="shared" ref="E21" si="26">SUM(F21:H21)</f>
        <v>2112.4</v>
      </c>
      <c r="F21" s="42">
        <v>2112.4</v>
      </c>
      <c r="G21" s="42">
        <v>0</v>
      </c>
      <c r="H21" s="42">
        <v>0</v>
      </c>
      <c r="I21" s="42">
        <v>0</v>
      </c>
      <c r="J21" s="65">
        <f>SUM(N21:P21)</f>
        <v>0</v>
      </c>
      <c r="K21" s="42"/>
      <c r="L21" s="42"/>
      <c r="M21" s="42"/>
      <c r="N21" s="42">
        <v>0</v>
      </c>
      <c r="O21" s="42">
        <v>0</v>
      </c>
      <c r="P21" s="42">
        <v>0</v>
      </c>
      <c r="Q21" s="42">
        <v>0</v>
      </c>
      <c r="R21" s="65">
        <f>SUM(V21:W21)</f>
        <v>0</v>
      </c>
      <c r="S21" s="42"/>
      <c r="T21" s="42"/>
      <c r="U21" s="42"/>
      <c r="V21" s="42">
        <v>0</v>
      </c>
      <c r="W21" s="42">
        <v>0</v>
      </c>
      <c r="X21" s="42">
        <v>0</v>
      </c>
      <c r="Y21" s="42">
        <v>0</v>
      </c>
      <c r="Z21" s="65">
        <f>SUM(AE21:AG21)</f>
        <v>0</v>
      </c>
      <c r="AA21" s="42"/>
      <c r="AB21" s="42"/>
      <c r="AC21" s="42"/>
      <c r="AD21" s="42">
        <v>0</v>
      </c>
      <c r="AE21" s="42">
        <v>0</v>
      </c>
      <c r="AF21" s="42">
        <v>0</v>
      </c>
      <c r="AG21" s="42">
        <v>0</v>
      </c>
      <c r="AH21" s="64">
        <f t="shared" si="19"/>
        <v>0</v>
      </c>
      <c r="AI21" s="51"/>
      <c r="AJ21" s="51"/>
      <c r="AK21" s="51"/>
      <c r="AL21" s="51">
        <v>0</v>
      </c>
      <c r="AM21" s="51">
        <v>0</v>
      </c>
      <c r="AN21" s="51">
        <v>0</v>
      </c>
      <c r="AO21" s="51">
        <v>0</v>
      </c>
    </row>
    <row r="22" spans="1:41" ht="159" customHeight="1" x14ac:dyDescent="0.25">
      <c r="A22" s="13" t="s">
        <v>41</v>
      </c>
      <c r="B22" s="33" t="s">
        <v>35</v>
      </c>
      <c r="C22" s="7" t="s">
        <v>12</v>
      </c>
      <c r="D22" s="96">
        <f t="shared" si="14"/>
        <v>42153.8</v>
      </c>
      <c r="E22" s="65">
        <f>F22+G22</f>
        <v>23344.7</v>
      </c>
      <c r="F22" s="42">
        <v>22300</v>
      </c>
      <c r="G22" s="42">
        <v>1044.7</v>
      </c>
      <c r="H22" s="42">
        <v>0</v>
      </c>
      <c r="I22" s="42">
        <v>0</v>
      </c>
      <c r="J22" s="65">
        <f>N22+O22</f>
        <v>18809.099999999999</v>
      </c>
      <c r="K22" s="42"/>
      <c r="L22" s="42"/>
      <c r="M22" s="42"/>
      <c r="N22" s="46">
        <v>13309.1</v>
      </c>
      <c r="O22" s="42">
        <f>3000+2500</f>
        <v>5500</v>
      </c>
      <c r="P22" s="42">
        <v>0</v>
      </c>
      <c r="Q22" s="42">
        <v>0</v>
      </c>
      <c r="R22" s="65">
        <f>V22+W22</f>
        <v>0</v>
      </c>
      <c r="S22" s="42"/>
      <c r="T22" s="42"/>
      <c r="U22" s="42"/>
      <c r="V22" s="42">
        <v>0</v>
      </c>
      <c r="W22" s="42">
        <v>0</v>
      </c>
      <c r="X22" s="42">
        <v>0</v>
      </c>
      <c r="Y22" s="42">
        <v>0</v>
      </c>
      <c r="Z22" s="65">
        <f>AE22+AG22</f>
        <v>0</v>
      </c>
      <c r="AA22" s="42"/>
      <c r="AB22" s="42"/>
      <c r="AC22" s="42"/>
      <c r="AD22" s="42">
        <v>0</v>
      </c>
      <c r="AE22" s="42">
        <v>0</v>
      </c>
      <c r="AF22" s="42">
        <v>0</v>
      </c>
      <c r="AG22" s="42">
        <v>0</v>
      </c>
      <c r="AH22" s="64">
        <f t="shared" si="19"/>
        <v>0</v>
      </c>
      <c r="AI22" s="51"/>
      <c r="AJ22" s="51"/>
      <c r="AK22" s="51"/>
      <c r="AL22" s="51">
        <v>0</v>
      </c>
      <c r="AM22" s="51">
        <v>0</v>
      </c>
      <c r="AN22" s="51">
        <v>0</v>
      </c>
      <c r="AO22" s="51">
        <v>0</v>
      </c>
    </row>
    <row r="23" spans="1:41" ht="160.5" customHeight="1" x14ac:dyDescent="0.25">
      <c r="A23" s="12" t="s">
        <v>42</v>
      </c>
      <c r="B23" s="8" t="s">
        <v>37</v>
      </c>
      <c r="C23" s="8" t="s">
        <v>12</v>
      </c>
      <c r="D23" s="96">
        <f t="shared" si="14"/>
        <v>0</v>
      </c>
      <c r="E23" s="65">
        <f t="shared" ref="E23" si="27">SUM(F23:H23)</f>
        <v>0</v>
      </c>
      <c r="F23" s="42">
        <v>0</v>
      </c>
      <c r="G23" s="42">
        <v>0</v>
      </c>
      <c r="H23" s="42">
        <v>0</v>
      </c>
      <c r="I23" s="42">
        <v>0</v>
      </c>
      <c r="J23" s="65">
        <f>SUM(N23:P23)</f>
        <v>0</v>
      </c>
      <c r="K23" s="42"/>
      <c r="L23" s="42"/>
      <c r="M23" s="42"/>
      <c r="N23" s="42">
        <v>0</v>
      </c>
      <c r="O23" s="42">
        <v>0</v>
      </c>
      <c r="P23" s="42">
        <v>0</v>
      </c>
      <c r="Q23" s="42">
        <v>0</v>
      </c>
      <c r="R23" s="65">
        <f>SUM(V23:W23)</f>
        <v>0</v>
      </c>
      <c r="S23" s="42"/>
      <c r="T23" s="42"/>
      <c r="U23" s="42"/>
      <c r="V23" s="42">
        <v>0</v>
      </c>
      <c r="W23" s="42">
        <v>0</v>
      </c>
      <c r="X23" s="42">
        <v>0</v>
      </c>
      <c r="Y23" s="42">
        <v>0</v>
      </c>
      <c r="Z23" s="65">
        <f>SUM(AE23:AG23)</f>
        <v>0</v>
      </c>
      <c r="AA23" s="42"/>
      <c r="AB23" s="42"/>
      <c r="AC23" s="42"/>
      <c r="AD23" s="42">
        <v>0</v>
      </c>
      <c r="AE23" s="42">
        <v>0</v>
      </c>
      <c r="AF23" s="42">
        <v>0</v>
      </c>
      <c r="AG23" s="42">
        <v>0</v>
      </c>
      <c r="AH23" s="64">
        <f t="shared" si="19"/>
        <v>0</v>
      </c>
      <c r="AI23" s="51"/>
      <c r="AJ23" s="51"/>
      <c r="AK23" s="51"/>
      <c r="AL23" s="51">
        <v>0</v>
      </c>
      <c r="AM23" s="51">
        <v>0</v>
      </c>
      <c r="AN23" s="51">
        <v>0</v>
      </c>
      <c r="AO23" s="51">
        <v>0</v>
      </c>
    </row>
    <row r="24" spans="1:41" ht="118.5" customHeight="1" x14ac:dyDescent="0.25">
      <c r="A24" s="12" t="s">
        <v>50</v>
      </c>
      <c r="B24" s="33" t="s">
        <v>12</v>
      </c>
      <c r="C24" s="33" t="s">
        <v>12</v>
      </c>
      <c r="D24" s="96">
        <f t="shared" si="14"/>
        <v>61867.57</v>
      </c>
      <c r="E24" s="65">
        <f>F24+G24+H24+I24</f>
        <v>22631.3</v>
      </c>
      <c r="F24" s="42">
        <v>15382.3</v>
      </c>
      <c r="G24" s="42">
        <v>3772.2</v>
      </c>
      <c r="H24" s="42">
        <v>0</v>
      </c>
      <c r="I24" s="42">
        <v>3476.8</v>
      </c>
      <c r="J24" s="65">
        <f>N24+O24+P24+Q24</f>
        <v>20260.170000000002</v>
      </c>
      <c r="K24" s="42"/>
      <c r="L24" s="42"/>
      <c r="M24" s="42"/>
      <c r="N24" s="46">
        <v>13011.2</v>
      </c>
      <c r="O24" s="42">
        <f>298.5+3473.67</f>
        <v>3772.17</v>
      </c>
      <c r="P24" s="42">
        <v>0</v>
      </c>
      <c r="Q24" s="42">
        <v>3476.8</v>
      </c>
      <c r="R24" s="65">
        <f>V24+W24+X24+Y24</f>
        <v>7530.1</v>
      </c>
      <c r="S24" s="42"/>
      <c r="T24" s="42"/>
      <c r="U24" s="42"/>
      <c r="V24" s="42">
        <v>7530.1</v>
      </c>
      <c r="W24" s="42">
        <v>0</v>
      </c>
      <c r="X24" s="42">
        <v>0</v>
      </c>
      <c r="Y24" s="42">
        <v>0</v>
      </c>
      <c r="Z24" s="65">
        <f>AD24+AE24+AF24+AG24</f>
        <v>5723</v>
      </c>
      <c r="AA24" s="42"/>
      <c r="AB24" s="42"/>
      <c r="AC24" s="42"/>
      <c r="AD24" s="42">
        <v>5723</v>
      </c>
      <c r="AE24" s="42">
        <v>0</v>
      </c>
      <c r="AF24" s="42">
        <v>0</v>
      </c>
      <c r="AG24" s="42">
        <v>0</v>
      </c>
      <c r="AH24" s="64">
        <f t="shared" si="19"/>
        <v>5723</v>
      </c>
      <c r="AI24" s="51"/>
      <c r="AJ24" s="51"/>
      <c r="AK24" s="51"/>
      <c r="AL24" s="51">
        <v>5723</v>
      </c>
      <c r="AM24" s="51">
        <v>0</v>
      </c>
      <c r="AN24" s="51">
        <v>0</v>
      </c>
      <c r="AO24" s="51">
        <v>0</v>
      </c>
    </row>
    <row r="25" spans="1:41" ht="155.25" customHeight="1" x14ac:dyDescent="0.25">
      <c r="A25" s="18" t="s">
        <v>54</v>
      </c>
      <c r="B25" s="33" t="s">
        <v>34</v>
      </c>
      <c r="C25" s="7" t="s">
        <v>12</v>
      </c>
      <c r="D25" s="96">
        <f t="shared" si="14"/>
        <v>150</v>
      </c>
      <c r="E25" s="65">
        <f>SUM(F25:H25)</f>
        <v>0</v>
      </c>
      <c r="F25" s="42">
        <v>0</v>
      </c>
      <c r="G25" s="42">
        <v>0</v>
      </c>
      <c r="H25" s="42">
        <v>0</v>
      </c>
      <c r="I25" s="42">
        <v>0</v>
      </c>
      <c r="J25" s="65">
        <f>SUM(N25:P25)</f>
        <v>0</v>
      </c>
      <c r="K25" s="42"/>
      <c r="L25" s="42"/>
      <c r="M25" s="42"/>
      <c r="N25" s="42">
        <v>0</v>
      </c>
      <c r="O25" s="42">
        <v>0</v>
      </c>
      <c r="P25" s="42">
        <v>0</v>
      </c>
      <c r="Q25" s="42">
        <v>0</v>
      </c>
      <c r="R25" s="65">
        <f>SUM(V25:X25)</f>
        <v>150</v>
      </c>
      <c r="S25" s="42"/>
      <c r="T25" s="42"/>
      <c r="U25" s="42"/>
      <c r="V25" s="42">
        <v>150</v>
      </c>
      <c r="W25" s="42">
        <v>0</v>
      </c>
      <c r="X25" s="42">
        <v>0</v>
      </c>
      <c r="Y25" s="42">
        <v>0</v>
      </c>
      <c r="Z25" s="65">
        <f>SUM(AD25:AG25)</f>
        <v>0</v>
      </c>
      <c r="AA25" s="42"/>
      <c r="AB25" s="42"/>
      <c r="AC25" s="42"/>
      <c r="AD25" s="42">
        <v>0</v>
      </c>
      <c r="AE25" s="42">
        <v>0</v>
      </c>
      <c r="AF25" s="42">
        <v>0</v>
      </c>
      <c r="AG25" s="42">
        <v>0</v>
      </c>
      <c r="AH25" s="64">
        <f t="shared" si="19"/>
        <v>0</v>
      </c>
      <c r="AI25" s="51"/>
      <c r="AJ25" s="51"/>
      <c r="AK25" s="51"/>
      <c r="AL25" s="51">
        <v>0</v>
      </c>
      <c r="AM25" s="51">
        <v>0</v>
      </c>
      <c r="AN25" s="51">
        <v>0</v>
      </c>
      <c r="AO25" s="51">
        <v>0</v>
      </c>
    </row>
    <row r="26" spans="1:41" ht="155.25" customHeight="1" x14ac:dyDescent="0.25">
      <c r="A26" s="12" t="s">
        <v>43</v>
      </c>
      <c r="B26" s="38" t="s">
        <v>35</v>
      </c>
      <c r="C26" s="8" t="s">
        <v>12</v>
      </c>
      <c r="D26" s="96">
        <f t="shared" si="14"/>
        <v>282776.3</v>
      </c>
      <c r="E26" s="65">
        <f t="shared" ref="E26" si="28">SUM(F26:H26)</f>
        <v>135974.5</v>
      </c>
      <c r="F26" s="42">
        <v>135974.5</v>
      </c>
      <c r="G26" s="42">
        <v>0</v>
      </c>
      <c r="H26" s="42">
        <v>0</v>
      </c>
      <c r="I26" s="42">
        <v>0</v>
      </c>
      <c r="J26" s="65">
        <f>SUM(K26:P26)</f>
        <v>91185.600000000006</v>
      </c>
      <c r="K26" s="42"/>
      <c r="L26" s="42"/>
      <c r="M26" s="42"/>
      <c r="N26" s="46">
        <v>91185.600000000006</v>
      </c>
      <c r="O26" s="42">
        <v>0</v>
      </c>
      <c r="P26" s="42">
        <v>0</v>
      </c>
      <c r="Q26" s="42">
        <v>0</v>
      </c>
      <c r="R26" s="65">
        <f>V26+W26</f>
        <v>15494.6</v>
      </c>
      <c r="S26" s="42"/>
      <c r="T26" s="42"/>
      <c r="U26" s="42"/>
      <c r="V26" s="42">
        <v>15494.6</v>
      </c>
      <c r="W26" s="42">
        <v>0</v>
      </c>
      <c r="X26" s="42">
        <v>0</v>
      </c>
      <c r="Y26" s="42">
        <v>0</v>
      </c>
      <c r="Z26" s="65">
        <f>SUM(AD26:AG26)</f>
        <v>20180.599999999999</v>
      </c>
      <c r="AA26" s="42"/>
      <c r="AB26" s="42"/>
      <c r="AC26" s="42"/>
      <c r="AD26" s="42">
        <v>20180.599999999999</v>
      </c>
      <c r="AE26" s="42">
        <v>0</v>
      </c>
      <c r="AF26" s="42">
        <v>0</v>
      </c>
      <c r="AG26" s="42">
        <v>0</v>
      </c>
      <c r="AH26" s="64">
        <f t="shared" si="19"/>
        <v>19941</v>
      </c>
      <c r="AI26" s="51"/>
      <c r="AJ26" s="51"/>
      <c r="AK26" s="51"/>
      <c r="AL26" s="51">
        <v>19941</v>
      </c>
      <c r="AM26" s="51">
        <v>0</v>
      </c>
      <c r="AN26" s="51">
        <v>0</v>
      </c>
      <c r="AO26" s="51">
        <v>0</v>
      </c>
    </row>
    <row r="27" spans="1:41" s="80" customFormat="1" ht="97.5" customHeight="1" x14ac:dyDescent="0.25">
      <c r="A27" s="82" t="s">
        <v>24</v>
      </c>
      <c r="B27" s="83" t="s">
        <v>16</v>
      </c>
      <c r="C27" s="83" t="s">
        <v>12</v>
      </c>
      <c r="D27" s="96">
        <f t="shared" si="14"/>
        <v>2836.9</v>
      </c>
      <c r="E27" s="76">
        <f t="shared" ref="E27:E28" si="29">SUM(F27:H27)</f>
        <v>1000</v>
      </c>
      <c r="F27" s="81">
        <v>1000</v>
      </c>
      <c r="G27" s="81">
        <v>0</v>
      </c>
      <c r="H27" s="81">
        <v>0</v>
      </c>
      <c r="I27" s="81">
        <v>0</v>
      </c>
      <c r="J27" s="76">
        <f t="shared" ref="J27:J28" si="30">N27+O27</f>
        <v>336.9</v>
      </c>
      <c r="K27" s="81"/>
      <c r="L27" s="81"/>
      <c r="M27" s="81"/>
      <c r="N27" s="81">
        <v>336.9</v>
      </c>
      <c r="O27" s="81">
        <v>0</v>
      </c>
      <c r="P27" s="81">
        <v>0</v>
      </c>
      <c r="Q27" s="81">
        <v>0</v>
      </c>
      <c r="R27" s="76">
        <f>V27+W27</f>
        <v>500</v>
      </c>
      <c r="S27" s="81"/>
      <c r="T27" s="81"/>
      <c r="U27" s="81"/>
      <c r="V27" s="81">
        <v>500</v>
      </c>
      <c r="W27" s="81">
        <v>0</v>
      </c>
      <c r="X27" s="81">
        <v>0</v>
      </c>
      <c r="Y27" s="81">
        <v>0</v>
      </c>
      <c r="Z27" s="76">
        <f>SUM(AD27:AE27)</f>
        <v>500</v>
      </c>
      <c r="AA27" s="81"/>
      <c r="AB27" s="81"/>
      <c r="AC27" s="81"/>
      <c r="AD27" s="81">
        <v>500</v>
      </c>
      <c r="AE27" s="81">
        <v>0</v>
      </c>
      <c r="AF27" s="81">
        <v>0</v>
      </c>
      <c r="AG27" s="81">
        <v>0</v>
      </c>
      <c r="AH27" s="75">
        <f t="shared" si="19"/>
        <v>500</v>
      </c>
      <c r="AI27" s="81"/>
      <c r="AJ27" s="81"/>
      <c r="AK27" s="81"/>
      <c r="AL27" s="81">
        <v>500</v>
      </c>
      <c r="AM27" s="81">
        <v>0</v>
      </c>
      <c r="AN27" s="81">
        <v>0</v>
      </c>
      <c r="AO27" s="81">
        <v>0</v>
      </c>
    </row>
    <row r="28" spans="1:41" ht="97.5" customHeight="1" x14ac:dyDescent="0.25">
      <c r="A28" s="12" t="s">
        <v>55</v>
      </c>
      <c r="B28" s="35" t="s">
        <v>38</v>
      </c>
      <c r="C28" s="35" t="s">
        <v>12</v>
      </c>
      <c r="D28" s="96">
        <f t="shared" si="14"/>
        <v>12436.900000000001</v>
      </c>
      <c r="E28" s="65">
        <f t="shared" si="29"/>
        <v>2192.8000000000002</v>
      </c>
      <c r="F28" s="42">
        <v>2000</v>
      </c>
      <c r="G28" s="42">
        <v>192.8</v>
      </c>
      <c r="H28" s="42">
        <v>0</v>
      </c>
      <c r="I28" s="42">
        <v>0</v>
      </c>
      <c r="J28" s="65">
        <f t="shared" si="30"/>
        <v>2755.3</v>
      </c>
      <c r="K28" s="42"/>
      <c r="L28" s="42"/>
      <c r="M28" s="42"/>
      <c r="N28" s="42">
        <v>2000</v>
      </c>
      <c r="O28" s="42">
        <v>755.3</v>
      </c>
      <c r="P28" s="42">
        <v>0</v>
      </c>
      <c r="Q28" s="42">
        <v>0</v>
      </c>
      <c r="R28" s="65">
        <f>SUM(V28:W28)</f>
        <v>2585.3000000000002</v>
      </c>
      <c r="S28" s="42"/>
      <c r="T28" s="42"/>
      <c r="U28" s="42"/>
      <c r="V28" s="42">
        <v>2000</v>
      </c>
      <c r="W28" s="42">
        <v>585.29999999999995</v>
      </c>
      <c r="X28" s="42">
        <v>0</v>
      </c>
      <c r="Y28" s="42">
        <v>0</v>
      </c>
      <c r="Z28" s="65">
        <f>SUM(AD28:AE28)</f>
        <v>2478</v>
      </c>
      <c r="AA28" s="42"/>
      <c r="AB28" s="42"/>
      <c r="AC28" s="42"/>
      <c r="AD28" s="42">
        <v>2000</v>
      </c>
      <c r="AE28" s="42">
        <v>478</v>
      </c>
      <c r="AF28" s="42">
        <v>0</v>
      </c>
      <c r="AG28" s="42">
        <v>0</v>
      </c>
      <c r="AH28" s="64">
        <f t="shared" si="19"/>
        <v>2425.5</v>
      </c>
      <c r="AI28" s="51"/>
      <c r="AJ28" s="51"/>
      <c r="AK28" s="51"/>
      <c r="AL28" s="51">
        <v>2000</v>
      </c>
      <c r="AM28" s="51">
        <v>425.5</v>
      </c>
      <c r="AN28" s="51">
        <v>0</v>
      </c>
      <c r="AO28" s="51">
        <v>0</v>
      </c>
    </row>
    <row r="29" spans="1:41" ht="109.5" customHeight="1" x14ac:dyDescent="0.25">
      <c r="A29" s="18" t="s">
        <v>44</v>
      </c>
      <c r="B29" s="38" t="s">
        <v>36</v>
      </c>
      <c r="C29" s="19" t="s">
        <v>12</v>
      </c>
      <c r="D29" s="96">
        <f t="shared" si="14"/>
        <v>22108.1</v>
      </c>
      <c r="E29" s="65">
        <f>SUM(F29:H29)</f>
        <v>2608.1</v>
      </c>
      <c r="F29" s="42">
        <v>0</v>
      </c>
      <c r="G29" s="42">
        <v>2608.1</v>
      </c>
      <c r="H29" s="42">
        <v>0</v>
      </c>
      <c r="I29" s="42">
        <v>0</v>
      </c>
      <c r="J29" s="89">
        <f>SUM(N29:P29)</f>
        <v>3000</v>
      </c>
      <c r="K29" s="42"/>
      <c r="L29" s="42"/>
      <c r="M29" s="42"/>
      <c r="N29" s="42">
        <v>0</v>
      </c>
      <c r="O29" s="46">
        <f>5300-2300</f>
        <v>3000</v>
      </c>
      <c r="P29" s="42">
        <v>0</v>
      </c>
      <c r="Q29" s="42">
        <v>0</v>
      </c>
      <c r="R29" s="65">
        <f>SUM(V29:X29)</f>
        <v>4500</v>
      </c>
      <c r="S29" s="42"/>
      <c r="T29" s="42"/>
      <c r="U29" s="42"/>
      <c r="V29" s="42">
        <v>0</v>
      </c>
      <c r="W29" s="42">
        <v>4500</v>
      </c>
      <c r="X29" s="42">
        <v>0</v>
      </c>
      <c r="Y29" s="42">
        <v>0</v>
      </c>
      <c r="Z29" s="65">
        <f>SUM(AD29:AG29)</f>
        <v>5500</v>
      </c>
      <c r="AA29" s="42"/>
      <c r="AB29" s="42"/>
      <c r="AC29" s="42"/>
      <c r="AD29" s="42">
        <v>0</v>
      </c>
      <c r="AE29" s="42">
        <v>5500</v>
      </c>
      <c r="AF29" s="42">
        <v>0</v>
      </c>
      <c r="AG29" s="42">
        <v>0</v>
      </c>
      <c r="AH29" s="64">
        <f t="shared" si="19"/>
        <v>6500</v>
      </c>
      <c r="AI29" s="51"/>
      <c r="AJ29" s="51"/>
      <c r="AK29" s="51"/>
      <c r="AL29" s="51">
        <v>0</v>
      </c>
      <c r="AM29" s="51">
        <v>6500</v>
      </c>
      <c r="AN29" s="51">
        <v>0</v>
      </c>
      <c r="AO29" s="51">
        <v>0</v>
      </c>
    </row>
    <row r="30" spans="1:41" s="3" customFormat="1" ht="64.5" customHeight="1" x14ac:dyDescent="0.25">
      <c r="A30" s="118" t="s">
        <v>31</v>
      </c>
      <c r="B30" s="33"/>
      <c r="C30" s="34" t="s">
        <v>7</v>
      </c>
      <c r="D30" s="96">
        <f t="shared" si="14"/>
        <v>1791536.5999999999</v>
      </c>
      <c r="E30" s="91">
        <f t="shared" ref="E30:J30" si="31">SUM(E31)</f>
        <v>879884.80000000005</v>
      </c>
      <c r="F30" s="91">
        <f t="shared" si="31"/>
        <v>136419.90000000002</v>
      </c>
      <c r="G30" s="91">
        <f t="shared" si="31"/>
        <v>418257.8</v>
      </c>
      <c r="H30" s="91">
        <f t="shared" si="31"/>
        <v>0</v>
      </c>
      <c r="I30" s="91">
        <f t="shared" si="31"/>
        <v>325207.09999999998</v>
      </c>
      <c r="J30" s="91">
        <f t="shared" si="31"/>
        <v>531484.6</v>
      </c>
      <c r="K30" s="91">
        <f t="shared" ref="K30" si="32">SUM(K31)</f>
        <v>0</v>
      </c>
      <c r="L30" s="91">
        <f t="shared" ref="L30" si="33">SUM(L31)</f>
        <v>0</v>
      </c>
      <c r="M30" s="91">
        <f t="shared" ref="M30" si="34">SUM(M31)</f>
        <v>0</v>
      </c>
      <c r="N30" s="91">
        <f t="shared" ref="N30" si="35">SUM(N31)</f>
        <v>69819.600000000006</v>
      </c>
      <c r="O30" s="91">
        <f t="shared" ref="O30" si="36">SUM(O31)</f>
        <v>183584.69999999998</v>
      </c>
      <c r="P30" s="91">
        <f t="shared" ref="P30" si="37">SUM(P31)</f>
        <v>0</v>
      </c>
      <c r="Q30" s="91">
        <f t="shared" ref="Q30" si="38">SUM(Q31)</f>
        <v>278080.3</v>
      </c>
      <c r="R30" s="91">
        <f t="shared" ref="R30" si="39">SUM(R31)</f>
        <v>315511.30000000005</v>
      </c>
      <c r="S30" s="91">
        <f t="shared" ref="S30" si="40">SUM(S31)</f>
        <v>450</v>
      </c>
      <c r="T30" s="91">
        <f t="shared" ref="T30" si="41">SUM(T31)</f>
        <v>0</v>
      </c>
      <c r="U30" s="91">
        <f t="shared" ref="U30" si="42">SUM(U31)</f>
        <v>0</v>
      </c>
      <c r="V30" s="91">
        <f t="shared" ref="V30" si="43">SUM(V31)</f>
        <v>42045.1</v>
      </c>
      <c r="W30" s="91">
        <f t="shared" ref="W30" si="44">SUM(W31)</f>
        <v>91959.5</v>
      </c>
      <c r="X30" s="91">
        <f t="shared" ref="X30" si="45">SUM(X31)</f>
        <v>0</v>
      </c>
      <c r="Y30" s="91">
        <f t="shared" ref="Y30" si="46">SUM(Y31)</f>
        <v>181056.7</v>
      </c>
      <c r="Z30" s="65">
        <f>SUM(Z31)</f>
        <v>53571.4</v>
      </c>
      <c r="AA30" s="92">
        <f t="shared" ref="AA30:AD30" si="47">SUM(AA31)</f>
        <v>15075.5</v>
      </c>
      <c r="AB30" s="92">
        <f t="shared" si="47"/>
        <v>0</v>
      </c>
      <c r="AC30" s="92">
        <f t="shared" si="47"/>
        <v>0</v>
      </c>
      <c r="AD30" s="92">
        <f t="shared" si="47"/>
        <v>6099.7</v>
      </c>
      <c r="AE30" s="92">
        <f>SUM(AE31)</f>
        <v>32396.2</v>
      </c>
      <c r="AF30" s="92">
        <f t="shared" ref="AF30" si="48">SUM(AF31)</f>
        <v>0</v>
      </c>
      <c r="AG30" s="92">
        <f t="shared" ref="AG30" si="49">SUM(AG31)</f>
        <v>0</v>
      </c>
      <c r="AH30" s="92">
        <f t="shared" ref="AH30" si="50">SUM(AH31)</f>
        <v>11084.5</v>
      </c>
      <c r="AI30" s="92">
        <f>SUM(AI31)</f>
        <v>11084.5</v>
      </c>
      <c r="AJ30" s="92">
        <f t="shared" ref="AJ30" si="51">SUM(AJ31)</f>
        <v>0</v>
      </c>
      <c r="AK30" s="92">
        <f t="shared" ref="AK30" si="52">SUM(AK31)</f>
        <v>0</v>
      </c>
      <c r="AL30" s="92">
        <f t="shared" ref="AL30" si="53">SUM(AL31)</f>
        <v>0</v>
      </c>
      <c r="AM30" s="92">
        <f t="shared" ref="AM30" si="54">SUM(AM31)</f>
        <v>0</v>
      </c>
      <c r="AN30" s="92">
        <f>SUM(AN31)</f>
        <v>0</v>
      </c>
      <c r="AO30" s="92">
        <f t="shared" ref="AO30" si="55">SUM(AO31)</f>
        <v>0</v>
      </c>
    </row>
    <row r="31" spans="1:41" ht="68.25" customHeight="1" x14ac:dyDescent="0.25">
      <c r="A31" s="119"/>
      <c r="B31" s="33"/>
      <c r="C31" s="33" t="s">
        <v>12</v>
      </c>
      <c r="D31" s="96">
        <f>SUM(D32:D36)</f>
        <v>1791536.5999999999</v>
      </c>
      <c r="E31" s="91">
        <f t="shared" ref="E31:K31" si="56">SUM(E32:E36)</f>
        <v>879884.80000000005</v>
      </c>
      <c r="F31" s="91">
        <f t="shared" si="56"/>
        <v>136419.90000000002</v>
      </c>
      <c r="G31" s="91">
        <f t="shared" si="56"/>
        <v>418257.8</v>
      </c>
      <c r="H31" s="91">
        <f t="shared" si="56"/>
        <v>0</v>
      </c>
      <c r="I31" s="91">
        <f t="shared" si="56"/>
        <v>325207.09999999998</v>
      </c>
      <c r="J31" s="91">
        <f t="shared" si="56"/>
        <v>531484.6</v>
      </c>
      <c r="K31" s="91">
        <f t="shared" si="56"/>
        <v>0</v>
      </c>
      <c r="L31" s="91">
        <f t="shared" ref="L31" si="57">SUM(L32:L36)</f>
        <v>0</v>
      </c>
      <c r="M31" s="91">
        <f t="shared" ref="M31" si="58">SUM(M32:M36)</f>
        <v>0</v>
      </c>
      <c r="N31" s="91">
        <f t="shared" ref="N31" si="59">SUM(N32:N36)</f>
        <v>69819.600000000006</v>
      </c>
      <c r="O31" s="91">
        <f t="shared" ref="O31" si="60">SUM(O32:O36)</f>
        <v>183584.69999999998</v>
      </c>
      <c r="P31" s="91">
        <f t="shared" ref="P31" si="61">SUM(P32:P36)</f>
        <v>0</v>
      </c>
      <c r="Q31" s="91">
        <f t="shared" ref="Q31:R31" si="62">SUM(Q32:Q36)</f>
        <v>278080.3</v>
      </c>
      <c r="R31" s="91">
        <f t="shared" si="62"/>
        <v>315511.30000000005</v>
      </c>
      <c r="S31" s="91">
        <f t="shared" ref="S31" si="63">SUM(S32:S36)</f>
        <v>450</v>
      </c>
      <c r="T31" s="91">
        <f t="shared" ref="T31" si="64">SUM(T32:T36)</f>
        <v>0</v>
      </c>
      <c r="U31" s="91">
        <f t="shared" ref="U31" si="65">SUM(U32:U36)</f>
        <v>0</v>
      </c>
      <c r="V31" s="91">
        <f t="shared" ref="V31" si="66">SUM(V32:V36)</f>
        <v>42045.1</v>
      </c>
      <c r="W31" s="91">
        <f t="shared" ref="W31" si="67">SUM(W32:W36)</f>
        <v>91959.5</v>
      </c>
      <c r="X31" s="91">
        <f t="shared" ref="X31" si="68">SUM(X32:X36)</f>
        <v>0</v>
      </c>
      <c r="Y31" s="91">
        <f t="shared" ref="Y31" si="69">SUM(Y32:Y36)</f>
        <v>181056.7</v>
      </c>
      <c r="Z31" s="91">
        <f t="shared" ref="Z31" si="70">SUM(Z32:Z36)</f>
        <v>53571.4</v>
      </c>
      <c r="AA31" s="91">
        <f t="shared" ref="AA31" si="71">SUM(AA32:AA36)</f>
        <v>15075.5</v>
      </c>
      <c r="AB31" s="91">
        <f t="shared" ref="AB31" si="72">SUM(AB32:AB36)</f>
        <v>0</v>
      </c>
      <c r="AC31" s="91">
        <f t="shared" ref="AC31" si="73">SUM(AC32:AC36)</f>
        <v>0</v>
      </c>
      <c r="AD31" s="91">
        <f t="shared" ref="AD31" si="74">SUM(AD32:AD36)</f>
        <v>6099.7</v>
      </c>
      <c r="AE31" s="91">
        <f t="shared" ref="AE31" si="75">SUM(AE32:AE36)</f>
        <v>32396.2</v>
      </c>
      <c r="AF31" s="91">
        <f t="shared" ref="AF31" si="76">SUM(AF32:AF36)</f>
        <v>0</v>
      </c>
      <c r="AG31" s="91">
        <f t="shared" ref="AG31" si="77">SUM(AG32:AG36)</f>
        <v>0</v>
      </c>
      <c r="AH31" s="91">
        <f t="shared" ref="AH31" si="78">SUM(AH32:AH36)</f>
        <v>11084.5</v>
      </c>
      <c r="AI31" s="91">
        <f t="shared" ref="AI31" si="79">SUM(AI32:AI36)</f>
        <v>11084.5</v>
      </c>
      <c r="AJ31" s="91">
        <f t="shared" ref="AJ31" si="80">SUM(AJ32:AJ36)</f>
        <v>0</v>
      </c>
      <c r="AK31" s="91">
        <f t="shared" ref="AK31" si="81">SUM(AK32:AK36)</f>
        <v>0</v>
      </c>
      <c r="AL31" s="91">
        <f t="shared" ref="AL31" si="82">SUM(AL32:AL36)</f>
        <v>0</v>
      </c>
      <c r="AM31" s="91">
        <f t="shared" ref="AM31" si="83">SUM(AM32:AM36)</f>
        <v>0</v>
      </c>
      <c r="AN31" s="91">
        <f t="shared" ref="AN31" si="84">SUM(AN32:AN36)</f>
        <v>0</v>
      </c>
      <c r="AO31" s="91">
        <f t="shared" ref="AO31" si="85">SUM(AO32:AO36)</f>
        <v>0</v>
      </c>
    </row>
    <row r="32" spans="1:41" ht="105" customHeight="1" x14ac:dyDescent="0.25">
      <c r="A32" s="6" t="s">
        <v>20</v>
      </c>
      <c r="B32" s="33" t="s">
        <v>59</v>
      </c>
      <c r="C32" s="33" t="s">
        <v>12</v>
      </c>
      <c r="D32" s="96">
        <f t="shared" si="14"/>
        <v>48086.6</v>
      </c>
      <c r="E32" s="65">
        <f>F32+G32</f>
        <v>26708.3</v>
      </c>
      <c r="F32" s="42">
        <v>26708.3</v>
      </c>
      <c r="G32" s="42">
        <v>0</v>
      </c>
      <c r="H32" s="42">
        <v>0</v>
      </c>
      <c r="I32" s="42">
        <v>0</v>
      </c>
      <c r="J32" s="65">
        <v>21378.3</v>
      </c>
      <c r="K32" s="42"/>
      <c r="L32" s="42"/>
      <c r="M32" s="42"/>
      <c r="N32" s="42">
        <v>21378.3</v>
      </c>
      <c r="O32" s="42">
        <v>0</v>
      </c>
      <c r="P32" s="42">
        <v>0</v>
      </c>
      <c r="Q32" s="42">
        <v>0</v>
      </c>
      <c r="R32" s="65">
        <f>V32+W32</f>
        <v>0</v>
      </c>
      <c r="S32" s="42"/>
      <c r="T32" s="42"/>
      <c r="U32" s="42"/>
      <c r="V32" s="42">
        <v>0</v>
      </c>
      <c r="W32" s="42">
        <v>0</v>
      </c>
      <c r="X32" s="42">
        <v>0</v>
      </c>
      <c r="Y32" s="42">
        <v>0</v>
      </c>
      <c r="Z32" s="65">
        <f>SUM(AD32:AG32)</f>
        <v>0</v>
      </c>
      <c r="AA32" s="42"/>
      <c r="AB32" s="42"/>
      <c r="AC32" s="42"/>
      <c r="AD32" s="42">
        <v>0</v>
      </c>
      <c r="AE32" s="42">
        <v>0</v>
      </c>
      <c r="AF32" s="42">
        <v>0</v>
      </c>
      <c r="AG32" s="42">
        <v>0</v>
      </c>
      <c r="AH32" s="64">
        <f t="shared" si="19"/>
        <v>0</v>
      </c>
      <c r="AI32" s="51"/>
      <c r="AJ32" s="51"/>
      <c r="AK32" s="51"/>
      <c r="AL32" s="51">
        <v>0</v>
      </c>
      <c r="AM32" s="51">
        <v>0</v>
      </c>
      <c r="AN32" s="51">
        <v>0</v>
      </c>
      <c r="AO32" s="51">
        <v>0</v>
      </c>
    </row>
    <row r="33" spans="1:41" ht="153" customHeight="1" x14ac:dyDescent="0.25">
      <c r="A33" s="37" t="s">
        <v>65</v>
      </c>
      <c r="B33" s="33" t="s">
        <v>48</v>
      </c>
      <c r="C33" s="33" t="s">
        <v>12</v>
      </c>
      <c r="D33" s="96">
        <f t="shared" si="14"/>
        <v>1225842.7999999998</v>
      </c>
      <c r="E33" s="70">
        <f>F33+G33+H33+I33</f>
        <v>551156.5</v>
      </c>
      <c r="F33" s="42">
        <v>86089.1</v>
      </c>
      <c r="G33" s="42">
        <v>329510.5</v>
      </c>
      <c r="H33" s="42">
        <v>0</v>
      </c>
      <c r="I33" s="42">
        <v>135556.9</v>
      </c>
      <c r="J33" s="70">
        <f t="shared" ref="J33:J36" si="86">N33+O33+P33+Q33</f>
        <v>321129.09999999998</v>
      </c>
      <c r="K33" s="30"/>
      <c r="L33" s="30"/>
      <c r="M33" s="30"/>
      <c r="N33" s="42">
        <v>31905.5</v>
      </c>
      <c r="O33" s="42">
        <v>169890.3</v>
      </c>
      <c r="P33" s="42">
        <v>0</v>
      </c>
      <c r="Q33" s="42">
        <f>227633.1-108299.8</f>
        <v>119333.3</v>
      </c>
      <c r="R33" s="70">
        <f>V33+W33+X33+Y33</f>
        <v>315061.30000000005</v>
      </c>
      <c r="S33" s="30"/>
      <c r="T33" s="30"/>
      <c r="U33" s="30"/>
      <c r="V33" s="42">
        <v>42045.1</v>
      </c>
      <c r="W33" s="103">
        <v>91959.5</v>
      </c>
      <c r="X33" s="42">
        <v>0</v>
      </c>
      <c r="Y33" s="103">
        <v>181056.7</v>
      </c>
      <c r="Z33" s="70">
        <f>AD33+AE33+AF33+AG33</f>
        <v>38495.9</v>
      </c>
      <c r="AA33" s="30"/>
      <c r="AB33" s="30"/>
      <c r="AC33" s="30"/>
      <c r="AD33" s="42">
        <v>6099.7</v>
      </c>
      <c r="AE33" s="103">
        <v>32396.2</v>
      </c>
      <c r="AF33" s="42">
        <v>0</v>
      </c>
      <c r="AG33" s="42">
        <v>0</v>
      </c>
      <c r="AH33" s="64">
        <f t="shared" si="19"/>
        <v>0</v>
      </c>
      <c r="AI33" s="30"/>
      <c r="AJ33" s="30"/>
      <c r="AK33" s="30"/>
      <c r="AL33" s="51">
        <v>0</v>
      </c>
      <c r="AM33" s="51">
        <v>0</v>
      </c>
      <c r="AN33" s="51">
        <v>0</v>
      </c>
      <c r="AO33" s="51">
        <v>0</v>
      </c>
    </row>
    <row r="34" spans="1:41" ht="165.75" customHeight="1" x14ac:dyDescent="0.25">
      <c r="A34" s="37" t="s">
        <v>49</v>
      </c>
      <c r="B34" s="33" t="s">
        <v>48</v>
      </c>
      <c r="C34" s="33" t="s">
        <v>12</v>
      </c>
      <c r="D34" s="96">
        <f t="shared" si="14"/>
        <v>490997.2</v>
      </c>
      <c r="E34" s="71">
        <f>F34+G34+H34+I34</f>
        <v>302020</v>
      </c>
      <c r="F34" s="42">
        <v>23622.5</v>
      </c>
      <c r="G34" s="42">
        <v>88747.3</v>
      </c>
      <c r="H34" s="42">
        <v>0</v>
      </c>
      <c r="I34" s="42">
        <v>189650.2</v>
      </c>
      <c r="J34" s="70">
        <f t="shared" si="86"/>
        <v>188977.2</v>
      </c>
      <c r="K34" s="30"/>
      <c r="L34" s="30"/>
      <c r="M34" s="30"/>
      <c r="N34" s="42">
        <v>16535.8</v>
      </c>
      <c r="O34" s="42">
        <v>13694.4</v>
      </c>
      <c r="P34" s="42">
        <v>0</v>
      </c>
      <c r="Q34" s="42">
        <v>158747</v>
      </c>
      <c r="R34" s="71">
        <f>V34+W34+X34+Y34</f>
        <v>0</v>
      </c>
      <c r="S34" s="30"/>
      <c r="T34" s="30"/>
      <c r="U34" s="30"/>
      <c r="V34" s="42">
        <v>0</v>
      </c>
      <c r="W34" s="42">
        <v>0</v>
      </c>
      <c r="X34" s="42">
        <v>0</v>
      </c>
      <c r="Y34" s="42">
        <v>0</v>
      </c>
      <c r="Z34" s="63">
        <f>AD34+AE34+AF34+AG34</f>
        <v>0</v>
      </c>
      <c r="AA34" s="30"/>
      <c r="AB34" s="30"/>
      <c r="AC34" s="30"/>
      <c r="AD34" s="42">
        <v>0</v>
      </c>
      <c r="AE34" s="42">
        <v>0</v>
      </c>
      <c r="AF34" s="42">
        <v>0</v>
      </c>
      <c r="AG34" s="42">
        <v>0</v>
      </c>
      <c r="AH34" s="64">
        <f t="shared" si="19"/>
        <v>0</v>
      </c>
      <c r="AI34" s="30"/>
      <c r="AJ34" s="30"/>
      <c r="AK34" s="30"/>
      <c r="AL34" s="51">
        <v>0</v>
      </c>
      <c r="AM34" s="51">
        <v>0</v>
      </c>
      <c r="AN34" s="51">
        <v>0</v>
      </c>
      <c r="AO34" s="51">
        <v>0</v>
      </c>
    </row>
    <row r="35" spans="1:41" ht="165.75" customHeight="1" x14ac:dyDescent="0.25">
      <c r="A35" s="101" t="s">
        <v>66</v>
      </c>
      <c r="B35" s="100" t="s">
        <v>48</v>
      </c>
      <c r="C35" s="100" t="s">
        <v>12</v>
      </c>
      <c r="D35" s="98">
        <f>SUM(Z35+AH35)</f>
        <v>26160</v>
      </c>
      <c r="E35" s="102">
        <v>0</v>
      </c>
      <c r="F35" s="95"/>
      <c r="G35" s="95"/>
      <c r="H35" s="95"/>
      <c r="I35" s="95"/>
      <c r="J35" s="70">
        <v>0</v>
      </c>
      <c r="K35" s="30"/>
      <c r="L35" s="30"/>
      <c r="M35" s="30"/>
      <c r="N35" s="95"/>
      <c r="O35" s="95"/>
      <c r="P35" s="95"/>
      <c r="Q35" s="95"/>
      <c r="R35" s="102">
        <v>0</v>
      </c>
      <c r="S35" s="30"/>
      <c r="T35" s="30"/>
      <c r="U35" s="30"/>
      <c r="V35" s="95"/>
      <c r="W35" s="95"/>
      <c r="X35" s="95"/>
      <c r="Y35" s="95"/>
      <c r="Z35" s="63">
        <v>15075.5</v>
      </c>
      <c r="AA35" s="30">
        <v>15075.5</v>
      </c>
      <c r="AB35" s="30"/>
      <c r="AC35" s="30"/>
      <c r="AD35" s="95"/>
      <c r="AE35" s="95"/>
      <c r="AF35" s="95"/>
      <c r="AG35" s="95"/>
      <c r="AH35" s="99">
        <f>SUM(AI35)</f>
        <v>11084.5</v>
      </c>
      <c r="AI35" s="30">
        <v>11084.5</v>
      </c>
      <c r="AJ35" s="30"/>
      <c r="AK35" s="30"/>
      <c r="AL35" s="95"/>
      <c r="AM35" s="95"/>
      <c r="AN35" s="95"/>
      <c r="AO35" s="95"/>
    </row>
    <row r="36" spans="1:41" ht="165.75" customHeight="1" x14ac:dyDescent="0.25">
      <c r="A36" s="94" t="s">
        <v>64</v>
      </c>
      <c r="B36" s="93" t="s">
        <v>48</v>
      </c>
      <c r="C36" s="93" t="s">
        <v>12</v>
      </c>
      <c r="D36" s="96">
        <f t="shared" si="14"/>
        <v>450</v>
      </c>
      <c r="E36" s="71">
        <v>0</v>
      </c>
      <c r="F36" s="95">
        <v>0</v>
      </c>
      <c r="G36" s="95">
        <v>0</v>
      </c>
      <c r="H36" s="95">
        <v>0</v>
      </c>
      <c r="I36" s="95">
        <v>0</v>
      </c>
      <c r="J36" s="70">
        <f t="shared" si="86"/>
        <v>0</v>
      </c>
      <c r="K36" s="30"/>
      <c r="L36" s="30"/>
      <c r="M36" s="30"/>
      <c r="N36" s="95">
        <v>0</v>
      </c>
      <c r="O36" s="95">
        <v>0</v>
      </c>
      <c r="P36" s="95">
        <v>0</v>
      </c>
      <c r="Q36" s="95">
        <v>0</v>
      </c>
      <c r="R36" s="71">
        <f>SUM(S36)</f>
        <v>450</v>
      </c>
      <c r="S36" s="30">
        <v>450</v>
      </c>
      <c r="T36" s="30"/>
      <c r="U36" s="30"/>
      <c r="V36" s="95">
        <v>0</v>
      </c>
      <c r="W36" s="95">
        <v>0</v>
      </c>
      <c r="X36" s="95">
        <v>0</v>
      </c>
      <c r="Y36" s="95">
        <v>0</v>
      </c>
      <c r="Z36" s="63">
        <f>AA36</f>
        <v>0</v>
      </c>
      <c r="AA36" s="30">
        <v>0</v>
      </c>
      <c r="AB36" s="30"/>
      <c r="AC36" s="30">
        <v>0</v>
      </c>
      <c r="AD36" s="95">
        <v>0</v>
      </c>
      <c r="AE36" s="95">
        <v>0</v>
      </c>
      <c r="AF36" s="95">
        <v>0</v>
      </c>
      <c r="AG36" s="95">
        <v>0</v>
      </c>
      <c r="AH36" s="90">
        <f t="shared" si="19"/>
        <v>0</v>
      </c>
      <c r="AI36" s="30">
        <v>0</v>
      </c>
      <c r="AJ36" s="30"/>
      <c r="AK36" s="30">
        <v>0</v>
      </c>
      <c r="AL36" s="95">
        <v>0</v>
      </c>
      <c r="AM36" s="95">
        <v>0</v>
      </c>
      <c r="AN36" s="95">
        <v>0</v>
      </c>
      <c r="AO36" s="95">
        <v>0</v>
      </c>
    </row>
    <row r="37" spans="1:41" s="88" customFormat="1" ht="138.75" customHeight="1" x14ac:dyDescent="0.25">
      <c r="A37" s="84" t="s">
        <v>23</v>
      </c>
      <c r="B37" s="85" t="s">
        <v>39</v>
      </c>
      <c r="C37" s="86" t="s">
        <v>7</v>
      </c>
      <c r="D37" s="96">
        <f t="shared" ref="D37:D54" si="87">E37+J37+R37+Z37+AH37</f>
        <v>208838.71900000004</v>
      </c>
      <c r="E37" s="87">
        <f>F37+G37+H37+I37</f>
        <v>61157.48</v>
      </c>
      <c r="F37" s="87">
        <f t="shared" ref="F37:AO37" si="88">SUM(F38:F44)</f>
        <v>15750.68</v>
      </c>
      <c r="G37" s="87">
        <f t="shared" si="88"/>
        <v>45406.8</v>
      </c>
      <c r="H37" s="87">
        <f t="shared" si="88"/>
        <v>0</v>
      </c>
      <c r="I37" s="87">
        <f t="shared" si="88"/>
        <v>0</v>
      </c>
      <c r="J37" s="87">
        <f t="shared" si="88"/>
        <v>67290.739000000001</v>
      </c>
      <c r="K37" s="87">
        <f t="shared" si="88"/>
        <v>261.42900000000003</v>
      </c>
      <c r="L37" s="87">
        <f t="shared" si="88"/>
        <v>76.899999999999991</v>
      </c>
      <c r="M37" s="87">
        <f t="shared" si="88"/>
        <v>6.3</v>
      </c>
      <c r="N37" s="87">
        <f t="shared" si="88"/>
        <v>7882</v>
      </c>
      <c r="O37" s="87">
        <f t="shared" si="88"/>
        <v>59064.11</v>
      </c>
      <c r="P37" s="87">
        <f t="shared" si="88"/>
        <v>0</v>
      </c>
      <c r="Q37" s="87">
        <f t="shared" si="88"/>
        <v>0</v>
      </c>
      <c r="R37" s="87">
        <f t="shared" si="88"/>
        <v>29408.500000000004</v>
      </c>
      <c r="S37" s="87">
        <f t="shared" si="88"/>
        <v>112</v>
      </c>
      <c r="T37" s="87">
        <f t="shared" si="88"/>
        <v>3.8</v>
      </c>
      <c r="U37" s="87">
        <f t="shared" si="88"/>
        <v>6.6</v>
      </c>
      <c r="V37" s="87">
        <f t="shared" si="88"/>
        <v>10520.6</v>
      </c>
      <c r="W37" s="87">
        <f t="shared" si="88"/>
        <v>18765.5</v>
      </c>
      <c r="X37" s="87">
        <f t="shared" si="88"/>
        <v>0</v>
      </c>
      <c r="Y37" s="87">
        <f t="shared" si="88"/>
        <v>0</v>
      </c>
      <c r="Z37" s="87">
        <f t="shared" si="88"/>
        <v>25371.200000000001</v>
      </c>
      <c r="AA37" s="87">
        <f t="shared" si="88"/>
        <v>12.6</v>
      </c>
      <c r="AB37" s="87">
        <f t="shared" si="88"/>
        <v>4</v>
      </c>
      <c r="AC37" s="87">
        <f t="shared" si="88"/>
        <v>6.8</v>
      </c>
      <c r="AD37" s="87">
        <f t="shared" si="88"/>
        <v>7945.8</v>
      </c>
      <c r="AE37" s="87">
        <f t="shared" si="88"/>
        <v>17402</v>
      </c>
      <c r="AF37" s="87">
        <f t="shared" si="88"/>
        <v>0</v>
      </c>
      <c r="AG37" s="87">
        <f t="shared" si="88"/>
        <v>0</v>
      </c>
      <c r="AH37" s="87">
        <f t="shared" si="88"/>
        <v>25610.800000000003</v>
      </c>
      <c r="AI37" s="87">
        <f t="shared" si="88"/>
        <v>12.6</v>
      </c>
      <c r="AJ37" s="87">
        <f t="shared" si="88"/>
        <v>4</v>
      </c>
      <c r="AK37" s="87">
        <f t="shared" si="88"/>
        <v>6.8</v>
      </c>
      <c r="AL37" s="87">
        <f t="shared" si="88"/>
        <v>8185.4000000000005</v>
      </c>
      <c r="AM37" s="87">
        <f t="shared" si="88"/>
        <v>17402</v>
      </c>
      <c r="AN37" s="87">
        <f t="shared" si="88"/>
        <v>0</v>
      </c>
      <c r="AO37" s="87">
        <f t="shared" si="88"/>
        <v>0</v>
      </c>
    </row>
    <row r="38" spans="1:41" ht="129" customHeight="1" x14ac:dyDescent="0.25">
      <c r="A38" s="14" t="s">
        <v>25</v>
      </c>
      <c r="B38" s="33" t="s">
        <v>39</v>
      </c>
      <c r="C38" s="33" t="s">
        <v>12</v>
      </c>
      <c r="D38" s="96">
        <f t="shared" si="87"/>
        <v>0</v>
      </c>
      <c r="E38" s="65">
        <f>SUM(F38:G38)</f>
        <v>0</v>
      </c>
      <c r="F38" s="40">
        <v>0</v>
      </c>
      <c r="G38" s="40">
        <v>0</v>
      </c>
      <c r="H38" s="40">
        <v>0</v>
      </c>
      <c r="I38" s="40">
        <v>0</v>
      </c>
      <c r="J38" s="65">
        <f>SUM(N38:P38)</f>
        <v>0</v>
      </c>
      <c r="K38" s="40"/>
      <c r="L38" s="40"/>
      <c r="M38" s="40"/>
      <c r="N38" s="40">
        <v>0</v>
      </c>
      <c r="O38" s="40">
        <v>0</v>
      </c>
      <c r="P38" s="40">
        <v>0</v>
      </c>
      <c r="Q38" s="40">
        <v>0</v>
      </c>
      <c r="R38" s="65">
        <f t="shared" ref="R38:R50" si="89">SUM(S38:Y38)</f>
        <v>0</v>
      </c>
      <c r="S38" s="40"/>
      <c r="T38" s="40"/>
      <c r="U38" s="40"/>
      <c r="V38" s="40">
        <v>0</v>
      </c>
      <c r="W38" s="40">
        <v>0</v>
      </c>
      <c r="X38" s="40">
        <v>0</v>
      </c>
      <c r="Y38" s="40">
        <v>0</v>
      </c>
      <c r="Z38" s="65">
        <f t="shared" ref="Z38:Z51" si="90">SUM(AA38:AG38)</f>
        <v>0</v>
      </c>
      <c r="AA38" s="40"/>
      <c r="AB38" s="40"/>
      <c r="AC38" s="40"/>
      <c r="AD38" s="40">
        <v>0</v>
      </c>
      <c r="AE38" s="40">
        <v>0</v>
      </c>
      <c r="AF38" s="40">
        <v>0</v>
      </c>
      <c r="AG38" s="40">
        <v>0</v>
      </c>
      <c r="AH38" s="64">
        <f t="shared" ref="AH38:AH54" si="91">SUM(AI38:AO38)</f>
        <v>0</v>
      </c>
      <c r="AI38" s="48"/>
      <c r="AJ38" s="48"/>
      <c r="AK38" s="48"/>
      <c r="AL38" s="48">
        <v>0</v>
      </c>
      <c r="AM38" s="48">
        <v>0</v>
      </c>
      <c r="AN38" s="48">
        <v>0</v>
      </c>
      <c r="AO38" s="48">
        <v>0</v>
      </c>
    </row>
    <row r="39" spans="1:41" ht="129" customHeight="1" x14ac:dyDescent="0.25">
      <c r="A39" s="36" t="s">
        <v>26</v>
      </c>
      <c r="B39" s="33" t="s">
        <v>39</v>
      </c>
      <c r="C39" s="33" t="s">
        <v>12</v>
      </c>
      <c r="D39" s="96">
        <f t="shared" si="87"/>
        <v>20659.5</v>
      </c>
      <c r="E39" s="65">
        <f>F39+G39</f>
        <v>4666.8</v>
      </c>
      <c r="F39" s="42">
        <v>2635.6</v>
      </c>
      <c r="G39" s="42">
        <v>2031.2</v>
      </c>
      <c r="H39" s="42">
        <v>0</v>
      </c>
      <c r="I39" s="42">
        <v>0</v>
      </c>
      <c r="J39" s="65">
        <f>N39+O39</f>
        <v>3918.5</v>
      </c>
      <c r="K39" s="42"/>
      <c r="L39" s="42"/>
      <c r="M39" s="42"/>
      <c r="N39" s="42">
        <v>1521.6</v>
      </c>
      <c r="O39" s="42">
        <v>2396.9</v>
      </c>
      <c r="P39" s="42">
        <v>0</v>
      </c>
      <c r="Q39" s="42">
        <v>0</v>
      </c>
      <c r="R39" s="65">
        <f t="shared" si="89"/>
        <v>3903.8</v>
      </c>
      <c r="S39" s="42"/>
      <c r="T39" s="42"/>
      <c r="U39" s="42"/>
      <c r="V39" s="42">
        <v>1430.5</v>
      </c>
      <c r="W39" s="42">
        <v>2473.3000000000002</v>
      </c>
      <c r="X39" s="42">
        <v>0</v>
      </c>
      <c r="Y39" s="42">
        <v>0</v>
      </c>
      <c r="Z39" s="65">
        <f t="shared" si="90"/>
        <v>4085.2</v>
      </c>
      <c r="AA39" s="42"/>
      <c r="AB39" s="42"/>
      <c r="AC39" s="42"/>
      <c r="AD39" s="42">
        <v>1503</v>
      </c>
      <c r="AE39" s="42">
        <v>2582.1999999999998</v>
      </c>
      <c r="AF39" s="42">
        <v>0</v>
      </c>
      <c r="AG39" s="42">
        <v>0</v>
      </c>
      <c r="AH39" s="64">
        <f t="shared" si="91"/>
        <v>4085.2</v>
      </c>
      <c r="AI39" s="51"/>
      <c r="AJ39" s="51"/>
      <c r="AK39" s="51"/>
      <c r="AL39" s="51">
        <v>1503</v>
      </c>
      <c r="AM39" s="51">
        <v>2582.1999999999998</v>
      </c>
      <c r="AN39" s="51">
        <v>0</v>
      </c>
      <c r="AO39" s="51">
        <v>0</v>
      </c>
    </row>
    <row r="40" spans="1:41" s="21" customFormat="1" ht="130.5" customHeight="1" x14ac:dyDescent="0.25">
      <c r="A40" s="36" t="s">
        <v>27</v>
      </c>
      <c r="B40" s="33" t="s">
        <v>39</v>
      </c>
      <c r="C40" s="33" t="s">
        <v>12</v>
      </c>
      <c r="D40" s="96">
        <f t="shared" si="87"/>
        <v>75587.38</v>
      </c>
      <c r="E40" s="65">
        <f>F40+G40</f>
        <v>16257.279999999999</v>
      </c>
      <c r="F40" s="42">
        <v>4641.38</v>
      </c>
      <c r="G40" s="42">
        <v>11615.9</v>
      </c>
      <c r="H40" s="42">
        <v>0</v>
      </c>
      <c r="I40" s="42"/>
      <c r="J40" s="65">
        <f>K40+L40+M40+N40+O40</f>
        <v>14200.199999999999</v>
      </c>
      <c r="K40" s="42">
        <f>11.4+51.3</f>
        <v>62.699999999999996</v>
      </c>
      <c r="L40" s="42">
        <f>3.6+73.3</f>
        <v>76.899999999999991</v>
      </c>
      <c r="M40" s="42">
        <v>6.3</v>
      </c>
      <c r="N40" s="42">
        <v>550</v>
      </c>
      <c r="O40" s="42">
        <v>13504.3</v>
      </c>
      <c r="P40" s="42">
        <v>0</v>
      </c>
      <c r="Q40" s="42"/>
      <c r="R40" s="65">
        <f t="shared" si="89"/>
        <v>14589.9</v>
      </c>
      <c r="S40" s="42">
        <v>12</v>
      </c>
      <c r="T40" s="42">
        <v>3.8</v>
      </c>
      <c r="U40" s="42">
        <v>6.6</v>
      </c>
      <c r="V40" s="42">
        <v>372.2</v>
      </c>
      <c r="W40" s="42">
        <v>14195.3</v>
      </c>
      <c r="X40" s="42">
        <v>0</v>
      </c>
      <c r="Y40" s="42">
        <v>0</v>
      </c>
      <c r="Z40" s="65">
        <f t="shared" si="90"/>
        <v>15270</v>
      </c>
      <c r="AA40" s="42">
        <v>12.6</v>
      </c>
      <c r="AB40" s="42">
        <v>4</v>
      </c>
      <c r="AC40" s="42">
        <v>6.8</v>
      </c>
      <c r="AD40" s="42">
        <v>426.8</v>
      </c>
      <c r="AE40" s="42">
        <v>14819.8</v>
      </c>
      <c r="AF40" s="42">
        <v>0</v>
      </c>
      <c r="AG40" s="42">
        <v>0</v>
      </c>
      <c r="AH40" s="64">
        <f t="shared" si="91"/>
        <v>15270</v>
      </c>
      <c r="AI40" s="51">
        <v>12.6</v>
      </c>
      <c r="AJ40" s="51">
        <v>4</v>
      </c>
      <c r="AK40" s="51">
        <v>6.8</v>
      </c>
      <c r="AL40" s="51">
        <v>426.8</v>
      </c>
      <c r="AM40" s="51">
        <v>14819.8</v>
      </c>
      <c r="AN40" s="51">
        <v>0</v>
      </c>
      <c r="AO40" s="51">
        <v>0</v>
      </c>
    </row>
    <row r="41" spans="1:41" s="22" customFormat="1" ht="131.25" customHeight="1" x14ac:dyDescent="0.25">
      <c r="A41" s="36" t="s">
        <v>52</v>
      </c>
      <c r="B41" s="9" t="s">
        <v>39</v>
      </c>
      <c r="C41" s="9" t="s">
        <v>12</v>
      </c>
      <c r="D41" s="96">
        <f t="shared" si="87"/>
        <v>81640.03899999999</v>
      </c>
      <c r="E41" s="65">
        <f>F41+G41</f>
        <v>37437.4</v>
      </c>
      <c r="F41" s="42">
        <f>950+6824.6</f>
        <v>7774.6</v>
      </c>
      <c r="G41" s="42">
        <v>29662.799999999999</v>
      </c>
      <c r="H41" s="42">
        <v>0</v>
      </c>
      <c r="I41" s="42"/>
      <c r="J41" s="65">
        <f>K41+L41+M41+N41+O41</f>
        <v>41264.739000000001</v>
      </c>
      <c r="K41" s="42">
        <v>198.72900000000001</v>
      </c>
      <c r="L41" s="42">
        <v>0</v>
      </c>
      <c r="M41" s="42">
        <v>0</v>
      </c>
      <c r="N41" s="42">
        <v>0</v>
      </c>
      <c r="O41" s="42">
        <v>41066.01</v>
      </c>
      <c r="P41" s="42">
        <v>0</v>
      </c>
      <c r="Q41" s="42">
        <v>0</v>
      </c>
      <c r="R41" s="65">
        <f t="shared" si="89"/>
        <v>2937.9</v>
      </c>
      <c r="S41" s="42">
        <v>100</v>
      </c>
      <c r="T41" s="42">
        <v>0</v>
      </c>
      <c r="U41" s="42">
        <v>0</v>
      </c>
      <c r="V41" s="42">
        <v>2837.9</v>
      </c>
      <c r="W41" s="42">
        <v>0</v>
      </c>
      <c r="X41" s="42">
        <v>0</v>
      </c>
      <c r="Y41" s="42">
        <v>0</v>
      </c>
      <c r="Z41" s="65">
        <f t="shared" si="90"/>
        <v>0</v>
      </c>
      <c r="AA41" s="42"/>
      <c r="AB41" s="42"/>
      <c r="AC41" s="42"/>
      <c r="AD41" s="42">
        <v>0</v>
      </c>
      <c r="AE41" s="42">
        <v>0</v>
      </c>
      <c r="AF41" s="42">
        <v>0</v>
      </c>
      <c r="AG41" s="42">
        <v>0</v>
      </c>
      <c r="AH41" s="64">
        <f t="shared" si="91"/>
        <v>0</v>
      </c>
      <c r="AI41" s="51"/>
      <c r="AJ41" s="51"/>
      <c r="AK41" s="51"/>
      <c r="AL41" s="51">
        <v>0</v>
      </c>
      <c r="AM41" s="51">
        <v>0</v>
      </c>
      <c r="AN41" s="51">
        <v>0</v>
      </c>
      <c r="AO41" s="51">
        <v>0</v>
      </c>
    </row>
    <row r="42" spans="1:41" s="1" customFormat="1" ht="124.5" customHeight="1" x14ac:dyDescent="0.25">
      <c r="A42" s="36" t="s">
        <v>28</v>
      </c>
      <c r="B42" s="9" t="s">
        <v>39</v>
      </c>
      <c r="C42" s="9" t="s">
        <v>12</v>
      </c>
      <c r="D42" s="96">
        <f t="shared" si="87"/>
        <v>22362</v>
      </c>
      <c r="E42" s="65">
        <f>SUM(F42+G42)</f>
        <v>0</v>
      </c>
      <c r="F42" s="42">
        <v>0</v>
      </c>
      <c r="G42" s="42">
        <v>0</v>
      </c>
      <c r="H42" s="42">
        <v>0</v>
      </c>
      <c r="I42" s="42"/>
      <c r="J42" s="65">
        <f>SUM(N42+O42)</f>
        <v>5200.3999999999996</v>
      </c>
      <c r="K42" s="42">
        <v>0</v>
      </c>
      <c r="L42" s="42">
        <v>0</v>
      </c>
      <c r="M42" s="42">
        <v>0</v>
      </c>
      <c r="N42" s="42">
        <v>5200.3999999999996</v>
      </c>
      <c r="O42" s="42">
        <v>0</v>
      </c>
      <c r="P42" s="42">
        <v>0</v>
      </c>
      <c r="Q42" s="42">
        <v>0</v>
      </c>
      <c r="R42" s="65">
        <f t="shared" si="89"/>
        <v>5550</v>
      </c>
      <c r="S42" s="42">
        <v>0</v>
      </c>
      <c r="T42" s="42">
        <v>0</v>
      </c>
      <c r="U42" s="42">
        <v>0</v>
      </c>
      <c r="V42" s="42">
        <v>5550</v>
      </c>
      <c r="W42" s="42">
        <v>0</v>
      </c>
      <c r="X42" s="42">
        <v>0</v>
      </c>
      <c r="Y42" s="42">
        <v>0</v>
      </c>
      <c r="Z42" s="65">
        <f t="shared" si="90"/>
        <v>5686</v>
      </c>
      <c r="AA42" s="42"/>
      <c r="AB42" s="42"/>
      <c r="AC42" s="42"/>
      <c r="AD42" s="42">
        <v>5686</v>
      </c>
      <c r="AE42" s="42">
        <v>0</v>
      </c>
      <c r="AF42" s="42">
        <v>0</v>
      </c>
      <c r="AG42" s="42">
        <v>0</v>
      </c>
      <c r="AH42" s="64">
        <f t="shared" si="91"/>
        <v>5925.6</v>
      </c>
      <c r="AI42" s="51"/>
      <c r="AJ42" s="51"/>
      <c r="AK42" s="51"/>
      <c r="AL42" s="51">
        <v>5925.6</v>
      </c>
      <c r="AM42" s="51">
        <v>0</v>
      </c>
      <c r="AN42" s="51">
        <v>0</v>
      </c>
      <c r="AO42" s="51">
        <v>0</v>
      </c>
    </row>
    <row r="43" spans="1:41" s="1" customFormat="1" ht="135" customHeight="1" x14ac:dyDescent="0.25">
      <c r="A43" s="36" t="s">
        <v>29</v>
      </c>
      <c r="B43" s="9" t="s">
        <v>39</v>
      </c>
      <c r="C43" s="9" t="s">
        <v>12</v>
      </c>
      <c r="D43" s="96">
        <f t="shared" si="87"/>
        <v>640</v>
      </c>
      <c r="E43" s="65">
        <v>330</v>
      </c>
      <c r="F43" s="42">
        <v>330</v>
      </c>
      <c r="G43" s="42">
        <v>0</v>
      </c>
      <c r="H43" s="42">
        <v>0</v>
      </c>
      <c r="I43" s="42">
        <v>0</v>
      </c>
      <c r="J43" s="65">
        <f>SUM(K43:N43)</f>
        <v>310</v>
      </c>
      <c r="K43" s="42">
        <v>0</v>
      </c>
      <c r="L43" s="42">
        <v>0</v>
      </c>
      <c r="M43" s="42">
        <v>0</v>
      </c>
      <c r="N43" s="42">
        <v>310</v>
      </c>
      <c r="O43" s="42">
        <v>0</v>
      </c>
      <c r="P43" s="42">
        <v>0</v>
      </c>
      <c r="Q43" s="42">
        <v>0</v>
      </c>
      <c r="R43" s="65">
        <f t="shared" si="89"/>
        <v>0</v>
      </c>
      <c r="S43" s="42">
        <v>0</v>
      </c>
      <c r="T43" s="42">
        <v>0</v>
      </c>
      <c r="U43" s="42">
        <v>0</v>
      </c>
      <c r="V43" s="42">
        <v>0</v>
      </c>
      <c r="W43" s="42">
        <v>0</v>
      </c>
      <c r="X43" s="42">
        <v>0</v>
      </c>
      <c r="Y43" s="42">
        <v>0</v>
      </c>
      <c r="Z43" s="65">
        <f t="shared" si="90"/>
        <v>0</v>
      </c>
      <c r="AA43" s="42"/>
      <c r="AB43" s="42"/>
      <c r="AC43" s="42"/>
      <c r="AD43" s="42">
        <v>0</v>
      </c>
      <c r="AE43" s="42">
        <v>0</v>
      </c>
      <c r="AF43" s="42">
        <v>0</v>
      </c>
      <c r="AG43" s="42">
        <v>0</v>
      </c>
      <c r="AH43" s="64">
        <f t="shared" si="91"/>
        <v>0</v>
      </c>
      <c r="AI43" s="51"/>
      <c r="AJ43" s="51"/>
      <c r="AK43" s="51"/>
      <c r="AL43" s="51">
        <v>0</v>
      </c>
      <c r="AM43" s="51">
        <v>0</v>
      </c>
      <c r="AN43" s="51">
        <v>0</v>
      </c>
      <c r="AO43" s="51">
        <v>0</v>
      </c>
    </row>
    <row r="44" spans="1:41" s="22" customFormat="1" ht="135" customHeight="1" x14ac:dyDescent="0.25">
      <c r="A44" s="72" t="s">
        <v>30</v>
      </c>
      <c r="B44" s="73" t="s">
        <v>39</v>
      </c>
      <c r="C44" s="73" t="s">
        <v>12</v>
      </c>
      <c r="D44" s="96">
        <f t="shared" si="87"/>
        <v>7949.7999999999993</v>
      </c>
      <c r="E44" s="65">
        <f>SUM(F44+G44)</f>
        <v>2466</v>
      </c>
      <c r="F44" s="62">
        <v>369.1</v>
      </c>
      <c r="G44" s="62">
        <v>2096.9</v>
      </c>
      <c r="H44" s="62">
        <v>0</v>
      </c>
      <c r="I44" s="62">
        <v>0</v>
      </c>
      <c r="J44" s="65">
        <f>SUM(K44:O44)</f>
        <v>2396.9</v>
      </c>
      <c r="K44" s="62">
        <v>0</v>
      </c>
      <c r="L44" s="62">
        <v>0</v>
      </c>
      <c r="M44" s="62">
        <v>0</v>
      </c>
      <c r="N44" s="62">
        <v>300</v>
      </c>
      <c r="O44" s="62">
        <v>2096.9</v>
      </c>
      <c r="P44" s="62">
        <v>0</v>
      </c>
      <c r="Q44" s="62">
        <v>0</v>
      </c>
      <c r="R44" s="65">
        <f t="shared" si="89"/>
        <v>2426.9</v>
      </c>
      <c r="S44" s="62">
        <v>0</v>
      </c>
      <c r="T44" s="62">
        <v>0</v>
      </c>
      <c r="U44" s="62">
        <v>0</v>
      </c>
      <c r="V44" s="62">
        <v>330</v>
      </c>
      <c r="W44" s="46">
        <v>2096.9</v>
      </c>
      <c r="X44" s="62">
        <v>0</v>
      </c>
      <c r="Y44" s="62">
        <v>0</v>
      </c>
      <c r="Z44" s="65">
        <f t="shared" si="90"/>
        <v>330</v>
      </c>
      <c r="AA44" s="62"/>
      <c r="AB44" s="62"/>
      <c r="AC44" s="62"/>
      <c r="AD44" s="62">
        <v>330</v>
      </c>
      <c r="AE44" s="62">
        <v>0</v>
      </c>
      <c r="AF44" s="62">
        <v>0</v>
      </c>
      <c r="AG44" s="62">
        <v>0</v>
      </c>
      <c r="AH44" s="64">
        <f t="shared" si="91"/>
        <v>330</v>
      </c>
      <c r="AI44" s="62"/>
      <c r="AJ44" s="62"/>
      <c r="AK44" s="62"/>
      <c r="AL44" s="62">
        <v>330</v>
      </c>
      <c r="AM44" s="62">
        <v>0</v>
      </c>
      <c r="AN44" s="62">
        <v>0</v>
      </c>
      <c r="AO44" s="62">
        <v>0</v>
      </c>
    </row>
    <row r="45" spans="1:41" s="4" customFormat="1" ht="127.5" customHeight="1" x14ac:dyDescent="0.25">
      <c r="A45" s="10" t="s">
        <v>40</v>
      </c>
      <c r="B45" s="9" t="s">
        <v>38</v>
      </c>
      <c r="C45" s="11" t="s">
        <v>7</v>
      </c>
      <c r="D45" s="96">
        <f t="shared" si="87"/>
        <v>0</v>
      </c>
      <c r="E45" s="65">
        <v>0</v>
      </c>
      <c r="F45" s="40">
        <v>0</v>
      </c>
      <c r="G45" s="40">
        <v>0</v>
      </c>
      <c r="H45" s="40">
        <v>0</v>
      </c>
      <c r="I45" s="40">
        <v>0</v>
      </c>
      <c r="J45" s="65">
        <v>0</v>
      </c>
      <c r="K45" s="40"/>
      <c r="L45" s="40"/>
      <c r="M45" s="40"/>
      <c r="N45" s="40">
        <v>0</v>
      </c>
      <c r="O45" s="40">
        <v>0</v>
      </c>
      <c r="P45" s="40">
        <v>0</v>
      </c>
      <c r="Q45" s="40">
        <v>0</v>
      </c>
      <c r="R45" s="65">
        <f t="shared" si="89"/>
        <v>0</v>
      </c>
      <c r="S45" s="40"/>
      <c r="T45" s="40"/>
      <c r="U45" s="40"/>
      <c r="V45" s="40">
        <v>0</v>
      </c>
      <c r="W45" s="40">
        <v>0</v>
      </c>
      <c r="X45" s="40">
        <v>0</v>
      </c>
      <c r="Y45" s="40">
        <v>0</v>
      </c>
      <c r="Z45" s="65">
        <f t="shared" si="90"/>
        <v>0</v>
      </c>
      <c r="AA45" s="40"/>
      <c r="AB45" s="40"/>
      <c r="AC45" s="40"/>
      <c r="AD45" s="40">
        <v>0</v>
      </c>
      <c r="AE45" s="40">
        <v>0</v>
      </c>
      <c r="AF45" s="40">
        <v>0</v>
      </c>
      <c r="AG45" s="40">
        <v>0</v>
      </c>
      <c r="AH45" s="64">
        <f t="shared" si="91"/>
        <v>0</v>
      </c>
      <c r="AI45" s="48"/>
      <c r="AJ45" s="48"/>
      <c r="AK45" s="48"/>
      <c r="AL45" s="48">
        <v>0</v>
      </c>
      <c r="AM45" s="48">
        <v>0</v>
      </c>
      <c r="AN45" s="48">
        <v>0</v>
      </c>
      <c r="AO45" s="48">
        <v>0</v>
      </c>
    </row>
    <row r="46" spans="1:41" s="24" customFormat="1" ht="47.25" x14ac:dyDescent="0.25">
      <c r="A46" s="130" t="s">
        <v>51</v>
      </c>
      <c r="B46" s="11"/>
      <c r="C46" s="11" t="s">
        <v>7</v>
      </c>
      <c r="D46" s="96">
        <f t="shared" si="87"/>
        <v>8694.9</v>
      </c>
      <c r="E46" s="63">
        <f>F46+G46+H46+I46</f>
        <v>0</v>
      </c>
      <c r="F46" s="29">
        <f>F47+F48+F49</f>
        <v>0</v>
      </c>
      <c r="G46" s="29">
        <f t="shared" ref="G46:I46" si="92">G47+G48+G49</f>
        <v>0</v>
      </c>
      <c r="H46" s="29">
        <f t="shared" si="92"/>
        <v>0</v>
      </c>
      <c r="I46" s="29">
        <f t="shared" si="92"/>
        <v>0</v>
      </c>
      <c r="J46" s="63">
        <f>N46+O46+P46+Q46</f>
        <v>4594.8999999999996</v>
      </c>
      <c r="K46" s="29"/>
      <c r="L46" s="29"/>
      <c r="M46" s="29"/>
      <c r="N46" s="29">
        <f t="shared" ref="N46:Q46" si="93">N47+N48+N49</f>
        <v>4594.8999999999996</v>
      </c>
      <c r="O46" s="29">
        <f t="shared" si="93"/>
        <v>0</v>
      </c>
      <c r="P46" s="29">
        <f t="shared" si="93"/>
        <v>0</v>
      </c>
      <c r="Q46" s="29">
        <f t="shared" si="93"/>
        <v>0</v>
      </c>
      <c r="R46" s="65">
        <f t="shared" si="89"/>
        <v>3800</v>
      </c>
      <c r="S46" s="29"/>
      <c r="T46" s="29"/>
      <c r="U46" s="29"/>
      <c r="V46" s="29">
        <f t="shared" ref="V46:Y46" si="94">V47+V48+V49</f>
        <v>3800</v>
      </c>
      <c r="W46" s="29">
        <f t="shared" si="94"/>
        <v>0</v>
      </c>
      <c r="X46" s="29">
        <f t="shared" si="94"/>
        <v>0</v>
      </c>
      <c r="Y46" s="29">
        <f t="shared" si="94"/>
        <v>0</v>
      </c>
      <c r="Z46" s="65">
        <f t="shared" si="90"/>
        <v>150</v>
      </c>
      <c r="AA46" s="29"/>
      <c r="AB46" s="29"/>
      <c r="AC46" s="29"/>
      <c r="AD46" s="29">
        <f t="shared" ref="AD46:AG46" si="95">AD47+AD48+AD49</f>
        <v>150</v>
      </c>
      <c r="AE46" s="29">
        <f t="shared" si="95"/>
        <v>0</v>
      </c>
      <c r="AF46" s="29">
        <f t="shared" si="95"/>
        <v>0</v>
      </c>
      <c r="AG46" s="29">
        <f t="shared" si="95"/>
        <v>0</v>
      </c>
      <c r="AH46" s="64">
        <f t="shared" si="91"/>
        <v>150</v>
      </c>
      <c r="AI46" s="29"/>
      <c r="AJ46" s="29"/>
      <c r="AK46" s="29"/>
      <c r="AL46" s="29">
        <f t="shared" ref="AL46:AO46" si="96">AL47+AL48+AL49</f>
        <v>150</v>
      </c>
      <c r="AM46" s="29">
        <f t="shared" si="96"/>
        <v>0</v>
      </c>
      <c r="AN46" s="29">
        <f t="shared" si="96"/>
        <v>0</v>
      </c>
      <c r="AO46" s="29">
        <f t="shared" si="96"/>
        <v>0</v>
      </c>
    </row>
    <row r="47" spans="1:41" ht="57.75" customHeight="1" x14ac:dyDescent="0.25">
      <c r="A47" s="131"/>
      <c r="B47" s="33" t="s">
        <v>17</v>
      </c>
      <c r="C47" s="33" t="s">
        <v>17</v>
      </c>
      <c r="D47" s="96">
        <f t="shared" si="87"/>
        <v>7622.5</v>
      </c>
      <c r="E47" s="63">
        <f>F47+G47+H47+I47</f>
        <v>0</v>
      </c>
      <c r="F47" s="31">
        <f>F50+F51+F54</f>
        <v>0</v>
      </c>
      <c r="G47" s="31">
        <f t="shared" ref="G47:I47" si="97">G50+G51+G54</f>
        <v>0</v>
      </c>
      <c r="H47" s="31">
        <f t="shared" si="97"/>
        <v>0</v>
      </c>
      <c r="I47" s="31">
        <f t="shared" si="97"/>
        <v>0</v>
      </c>
      <c r="J47" s="63">
        <f>N47+O47+P47+Q47</f>
        <v>3522.5</v>
      </c>
      <c r="K47" s="31"/>
      <c r="L47" s="31"/>
      <c r="M47" s="31"/>
      <c r="N47" s="31">
        <f>N50+N51+N54</f>
        <v>3522.5</v>
      </c>
      <c r="O47" s="31">
        <f t="shared" ref="O47:Q47" si="98">O50+O51+O54</f>
        <v>0</v>
      </c>
      <c r="P47" s="31">
        <f t="shared" si="98"/>
        <v>0</v>
      </c>
      <c r="Q47" s="31">
        <f t="shared" si="98"/>
        <v>0</v>
      </c>
      <c r="R47" s="65">
        <f t="shared" si="89"/>
        <v>3800</v>
      </c>
      <c r="S47" s="31"/>
      <c r="T47" s="31"/>
      <c r="U47" s="31"/>
      <c r="V47" s="31">
        <f t="shared" ref="V47:Y47" si="99">V50+V51+V54</f>
        <v>3800</v>
      </c>
      <c r="W47" s="31">
        <f t="shared" si="99"/>
        <v>0</v>
      </c>
      <c r="X47" s="31">
        <f t="shared" si="99"/>
        <v>0</v>
      </c>
      <c r="Y47" s="31">
        <f t="shared" si="99"/>
        <v>0</v>
      </c>
      <c r="Z47" s="65">
        <f t="shared" si="90"/>
        <v>150</v>
      </c>
      <c r="AA47" s="31"/>
      <c r="AB47" s="31"/>
      <c r="AC47" s="31"/>
      <c r="AD47" s="31">
        <f t="shared" ref="AD47:AG47" si="100">AD50+AD51+AD54</f>
        <v>150</v>
      </c>
      <c r="AE47" s="31">
        <f t="shared" si="100"/>
        <v>0</v>
      </c>
      <c r="AF47" s="31">
        <f t="shared" si="100"/>
        <v>0</v>
      </c>
      <c r="AG47" s="31">
        <f t="shared" si="100"/>
        <v>0</v>
      </c>
      <c r="AH47" s="64">
        <f t="shared" si="91"/>
        <v>150</v>
      </c>
      <c r="AI47" s="31"/>
      <c r="AJ47" s="31"/>
      <c r="AK47" s="31"/>
      <c r="AL47" s="31">
        <f t="shared" ref="AL47:AO47" si="101">AL50+AL51+AL54</f>
        <v>150</v>
      </c>
      <c r="AM47" s="31">
        <f t="shared" si="101"/>
        <v>0</v>
      </c>
      <c r="AN47" s="31">
        <f t="shared" si="101"/>
        <v>0</v>
      </c>
      <c r="AO47" s="31">
        <f t="shared" si="101"/>
        <v>0</v>
      </c>
    </row>
    <row r="48" spans="1:41" ht="58.5" customHeight="1" x14ac:dyDescent="0.25">
      <c r="A48" s="131"/>
      <c r="B48" s="33" t="s">
        <v>21</v>
      </c>
      <c r="C48" s="33" t="s">
        <v>21</v>
      </c>
      <c r="D48" s="96">
        <f t="shared" si="87"/>
        <v>1060</v>
      </c>
      <c r="E48" s="65">
        <f t="shared" ref="E48:E49" si="102">SUM(F48+G48)</f>
        <v>0</v>
      </c>
      <c r="F48" s="28">
        <v>0</v>
      </c>
      <c r="G48" s="28">
        <v>0</v>
      </c>
      <c r="H48" s="28">
        <v>0</v>
      </c>
      <c r="I48" s="28">
        <v>0</v>
      </c>
      <c r="J48" s="63">
        <f>N48+O48+P48</f>
        <v>1060</v>
      </c>
      <c r="K48" s="29"/>
      <c r="L48" s="29"/>
      <c r="M48" s="29"/>
      <c r="N48" s="28">
        <v>1060</v>
      </c>
      <c r="O48" s="28">
        <v>0</v>
      </c>
      <c r="P48" s="28">
        <v>0</v>
      </c>
      <c r="Q48" s="28">
        <v>0</v>
      </c>
      <c r="R48" s="65">
        <f t="shared" si="89"/>
        <v>0</v>
      </c>
      <c r="S48" s="29"/>
      <c r="T48" s="29"/>
      <c r="U48" s="29"/>
      <c r="V48" s="28">
        <v>0</v>
      </c>
      <c r="W48" s="28">
        <v>0</v>
      </c>
      <c r="X48" s="28">
        <v>0</v>
      </c>
      <c r="Y48" s="28">
        <v>0</v>
      </c>
      <c r="Z48" s="65">
        <f t="shared" si="90"/>
        <v>0</v>
      </c>
      <c r="AA48" s="29"/>
      <c r="AB48" s="29"/>
      <c r="AC48" s="29"/>
      <c r="AD48" s="28">
        <v>0</v>
      </c>
      <c r="AE48" s="28">
        <v>0</v>
      </c>
      <c r="AF48" s="28">
        <v>0</v>
      </c>
      <c r="AG48" s="28">
        <v>0</v>
      </c>
      <c r="AH48" s="64">
        <f t="shared" si="91"/>
        <v>0</v>
      </c>
      <c r="AI48" s="29"/>
      <c r="AJ48" s="29"/>
      <c r="AK48" s="29"/>
      <c r="AL48" s="28">
        <v>0</v>
      </c>
      <c r="AM48" s="28">
        <v>0</v>
      </c>
      <c r="AN48" s="28">
        <v>0</v>
      </c>
      <c r="AO48" s="28">
        <v>0</v>
      </c>
    </row>
    <row r="49" spans="1:41" ht="78" customHeight="1" x14ac:dyDescent="0.25">
      <c r="A49" s="132"/>
      <c r="B49" s="33" t="s">
        <v>22</v>
      </c>
      <c r="C49" s="33" t="s">
        <v>22</v>
      </c>
      <c r="D49" s="96">
        <f t="shared" si="87"/>
        <v>12.4</v>
      </c>
      <c r="E49" s="65">
        <f t="shared" si="102"/>
        <v>0</v>
      </c>
      <c r="F49" s="28">
        <v>0</v>
      </c>
      <c r="G49" s="28">
        <v>0</v>
      </c>
      <c r="H49" s="28">
        <v>0</v>
      </c>
      <c r="I49" s="28">
        <v>0</v>
      </c>
      <c r="J49" s="63">
        <f>N49+O49+P49</f>
        <v>12.4</v>
      </c>
      <c r="K49" s="29"/>
      <c r="L49" s="29"/>
      <c r="M49" s="29"/>
      <c r="N49" s="28">
        <v>12.4</v>
      </c>
      <c r="O49" s="28">
        <v>0</v>
      </c>
      <c r="P49" s="28">
        <v>0</v>
      </c>
      <c r="Q49" s="28">
        <v>0</v>
      </c>
      <c r="R49" s="65">
        <f t="shared" si="89"/>
        <v>0</v>
      </c>
      <c r="S49" s="29"/>
      <c r="T49" s="29"/>
      <c r="U49" s="29"/>
      <c r="V49" s="28">
        <v>0</v>
      </c>
      <c r="W49" s="28">
        <v>0</v>
      </c>
      <c r="X49" s="28">
        <v>0</v>
      </c>
      <c r="Y49" s="28">
        <v>0</v>
      </c>
      <c r="Z49" s="65">
        <f t="shared" si="90"/>
        <v>0</v>
      </c>
      <c r="AA49" s="29"/>
      <c r="AB49" s="29"/>
      <c r="AC49" s="29"/>
      <c r="AD49" s="28">
        <v>0</v>
      </c>
      <c r="AE49" s="28">
        <v>0</v>
      </c>
      <c r="AF49" s="28">
        <v>0</v>
      </c>
      <c r="AG49" s="28">
        <v>0</v>
      </c>
      <c r="AH49" s="64">
        <f t="shared" si="91"/>
        <v>0</v>
      </c>
      <c r="AI49" s="29"/>
      <c r="AJ49" s="29"/>
      <c r="AK49" s="29"/>
      <c r="AL49" s="28">
        <v>0</v>
      </c>
      <c r="AM49" s="28">
        <v>0</v>
      </c>
      <c r="AN49" s="28">
        <v>0</v>
      </c>
      <c r="AO49" s="28">
        <v>0</v>
      </c>
    </row>
    <row r="50" spans="1:41" ht="166.5" customHeight="1" x14ac:dyDescent="0.25">
      <c r="A50" s="27" t="s">
        <v>46</v>
      </c>
      <c r="B50" s="9" t="s">
        <v>35</v>
      </c>
      <c r="C50" s="9" t="s">
        <v>12</v>
      </c>
      <c r="D50" s="96">
        <f t="shared" si="87"/>
        <v>6342.2</v>
      </c>
      <c r="E50" s="65">
        <f>SUM(F50+G50)</f>
        <v>0</v>
      </c>
      <c r="F50" s="31">
        <v>0</v>
      </c>
      <c r="G50" s="31">
        <v>0</v>
      </c>
      <c r="H50" s="31">
        <v>0</v>
      </c>
      <c r="I50" s="31">
        <v>0</v>
      </c>
      <c r="J50" s="63">
        <f>N50+O50+P50</f>
        <v>2842.2</v>
      </c>
      <c r="K50" s="29"/>
      <c r="L50" s="29"/>
      <c r="M50" s="29"/>
      <c r="N50" s="31">
        <v>2842.2</v>
      </c>
      <c r="O50" s="31">
        <v>0</v>
      </c>
      <c r="P50" s="31">
        <v>0</v>
      </c>
      <c r="Q50" s="31">
        <v>0</v>
      </c>
      <c r="R50" s="65">
        <f t="shared" si="89"/>
        <v>3500</v>
      </c>
      <c r="S50" s="29"/>
      <c r="T50" s="29"/>
      <c r="U50" s="29"/>
      <c r="V50" s="31">
        <v>3500</v>
      </c>
      <c r="W50" s="31">
        <v>0</v>
      </c>
      <c r="X50" s="31">
        <v>0</v>
      </c>
      <c r="Y50" s="31">
        <v>0</v>
      </c>
      <c r="Z50" s="65">
        <f t="shared" si="90"/>
        <v>0</v>
      </c>
      <c r="AA50" s="29"/>
      <c r="AB50" s="29"/>
      <c r="AC50" s="29"/>
      <c r="AD50" s="31">
        <v>0</v>
      </c>
      <c r="AE50" s="31">
        <v>0</v>
      </c>
      <c r="AF50" s="31">
        <v>0</v>
      </c>
      <c r="AG50" s="31">
        <v>0</v>
      </c>
      <c r="AH50" s="64">
        <f t="shared" si="91"/>
        <v>0</v>
      </c>
      <c r="AI50" s="29"/>
      <c r="AJ50" s="29"/>
      <c r="AK50" s="29"/>
      <c r="AL50" s="31">
        <v>0</v>
      </c>
      <c r="AM50" s="31">
        <v>0</v>
      </c>
      <c r="AN50" s="31">
        <v>0</v>
      </c>
      <c r="AO50" s="31">
        <v>0</v>
      </c>
    </row>
    <row r="51" spans="1:41" ht="166.5" customHeight="1" x14ac:dyDescent="0.25">
      <c r="A51" s="27" t="s">
        <v>53</v>
      </c>
      <c r="B51" s="9" t="s">
        <v>17</v>
      </c>
      <c r="C51" s="9" t="s">
        <v>12</v>
      </c>
      <c r="D51" s="96">
        <f t="shared" si="87"/>
        <v>351.4</v>
      </c>
      <c r="E51" s="65">
        <f>SUM(F51:H51)</f>
        <v>0</v>
      </c>
      <c r="F51" s="31">
        <v>0</v>
      </c>
      <c r="G51" s="31">
        <v>0</v>
      </c>
      <c r="H51" s="31">
        <v>0</v>
      </c>
      <c r="I51" s="31">
        <v>0</v>
      </c>
      <c r="J51" s="63">
        <f>SUM(N51:P51)</f>
        <v>201.4</v>
      </c>
      <c r="K51" s="29"/>
      <c r="L51" s="29"/>
      <c r="M51" s="29"/>
      <c r="N51" s="31">
        <v>201.4</v>
      </c>
      <c r="O51" s="31">
        <v>0</v>
      </c>
      <c r="P51" s="31">
        <v>0</v>
      </c>
      <c r="Q51" s="31">
        <v>0</v>
      </c>
      <c r="R51" s="63">
        <f>SUM(V51:X51)</f>
        <v>150</v>
      </c>
      <c r="S51" s="29"/>
      <c r="T51" s="29"/>
      <c r="U51" s="29"/>
      <c r="V51" s="31">
        <v>150</v>
      </c>
      <c r="W51" s="31">
        <v>0</v>
      </c>
      <c r="X51" s="31">
        <v>0</v>
      </c>
      <c r="Y51" s="31">
        <v>0</v>
      </c>
      <c r="Z51" s="65">
        <f t="shared" si="90"/>
        <v>0</v>
      </c>
      <c r="AA51" s="29"/>
      <c r="AB51" s="29"/>
      <c r="AC51" s="29"/>
      <c r="AD51" s="31">
        <v>0</v>
      </c>
      <c r="AE51" s="31">
        <v>0</v>
      </c>
      <c r="AF51" s="31">
        <v>0</v>
      </c>
      <c r="AG51" s="31">
        <v>0</v>
      </c>
      <c r="AH51" s="64">
        <f t="shared" si="91"/>
        <v>0</v>
      </c>
      <c r="AI51" s="29"/>
      <c r="AJ51" s="29"/>
      <c r="AK51" s="29"/>
      <c r="AL51" s="31">
        <v>0</v>
      </c>
      <c r="AM51" s="31">
        <v>0</v>
      </c>
      <c r="AN51" s="31">
        <v>0</v>
      </c>
      <c r="AO51" s="31">
        <v>0</v>
      </c>
    </row>
    <row r="52" spans="1:41" ht="64.5" customHeight="1" x14ac:dyDescent="0.25">
      <c r="A52" s="116" t="s">
        <v>45</v>
      </c>
      <c r="B52" s="33" t="s">
        <v>21</v>
      </c>
      <c r="C52" s="33" t="s">
        <v>21</v>
      </c>
      <c r="D52" s="96">
        <f t="shared" si="87"/>
        <v>1060</v>
      </c>
      <c r="E52" s="65">
        <f t="shared" ref="E52:E54" si="103">SUM(F52+G52)</f>
        <v>0</v>
      </c>
      <c r="F52" s="28">
        <v>0</v>
      </c>
      <c r="G52" s="28">
        <v>0</v>
      </c>
      <c r="H52" s="28">
        <v>0</v>
      </c>
      <c r="I52" s="28">
        <v>0</v>
      </c>
      <c r="J52" s="63">
        <f>N52+O52+P52</f>
        <v>1060</v>
      </c>
      <c r="K52" s="29"/>
      <c r="L52" s="29"/>
      <c r="M52" s="29"/>
      <c r="N52" s="28">
        <v>1060</v>
      </c>
      <c r="O52" s="28">
        <v>0</v>
      </c>
      <c r="P52" s="28">
        <v>0</v>
      </c>
      <c r="Q52" s="28">
        <v>0</v>
      </c>
      <c r="R52" s="63">
        <f>V52+W52</f>
        <v>0</v>
      </c>
      <c r="S52" s="29"/>
      <c r="T52" s="29"/>
      <c r="U52" s="29"/>
      <c r="V52" s="28">
        <v>0</v>
      </c>
      <c r="W52" s="28">
        <v>0</v>
      </c>
      <c r="X52" s="28">
        <v>0</v>
      </c>
      <c r="Y52" s="28">
        <v>0</v>
      </c>
      <c r="Z52" s="63">
        <f>SUM(AD52:AG52)</f>
        <v>0</v>
      </c>
      <c r="AA52" s="29"/>
      <c r="AB52" s="29"/>
      <c r="AC52" s="29"/>
      <c r="AD52" s="28">
        <v>0</v>
      </c>
      <c r="AE52" s="28">
        <v>0</v>
      </c>
      <c r="AF52" s="28">
        <v>0</v>
      </c>
      <c r="AG52" s="28">
        <v>0</v>
      </c>
      <c r="AH52" s="64">
        <f t="shared" si="91"/>
        <v>0</v>
      </c>
      <c r="AI52" s="29"/>
      <c r="AJ52" s="29"/>
      <c r="AK52" s="29"/>
      <c r="AL52" s="28">
        <v>0</v>
      </c>
      <c r="AM52" s="28">
        <v>0</v>
      </c>
      <c r="AN52" s="28">
        <v>0</v>
      </c>
      <c r="AO52" s="28">
        <v>0</v>
      </c>
    </row>
    <row r="53" spans="1:41" ht="80.25" customHeight="1" x14ac:dyDescent="0.25">
      <c r="A53" s="116"/>
      <c r="B53" s="33" t="s">
        <v>22</v>
      </c>
      <c r="C53" s="33" t="s">
        <v>22</v>
      </c>
      <c r="D53" s="96">
        <f t="shared" si="87"/>
        <v>12.4</v>
      </c>
      <c r="E53" s="65">
        <f t="shared" si="103"/>
        <v>0</v>
      </c>
      <c r="F53" s="28">
        <v>0</v>
      </c>
      <c r="G53" s="28">
        <v>0</v>
      </c>
      <c r="H53" s="28">
        <v>0</v>
      </c>
      <c r="I53" s="28">
        <v>0</v>
      </c>
      <c r="J53" s="63">
        <f t="shared" ref="J53:J54" si="104">N53+O53+P53</f>
        <v>12.4</v>
      </c>
      <c r="K53" s="29"/>
      <c r="L53" s="29"/>
      <c r="M53" s="29"/>
      <c r="N53" s="28">
        <v>12.4</v>
      </c>
      <c r="O53" s="28">
        <v>0</v>
      </c>
      <c r="P53" s="28">
        <v>0</v>
      </c>
      <c r="Q53" s="28">
        <v>0</v>
      </c>
      <c r="R53" s="63">
        <f>V53+W53</f>
        <v>0</v>
      </c>
      <c r="S53" s="29"/>
      <c r="T53" s="29"/>
      <c r="U53" s="29"/>
      <c r="V53" s="28">
        <v>0</v>
      </c>
      <c r="W53" s="28">
        <v>0</v>
      </c>
      <c r="X53" s="28">
        <v>0</v>
      </c>
      <c r="Y53" s="28">
        <v>0</v>
      </c>
      <c r="Z53" s="63">
        <f>SUM(AD53:AG53)</f>
        <v>0</v>
      </c>
      <c r="AA53" s="29"/>
      <c r="AB53" s="29"/>
      <c r="AC53" s="29"/>
      <c r="AD53" s="28">
        <v>0</v>
      </c>
      <c r="AE53" s="28">
        <v>0</v>
      </c>
      <c r="AF53" s="28">
        <v>0</v>
      </c>
      <c r="AG53" s="28">
        <v>0</v>
      </c>
      <c r="AH53" s="64">
        <f t="shared" si="91"/>
        <v>0</v>
      </c>
      <c r="AI53" s="29"/>
      <c r="AJ53" s="29"/>
      <c r="AK53" s="29"/>
      <c r="AL53" s="28">
        <v>0</v>
      </c>
      <c r="AM53" s="28">
        <v>0</v>
      </c>
      <c r="AN53" s="28">
        <v>0</v>
      </c>
      <c r="AO53" s="28">
        <v>0</v>
      </c>
    </row>
    <row r="54" spans="1:41" s="80" customFormat="1" ht="68.25" customHeight="1" x14ac:dyDescent="0.25">
      <c r="A54" s="116"/>
      <c r="B54" s="74" t="s">
        <v>17</v>
      </c>
      <c r="C54" s="74" t="s">
        <v>17</v>
      </c>
      <c r="D54" s="96">
        <f t="shared" si="87"/>
        <v>928.9</v>
      </c>
      <c r="E54" s="76">
        <f t="shared" si="103"/>
        <v>0</v>
      </c>
      <c r="F54" s="77">
        <v>0</v>
      </c>
      <c r="G54" s="77">
        <v>0</v>
      </c>
      <c r="H54" s="77">
        <v>0</v>
      </c>
      <c r="I54" s="77">
        <v>0</v>
      </c>
      <c r="J54" s="78">
        <f t="shared" si="104"/>
        <v>478.9</v>
      </c>
      <c r="K54" s="78"/>
      <c r="L54" s="78"/>
      <c r="M54" s="78"/>
      <c r="N54" s="79">
        <v>478.9</v>
      </c>
      <c r="O54" s="79">
        <v>0</v>
      </c>
      <c r="P54" s="79">
        <v>0</v>
      </c>
      <c r="Q54" s="79">
        <v>0</v>
      </c>
      <c r="R54" s="78">
        <f>V54+W54</f>
        <v>150</v>
      </c>
      <c r="S54" s="78"/>
      <c r="T54" s="78"/>
      <c r="U54" s="78"/>
      <c r="V54" s="79">
        <v>150</v>
      </c>
      <c r="W54" s="79">
        <v>0</v>
      </c>
      <c r="X54" s="79">
        <v>0</v>
      </c>
      <c r="Y54" s="79">
        <v>0</v>
      </c>
      <c r="Z54" s="78">
        <f>SUM(AD54:AG54)</f>
        <v>150</v>
      </c>
      <c r="AA54" s="78"/>
      <c r="AB54" s="78"/>
      <c r="AC54" s="78"/>
      <c r="AD54" s="79">
        <v>150</v>
      </c>
      <c r="AE54" s="79">
        <v>0</v>
      </c>
      <c r="AF54" s="79">
        <v>0</v>
      </c>
      <c r="AG54" s="79">
        <v>0</v>
      </c>
      <c r="AH54" s="75">
        <f t="shared" si="91"/>
        <v>150</v>
      </c>
      <c r="AI54" s="78"/>
      <c r="AJ54" s="78"/>
      <c r="AK54" s="78"/>
      <c r="AL54" s="79">
        <v>150</v>
      </c>
      <c r="AM54" s="79">
        <v>0</v>
      </c>
      <c r="AN54" s="79">
        <v>0</v>
      </c>
      <c r="AO54" s="79">
        <v>0</v>
      </c>
    </row>
  </sheetData>
  <mergeCells count="127">
    <mergeCell ref="AL17:AL18"/>
    <mergeCell ref="AM17:AM18"/>
    <mergeCell ref="AN17:AN18"/>
    <mergeCell ref="AO17:AO18"/>
    <mergeCell ref="AK12:AK13"/>
    <mergeCell ref="AI12:AI13"/>
    <mergeCell ref="J12:J13"/>
    <mergeCell ref="N12:N13"/>
    <mergeCell ref="Z12:Z13"/>
    <mergeCell ref="AG17:AG18"/>
    <mergeCell ref="AF17:AF18"/>
    <mergeCell ref="X17:X18"/>
    <mergeCell ref="AD17:AD18"/>
    <mergeCell ref="Y17:Y18"/>
    <mergeCell ref="Z17:Z18"/>
    <mergeCell ref="AE17:AE18"/>
    <mergeCell ref="M12:M13"/>
    <mergeCell ref="AA12:AA13"/>
    <mergeCell ref="AB12:AB13"/>
    <mergeCell ref="AC12:AC13"/>
    <mergeCell ref="AJ12:AJ13"/>
    <mergeCell ref="AH17:AH18"/>
    <mergeCell ref="AL12:AL13"/>
    <mergeCell ref="AM12:AM13"/>
    <mergeCell ref="I12:I13"/>
    <mergeCell ref="Q12:Q13"/>
    <mergeCell ref="O12:O13"/>
    <mergeCell ref="R12:R13"/>
    <mergeCell ref="AJ3:AO3"/>
    <mergeCell ref="AI10:AI11"/>
    <mergeCell ref="AJ10:AJ11"/>
    <mergeCell ref="AK10:AK11"/>
    <mergeCell ref="AL10:AL11"/>
    <mergeCell ref="AM10:AM11"/>
    <mergeCell ref="AN10:AN11"/>
    <mergeCell ref="AO10:AO11"/>
    <mergeCell ref="I10:I11"/>
    <mergeCell ref="Q10:Q11"/>
    <mergeCell ref="Y10:Y11"/>
    <mergeCell ref="AA10:AA11"/>
    <mergeCell ref="AB10:AB11"/>
    <mergeCell ref="AH10:AH11"/>
    <mergeCell ref="AH12:AH13"/>
    <mergeCell ref="K12:K13"/>
    <mergeCell ref="L12:L13"/>
    <mergeCell ref="AO12:AO13"/>
    <mergeCell ref="AN12:AN13"/>
    <mergeCell ref="R2:AG2"/>
    <mergeCell ref="D4:AG4"/>
    <mergeCell ref="R7:W7"/>
    <mergeCell ref="Z7:AG7"/>
    <mergeCell ref="J7:P7"/>
    <mergeCell ref="AB3:AG3"/>
    <mergeCell ref="AG10:AG11"/>
    <mergeCell ref="V10:V11"/>
    <mergeCell ref="AE10:AE11"/>
    <mergeCell ref="K10:K11"/>
    <mergeCell ref="L10:L11"/>
    <mergeCell ref="M10:M11"/>
    <mergeCell ref="S10:S11"/>
    <mergeCell ref="X10:X11"/>
    <mergeCell ref="W10:W11"/>
    <mergeCell ref="T10:T11"/>
    <mergeCell ref="U10:U11"/>
    <mergeCell ref="AD10:AD11"/>
    <mergeCell ref="Z10:Z11"/>
    <mergeCell ref="AC10:AC11"/>
    <mergeCell ref="P10:P11"/>
    <mergeCell ref="D17:D18"/>
    <mergeCell ref="E17:E18"/>
    <mergeCell ref="V17:V18"/>
    <mergeCell ref="W17:W18"/>
    <mergeCell ref="F17:F18"/>
    <mergeCell ref="G17:G18"/>
    <mergeCell ref="O17:O18"/>
    <mergeCell ref="J17:J18"/>
    <mergeCell ref="N17:N18"/>
    <mergeCell ref="R17:R18"/>
    <mergeCell ref="Q17:Q18"/>
    <mergeCell ref="A52:A54"/>
    <mergeCell ref="P17:P18"/>
    <mergeCell ref="A30:A31"/>
    <mergeCell ref="V12:V13"/>
    <mergeCell ref="I17:I18"/>
    <mergeCell ref="H17:H18"/>
    <mergeCell ref="A10:A13"/>
    <mergeCell ref="A17:A20"/>
    <mergeCell ref="B10:B11"/>
    <mergeCell ref="D10:D11"/>
    <mergeCell ref="E10:E11"/>
    <mergeCell ref="F10:F11"/>
    <mergeCell ref="G10:G11"/>
    <mergeCell ref="A14:A16"/>
    <mergeCell ref="C17:C18"/>
    <mergeCell ref="A46:A49"/>
    <mergeCell ref="T12:T13"/>
    <mergeCell ref="U12:U13"/>
    <mergeCell ref="P12:P13"/>
    <mergeCell ref="S12:S13"/>
    <mergeCell ref="B17:B18"/>
    <mergeCell ref="B12:B13"/>
    <mergeCell ref="D12:D13"/>
    <mergeCell ref="E12:E13"/>
    <mergeCell ref="A6:A8"/>
    <mergeCell ref="B6:B8"/>
    <mergeCell ref="C10:C11"/>
    <mergeCell ref="F12:F13"/>
    <mergeCell ref="E7:H7"/>
    <mergeCell ref="C6:C8"/>
    <mergeCell ref="D6:AG6"/>
    <mergeCell ref="D7:D8"/>
    <mergeCell ref="X12:X13"/>
    <mergeCell ref="H10:H11"/>
    <mergeCell ref="J10:J11"/>
    <mergeCell ref="N10:N11"/>
    <mergeCell ref="O10:O11"/>
    <mergeCell ref="R10:R11"/>
    <mergeCell ref="AF10:AF11"/>
    <mergeCell ref="AG12:AG13"/>
    <mergeCell ref="W12:W13"/>
    <mergeCell ref="C12:C13"/>
    <mergeCell ref="AF12:AF13"/>
    <mergeCell ref="AD12:AD13"/>
    <mergeCell ref="Y12:Y13"/>
    <mergeCell ref="AE12:AE13"/>
    <mergeCell ref="H12:H13"/>
    <mergeCell ref="G12:G13"/>
  </mergeCells>
  <pageMargins left="0.39370078740157483" right="0.19685039370078741" top="0.59055118110236227" bottom="0.15748031496062992" header="0.31496062992125984" footer="0.15748031496062992"/>
  <pageSetup paperSize="9" scale="2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2016-02-16T06:45:31Z</dcterms:modified>
</cp:coreProperties>
</file>