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8" windowWidth="14808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Лист1!$A$2:$AO$63</definedName>
  </definedNames>
  <calcPr calcId="144525"/>
</workbook>
</file>

<file path=xl/calcChain.xml><?xml version="1.0" encoding="utf-8"?>
<calcChain xmlns="http://schemas.openxmlformats.org/spreadsheetml/2006/main">
  <c r="W19" i="1" l="1"/>
  <c r="V19" i="1"/>
  <c r="V20" i="1"/>
  <c r="AH26" i="1"/>
  <c r="Z26" i="1"/>
  <c r="R26" i="1"/>
  <c r="J26" i="1"/>
  <c r="E26" i="1"/>
  <c r="AC34" i="1" l="1"/>
  <c r="AD34" i="1"/>
  <c r="AE34" i="1"/>
  <c r="AF34" i="1"/>
  <c r="AG34" i="1"/>
  <c r="Z40" i="1"/>
  <c r="W38" i="1" l="1"/>
  <c r="R38" i="1" s="1"/>
  <c r="Y38" i="1"/>
  <c r="AA13" i="1" l="1"/>
  <c r="AI16" i="1"/>
  <c r="AJ16" i="1"/>
  <c r="AK16" i="1"/>
  <c r="AL16" i="1"/>
  <c r="AM16" i="1"/>
  <c r="AN16" i="1"/>
  <c r="AB16" i="1"/>
  <c r="AC16" i="1"/>
  <c r="AF16" i="1"/>
  <c r="AG16" i="1"/>
  <c r="AH35" i="1"/>
  <c r="AH16" i="1" s="1"/>
  <c r="AE35" i="1"/>
  <c r="AE33" i="1" s="1"/>
  <c r="AD35" i="1"/>
  <c r="AD33" i="1" s="1"/>
  <c r="AA35" i="1"/>
  <c r="AA16" i="1" s="1"/>
  <c r="Z35" i="1"/>
  <c r="AE16" i="1" l="1"/>
  <c r="AD16" i="1"/>
  <c r="Z16" i="1" s="1"/>
  <c r="Z42" i="1" l="1"/>
  <c r="AA42" i="1"/>
  <c r="R57" i="1" l="1"/>
  <c r="W47" i="1" l="1"/>
  <c r="Y35" i="1" l="1"/>
  <c r="Y16" i="1" s="1"/>
  <c r="X35" i="1"/>
  <c r="X16" i="1" s="1"/>
  <c r="W35" i="1"/>
  <c r="W16" i="1" s="1"/>
  <c r="V35" i="1"/>
  <c r="R20" i="1" l="1"/>
  <c r="D20" i="1" s="1"/>
  <c r="V16" i="1"/>
  <c r="R16" i="1" s="1"/>
  <c r="D16" i="1" s="1"/>
  <c r="R35" i="1"/>
  <c r="R40" i="1"/>
  <c r="D40" i="1" s="1"/>
  <c r="R59" i="1"/>
  <c r="D59" i="1" s="1"/>
  <c r="R29" i="1" l="1"/>
  <c r="D29" i="1" s="1"/>
  <c r="Y34" i="1" l="1"/>
  <c r="X34" i="1"/>
  <c r="W34" i="1"/>
  <c r="V34" i="1"/>
  <c r="Y36" i="1"/>
  <c r="X36" i="1"/>
  <c r="W36" i="1"/>
  <c r="V36" i="1"/>
  <c r="R39" i="1"/>
  <c r="D39" i="1" s="1"/>
  <c r="W33" i="1" l="1"/>
  <c r="X33" i="1"/>
  <c r="Y33" i="1"/>
  <c r="R36" i="1"/>
  <c r="D36" i="1" s="1"/>
  <c r="V33" i="1"/>
  <c r="AI17" i="1"/>
  <c r="AA17" i="1"/>
  <c r="S19" i="1" l="1"/>
  <c r="S17" i="1" l="1"/>
  <c r="R31" i="1"/>
  <c r="Z31" i="1"/>
  <c r="R43" i="1" l="1"/>
  <c r="AH42" i="1"/>
  <c r="D42" i="1" s="1"/>
  <c r="N15" i="1" l="1"/>
  <c r="N14" i="1"/>
  <c r="Q38" i="1" l="1"/>
  <c r="Z43" i="1" l="1"/>
  <c r="J15" i="1" l="1"/>
  <c r="J14" i="1"/>
  <c r="AA34" i="1" l="1"/>
  <c r="AB34" i="1"/>
  <c r="AC33" i="1"/>
  <c r="AF33" i="1"/>
  <c r="AG33" i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S34" i="1"/>
  <c r="T34" i="1"/>
  <c r="U34" i="1"/>
  <c r="K34" i="1"/>
  <c r="K33" i="1" s="1"/>
  <c r="L34" i="1"/>
  <c r="L33" i="1" s="1"/>
  <c r="M34" i="1"/>
  <c r="N34" i="1"/>
  <c r="N33" i="1" s="1"/>
  <c r="O34" i="1"/>
  <c r="O33" i="1" s="1"/>
  <c r="P34" i="1"/>
  <c r="P33" i="1" s="1"/>
  <c r="Q34" i="1"/>
  <c r="Q33" i="1" s="1"/>
  <c r="F34" i="1"/>
  <c r="F33" i="1" s="1"/>
  <c r="G34" i="1"/>
  <c r="G33" i="1" s="1"/>
  <c r="H34" i="1"/>
  <c r="I34" i="1"/>
  <c r="I33" i="1" s="1"/>
  <c r="H33" i="1"/>
  <c r="AB33" i="1" l="1"/>
  <c r="Z34" i="1"/>
  <c r="Z33" i="1" s="1"/>
  <c r="AA33" i="1"/>
  <c r="T33" i="1"/>
  <c r="U33" i="1"/>
  <c r="S33" i="1"/>
  <c r="R33" i="1" s="1"/>
  <c r="R34" i="1"/>
  <c r="M33" i="1"/>
  <c r="AH43" i="1"/>
  <c r="J43" i="1"/>
  <c r="D43" i="1" l="1"/>
  <c r="O32" i="1"/>
  <c r="U44" i="1" l="1"/>
  <c r="U11" i="1" l="1"/>
  <c r="U9" i="1" s="1"/>
  <c r="Q44" i="1"/>
  <c r="S44" i="1"/>
  <c r="S11" i="1" s="1"/>
  <c r="T44" i="1"/>
  <c r="V44" i="1"/>
  <c r="W44" i="1"/>
  <c r="X44" i="1"/>
  <c r="Y44" i="1"/>
  <c r="AA44" i="1"/>
  <c r="AA11" i="1" s="1"/>
  <c r="AB44" i="1"/>
  <c r="AC44" i="1"/>
  <c r="AC11" i="1" s="1"/>
  <c r="AC9" i="1" s="1"/>
  <c r="AD44" i="1"/>
  <c r="AE44" i="1"/>
  <c r="AF44" i="1"/>
  <c r="AG44" i="1"/>
  <c r="AI44" i="1"/>
  <c r="AJ44" i="1"/>
  <c r="AJ11" i="1" s="1"/>
  <c r="AJ9" i="1" s="1"/>
  <c r="AK44" i="1"/>
  <c r="AK11" i="1" s="1"/>
  <c r="AK9" i="1" s="1"/>
  <c r="AL44" i="1"/>
  <c r="AM44" i="1"/>
  <c r="AN44" i="1"/>
  <c r="AO44" i="1"/>
  <c r="M44" i="1"/>
  <c r="M11" i="1" s="1"/>
  <c r="M9" i="1" s="1"/>
  <c r="N44" i="1"/>
  <c r="O44" i="1"/>
  <c r="P44" i="1"/>
  <c r="G44" i="1"/>
  <c r="H44" i="1"/>
  <c r="I44" i="1"/>
  <c r="AH52" i="1"/>
  <c r="AH55" i="1"/>
  <c r="AH56" i="1"/>
  <c r="AH47" i="1"/>
  <c r="AH48" i="1"/>
  <c r="AH49" i="1"/>
  <c r="AH50" i="1"/>
  <c r="AH51" i="1"/>
  <c r="AH45" i="1"/>
  <c r="AH46" i="1"/>
  <c r="Z56" i="1"/>
  <c r="Z58" i="1"/>
  <c r="Z60" i="1"/>
  <c r="Z51" i="1"/>
  <c r="Z52" i="1"/>
  <c r="Z55" i="1"/>
  <c r="Z50" i="1"/>
  <c r="Z49" i="1"/>
  <c r="Z48" i="1"/>
  <c r="Z47" i="1"/>
  <c r="Z46" i="1"/>
  <c r="Z45" i="1"/>
  <c r="R55" i="1"/>
  <c r="R56" i="1"/>
  <c r="R58" i="1"/>
  <c r="R51" i="1"/>
  <c r="R52" i="1"/>
  <c r="D52" i="1" s="1"/>
  <c r="R50" i="1"/>
  <c r="R49" i="1"/>
  <c r="R47" i="1"/>
  <c r="R48" i="1"/>
  <c r="R45" i="1"/>
  <c r="R46" i="1"/>
  <c r="AH58" i="1"/>
  <c r="AH60" i="1"/>
  <c r="AH61" i="1"/>
  <c r="AH62" i="1"/>
  <c r="AH63" i="1"/>
  <c r="AH38" i="1"/>
  <c r="AH41" i="1"/>
  <c r="AH37" i="1"/>
  <c r="AH30" i="1"/>
  <c r="AH31" i="1"/>
  <c r="AH32" i="1"/>
  <c r="AH25" i="1"/>
  <c r="AH27" i="1"/>
  <c r="AH28" i="1"/>
  <c r="AH23" i="1"/>
  <c r="AH24" i="1"/>
  <c r="AH22" i="1"/>
  <c r="AH14" i="1"/>
  <c r="AH15" i="1"/>
  <c r="AO54" i="1"/>
  <c r="AO53" i="1" s="1"/>
  <c r="AN54" i="1"/>
  <c r="AN53" i="1" s="1"/>
  <c r="AM54" i="1"/>
  <c r="AM53" i="1" s="1"/>
  <c r="AL54" i="1"/>
  <c r="AL53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N19" i="1"/>
  <c r="AM19" i="1"/>
  <c r="AO11" i="1" l="1"/>
  <c r="AO9" i="1" s="1"/>
  <c r="AB11" i="1"/>
  <c r="AB9" i="1" s="1"/>
  <c r="AM11" i="1"/>
  <c r="AM9" i="1" s="1"/>
  <c r="R44" i="1"/>
  <c r="T11" i="1"/>
  <c r="T9" i="1" s="1"/>
  <c r="S9" i="1"/>
  <c r="AI11" i="1"/>
  <c r="AN11" i="1"/>
  <c r="AN9" i="1" s="1"/>
  <c r="AH34" i="1"/>
  <c r="AH33" i="1" s="1"/>
  <c r="AL11" i="1"/>
  <c r="AL9" i="1" s="1"/>
  <c r="AM17" i="1"/>
  <c r="AH53" i="1"/>
  <c r="AH19" i="1"/>
  <c r="AH44" i="1"/>
  <c r="Z44" i="1"/>
  <c r="AH54" i="1"/>
  <c r="AH21" i="1"/>
  <c r="AL17" i="1"/>
  <c r="AO17" i="1"/>
  <c r="AN17" i="1"/>
  <c r="L47" i="1"/>
  <c r="L44" i="1" s="1"/>
  <c r="L11" i="1" s="1"/>
  <c r="L9" i="1" s="1"/>
  <c r="K47" i="1"/>
  <c r="J27" i="1"/>
  <c r="J28" i="1"/>
  <c r="O25" i="1"/>
  <c r="J25" i="1" s="1"/>
  <c r="J55" i="1"/>
  <c r="J56" i="1"/>
  <c r="J58" i="1"/>
  <c r="J60" i="1"/>
  <c r="N54" i="1"/>
  <c r="N53" i="1" s="1"/>
  <c r="J51" i="1"/>
  <c r="J50" i="1"/>
  <c r="D50" i="1" s="1"/>
  <c r="J49" i="1"/>
  <c r="J48" i="1"/>
  <c r="J46" i="1"/>
  <c r="E51" i="1"/>
  <c r="E47" i="1"/>
  <c r="E46" i="1"/>
  <c r="N19" i="1"/>
  <c r="J38" i="1"/>
  <c r="Z38" i="1"/>
  <c r="Z30" i="1"/>
  <c r="AD19" i="1"/>
  <c r="G19" i="1"/>
  <c r="F19" i="1"/>
  <c r="Z15" i="1"/>
  <c r="R15" i="1"/>
  <c r="E15" i="1"/>
  <c r="Z14" i="1"/>
  <c r="R14" i="1"/>
  <c r="E14" i="1"/>
  <c r="AG19" i="1"/>
  <c r="AF19" i="1"/>
  <c r="AE19" i="1"/>
  <c r="Y19" i="1"/>
  <c r="X19" i="1"/>
  <c r="Q19" i="1"/>
  <c r="P19" i="1"/>
  <c r="I19" i="1"/>
  <c r="H19" i="1"/>
  <c r="F21" i="1"/>
  <c r="F13" i="1" s="1"/>
  <c r="G21" i="1"/>
  <c r="G13" i="1" s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X21" i="1"/>
  <c r="X13" i="1" s="1"/>
  <c r="Y21" i="1"/>
  <c r="Y13" i="1" s="1"/>
  <c r="AD21" i="1"/>
  <c r="AD13" i="1" s="1"/>
  <c r="Z13" i="1" s="1"/>
  <c r="AE21" i="1"/>
  <c r="AE13" i="1" s="1"/>
  <c r="AF21" i="1"/>
  <c r="AF13" i="1" s="1"/>
  <c r="AG21" i="1"/>
  <c r="AG13" i="1" s="1"/>
  <c r="AG54" i="1"/>
  <c r="AG53" i="1" s="1"/>
  <c r="AF54" i="1"/>
  <c r="AF53" i="1" s="1"/>
  <c r="AE54" i="1"/>
  <c r="AE53" i="1" s="1"/>
  <c r="Y54" i="1"/>
  <c r="Y53" i="1" s="1"/>
  <c r="X54" i="1"/>
  <c r="X53" i="1" s="1"/>
  <c r="W54" i="1"/>
  <c r="W53" i="1" s="1"/>
  <c r="Q54" i="1"/>
  <c r="Q53" i="1" s="1"/>
  <c r="P54" i="1"/>
  <c r="P53" i="1" s="1"/>
  <c r="O54" i="1"/>
  <c r="O53" i="1" s="1"/>
  <c r="I54" i="1"/>
  <c r="I53" i="1" s="1"/>
  <c r="H54" i="1"/>
  <c r="H53" i="1" s="1"/>
  <c r="G54" i="1"/>
  <c r="G53" i="1" s="1"/>
  <c r="F54" i="1"/>
  <c r="F53" i="1" s="1"/>
  <c r="E56" i="1"/>
  <c r="E55" i="1"/>
  <c r="Z41" i="1"/>
  <c r="R41" i="1"/>
  <c r="J41" i="1"/>
  <c r="E41" i="1"/>
  <c r="E38" i="1"/>
  <c r="E25" i="1"/>
  <c r="Z25" i="1"/>
  <c r="R25" i="1"/>
  <c r="E60" i="1"/>
  <c r="R60" i="1"/>
  <c r="J31" i="1"/>
  <c r="E31" i="1"/>
  <c r="Z32" i="1"/>
  <c r="R32" i="1"/>
  <c r="J32" i="1"/>
  <c r="E32" i="1"/>
  <c r="R30" i="1"/>
  <c r="J30" i="1"/>
  <c r="E30" i="1"/>
  <c r="R28" i="1"/>
  <c r="E28" i="1"/>
  <c r="Z27" i="1"/>
  <c r="R27" i="1"/>
  <c r="E27" i="1"/>
  <c r="Z24" i="1"/>
  <c r="R24" i="1"/>
  <c r="J24" i="1"/>
  <c r="E24" i="1"/>
  <c r="Z23" i="1"/>
  <c r="O23" i="1"/>
  <c r="J23" i="1" s="1"/>
  <c r="Z28" i="1"/>
  <c r="E23" i="1"/>
  <c r="J45" i="1"/>
  <c r="E45" i="1"/>
  <c r="Z37" i="1"/>
  <c r="Z61" i="1"/>
  <c r="Z62" i="1"/>
  <c r="E49" i="1"/>
  <c r="F48" i="1"/>
  <c r="AD54" i="1"/>
  <c r="Z63" i="1"/>
  <c r="V54" i="1"/>
  <c r="E58" i="1"/>
  <c r="R63" i="1"/>
  <c r="J63" i="1"/>
  <c r="E63" i="1"/>
  <c r="R62" i="1"/>
  <c r="J62" i="1"/>
  <c r="E62" i="1"/>
  <c r="R61" i="1"/>
  <c r="J61" i="1"/>
  <c r="E61" i="1"/>
  <c r="Z22" i="1"/>
  <c r="R22" i="1"/>
  <c r="J22" i="1"/>
  <c r="E22" i="1"/>
  <c r="D5" i="2"/>
  <c r="R37" i="1"/>
  <c r="E37" i="1"/>
  <c r="W13" i="1" l="1"/>
  <c r="W9" i="1" s="1"/>
  <c r="W17" i="1"/>
  <c r="W11" i="1"/>
  <c r="AH17" i="1"/>
  <c r="D22" i="1"/>
  <c r="D58" i="1"/>
  <c r="D27" i="1"/>
  <c r="D24" i="1"/>
  <c r="D49" i="1"/>
  <c r="X11" i="1"/>
  <c r="X9" i="1" s="1"/>
  <c r="V17" i="1"/>
  <c r="R19" i="1"/>
  <c r="D55" i="1"/>
  <c r="D61" i="1"/>
  <c r="D45" i="1"/>
  <c r="D60" i="1"/>
  <c r="R13" i="1"/>
  <c r="Y11" i="1"/>
  <c r="Y9" i="1" s="1"/>
  <c r="V11" i="1"/>
  <c r="AH11" i="1"/>
  <c r="D32" i="1"/>
  <c r="Z19" i="1"/>
  <c r="D51" i="1"/>
  <c r="AI9" i="1"/>
  <c r="AH9" i="1" s="1"/>
  <c r="AA9" i="1"/>
  <c r="D25" i="1"/>
  <c r="N11" i="1"/>
  <c r="N9" i="1" s="1"/>
  <c r="J13" i="1"/>
  <c r="AD11" i="1"/>
  <c r="E34" i="1"/>
  <c r="E33" i="1" s="1"/>
  <c r="D62" i="1"/>
  <c r="D63" i="1"/>
  <c r="H17" i="1"/>
  <c r="D41" i="1"/>
  <c r="D56" i="1"/>
  <c r="P11" i="1"/>
  <c r="P9" i="1" s="1"/>
  <c r="AG11" i="1"/>
  <c r="AG9" i="1" s="1"/>
  <c r="D15" i="1"/>
  <c r="D46" i="1"/>
  <c r="D37" i="1"/>
  <c r="D28" i="1"/>
  <c r="D38" i="1"/>
  <c r="D14" i="1"/>
  <c r="D30" i="1"/>
  <c r="D31" i="1"/>
  <c r="H11" i="1"/>
  <c r="H9" i="1" s="1"/>
  <c r="Q11" i="1"/>
  <c r="Q9" i="1" s="1"/>
  <c r="AE11" i="1"/>
  <c r="AE9" i="1" s="1"/>
  <c r="J47" i="1"/>
  <c r="J44" i="1" s="1"/>
  <c r="I11" i="1"/>
  <c r="I9" i="1" s="1"/>
  <c r="AF11" i="1"/>
  <c r="AF9" i="1" s="1"/>
  <c r="G11" i="1"/>
  <c r="G9" i="1" s="1"/>
  <c r="J34" i="1"/>
  <c r="J33" i="1" s="1"/>
  <c r="R54" i="1"/>
  <c r="R53" i="1" s="1"/>
  <c r="AF17" i="1"/>
  <c r="AG17" i="1"/>
  <c r="F17" i="1"/>
  <c r="E48" i="1"/>
  <c r="D48" i="1" s="1"/>
  <c r="F44" i="1"/>
  <c r="F11" i="1" s="1"/>
  <c r="F9" i="1" s="1"/>
  <c r="J21" i="1"/>
  <c r="I17" i="1"/>
  <c r="K44" i="1"/>
  <c r="K11" i="1" s="1"/>
  <c r="K9" i="1" s="1"/>
  <c r="Z21" i="1"/>
  <c r="AD53" i="1"/>
  <c r="Z53" i="1" s="1"/>
  <c r="Z54" i="1"/>
  <c r="X17" i="1"/>
  <c r="Q17" i="1"/>
  <c r="Y17" i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4" i="1"/>
  <c r="E53" i="1"/>
  <c r="E13" i="1"/>
  <c r="J53" i="1"/>
  <c r="V53" i="1"/>
  <c r="E54" i="1"/>
  <c r="N17" i="1"/>
  <c r="R11" i="1" l="1"/>
  <c r="R17" i="1"/>
  <c r="AD9" i="1"/>
  <c r="Z9" i="1" s="1"/>
  <c r="Z11" i="1"/>
  <c r="E44" i="1"/>
  <c r="D44" i="1" s="1"/>
  <c r="V9" i="1"/>
  <c r="D53" i="1"/>
  <c r="Z17" i="1"/>
  <c r="D34" i="1"/>
  <c r="D54" i="1"/>
  <c r="E17" i="1"/>
  <c r="D21" i="1"/>
  <c r="D13" i="1"/>
  <c r="D47" i="1"/>
  <c r="J11" i="1"/>
  <c r="J9" i="1" s="1"/>
  <c r="D19" i="1"/>
  <c r="D33" i="1"/>
  <c r="J17" i="1"/>
  <c r="O17" i="1"/>
  <c r="E11" i="1" l="1"/>
  <c r="E9" i="1" s="1"/>
  <c r="R9" i="1"/>
  <c r="D17" i="1"/>
  <c r="D11" i="1" l="1"/>
  <c r="D9" i="1"/>
</calcChain>
</file>

<file path=xl/comments1.xml><?xml version="1.0" encoding="utf-8"?>
<comments xmlns="http://schemas.openxmlformats.org/spreadsheetml/2006/main">
  <authors>
    <author>Автор</author>
  </authors>
  <commentLis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<sst xmlns="http://schemas.openxmlformats.org/spreadsheetml/2006/main" count="179" uniqueCount="76">
  <si>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</si>
  <si>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</si>
  <si>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</si>
  <si>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</si>
  <si>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</si>
  <si>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</si>
  <si>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</si>
  <si>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</si>
  <si>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</si>
  <si>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</si>
  <si>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</si>
  <si>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</si>
  <si>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</si>
  <si>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</si>
  <si>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</si>
  <si>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</si>
  <si>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</si>
  <si>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</si>
  <si>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</si>
  <si>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</si>
  <si>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</si>
  <si>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</si>
  <si>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</si>
  <si>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</si>
  <si>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</si>
  <si>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</si>
  <si>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</si>
  <si>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</si>
  <si>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</si>
  <si>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</si>
  <si>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</si>
  <si>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</si>
  <si>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</si>
  <si>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</si>
  <si>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</si>
  <si>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</si>
  <si>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</si>
  <si>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</si>
  <si>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</si>
  <si>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</si>
  <si>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</si>
  <si>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</si>
  <si>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</si>
  <si>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</si>
  <si>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</si>
  <si>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</si>
  <si>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</si>
  <si>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</si>
  <si>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</si>
  <si>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</si>
  <si>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</si>
  <si>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</si>
  <si>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</si>
  <si>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</si>
  <si>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</si>
  <si>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</si>
  <si>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</si>
  <si>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</si>
  <si>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</si>
  <si>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</si>
  <si>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</si>
  <si>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</si>
  <si>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</si>
  <si>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</si>
  <si>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</si>
  <si>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</si>
  <si>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</si>
  <si>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</si>
  <si>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</si>
  <si>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</si>
  <si>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</si>
  <si>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</si>
  <si>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</si>
  <si>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</si>
  <si>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</si>
  <si>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 xml:space="preserve">Приложение к изменениям вносимым в постановление администрации МР "Печора"                       от 24.12.2013 г. № 2515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</si>
</sst>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63"/>
  <sheetViews>
    <sheetView tabSelected="1" view="pageBreakPreview" topLeftCell="E1" zoomScale="62" zoomScaleNormal="67" zoomScaleSheetLayoutView="62" workbookViewId="0">
      <selection activeCell="AJ2" sqref="AJ2:AO2"/>
    </sheetView>
  </sheetViews>
  <sheetFormatPr defaultColWidth="9.109375" defaultRowHeight="15.6" x14ac:dyDescent="0.3"/>
  <cols>
    <col min="1" max="1" width="33.44140625" style="3" customWidth="1"/>
    <col min="2" max="2" width="21" style="3" customWidth="1"/>
    <col min="3" max="3" width="25.109375" style="3" customWidth="1"/>
    <col min="4" max="4" width="12.6640625" style="3" customWidth="1"/>
    <col min="5" max="5" width="14.6640625" style="5" customWidth="1"/>
    <col min="6" max="7" width="11.5546875" style="3" customWidth="1"/>
    <col min="8" max="8" width="6" style="3" customWidth="1"/>
    <col min="9" max="9" width="11" style="3" customWidth="1"/>
    <col min="10" max="10" width="11.88671875" style="5" customWidth="1"/>
    <col min="11" max="11" width="6.44140625" style="56" customWidth="1"/>
    <col min="12" max="13" width="6" style="56" customWidth="1"/>
    <col min="14" max="14" width="11" style="56" customWidth="1"/>
    <col min="15" max="15" width="10.5546875" style="56" customWidth="1"/>
    <col min="16" max="16" width="5.6640625" style="56" customWidth="1"/>
    <col min="17" max="17" width="10.6640625" style="56" customWidth="1"/>
    <col min="18" max="18" width="10.6640625" style="5" customWidth="1"/>
    <col min="19" max="19" width="9" style="3" customWidth="1"/>
    <col min="20" max="20" width="6.109375" style="3" customWidth="1"/>
    <col min="21" max="21" width="5.5546875" style="3" customWidth="1"/>
    <col min="22" max="23" width="11.44140625" style="3" customWidth="1"/>
    <col min="24" max="24" width="6" style="3" customWidth="1"/>
    <col min="25" max="25" width="12.6640625" style="3" customWidth="1"/>
    <col min="26" max="26" width="10.5546875" style="5" customWidth="1"/>
    <col min="27" max="27" width="10.109375" style="3" customWidth="1"/>
    <col min="28" max="28" width="6.109375" style="3" customWidth="1"/>
    <col min="29" max="29" width="6.33203125" style="3" customWidth="1"/>
    <col min="30" max="30" width="9.44140625" style="3" customWidth="1"/>
    <col min="31" max="31" width="9.5546875" style="3" customWidth="1"/>
    <col min="32" max="32" width="4.88671875" style="3" customWidth="1"/>
    <col min="33" max="33" width="5.88671875" style="3" customWidth="1"/>
    <col min="34" max="34" width="10.33203125" style="5" customWidth="1"/>
    <col min="35" max="35" width="9.44140625" style="3" customWidth="1"/>
    <col min="36" max="37" width="5.88671875" style="3" customWidth="1"/>
    <col min="38" max="38" width="9.44140625" style="3" customWidth="1"/>
    <col min="39" max="39" width="9.88671875" style="3" customWidth="1"/>
    <col min="40" max="40" width="6.6640625" style="3" customWidth="1"/>
    <col min="41" max="41" width="9" style="3" customWidth="1"/>
    <col min="42" max="16384" width="9.109375" style="6"/>
  </cols>
  <sheetData>
    <row r="1" spans="1:41" ht="6.75" customHeight="1" x14ac:dyDescent="0.3">
      <c r="K1" s="3"/>
      <c r="L1" s="3"/>
      <c r="M1" s="3"/>
      <c r="N1" s="3"/>
      <c r="O1" s="3"/>
      <c r="P1" s="3"/>
      <c r="Q1" s="3"/>
    </row>
    <row r="2" spans="1:41" ht="95.25" customHeight="1" x14ac:dyDescent="0.3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127" t="s">
        <v>40</v>
      </c>
      <c r="AC2" s="127"/>
      <c r="AD2" s="127"/>
      <c r="AE2" s="127"/>
      <c r="AF2" s="127"/>
      <c r="AG2" s="127"/>
      <c r="AH2" s="7"/>
      <c r="AI2" s="1"/>
      <c r="AJ2" s="127" t="s">
        <v>75</v>
      </c>
      <c r="AK2" s="127"/>
      <c r="AL2" s="127"/>
      <c r="AM2" s="127"/>
      <c r="AN2" s="127"/>
      <c r="AO2" s="127"/>
    </row>
    <row r="3" spans="1:41" ht="94.5" customHeight="1" x14ac:dyDescent="0.3">
      <c r="C3" s="8"/>
      <c r="D3" s="128" t="s">
        <v>39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9"/>
      <c r="AI3" s="2"/>
      <c r="AJ3" s="2"/>
      <c r="AK3" s="2"/>
      <c r="AL3" s="140" t="s">
        <v>68</v>
      </c>
      <c r="AM3" s="141"/>
      <c r="AN3" s="141"/>
      <c r="AO3" s="141"/>
    </row>
    <row r="4" spans="1:41" hidden="1" x14ac:dyDescent="0.3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3">
      <c r="A5" s="119" t="s">
        <v>4</v>
      </c>
      <c r="B5" s="119" t="s">
        <v>5</v>
      </c>
      <c r="C5" s="119" t="s">
        <v>0</v>
      </c>
      <c r="D5" s="129" t="s">
        <v>1</v>
      </c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</row>
    <row r="6" spans="1:41" ht="25.2" customHeight="1" x14ac:dyDescent="0.3">
      <c r="A6" s="142"/>
      <c r="B6" s="142"/>
      <c r="C6" s="119"/>
      <c r="D6" s="119" t="s">
        <v>2</v>
      </c>
      <c r="E6" s="129" t="s">
        <v>8</v>
      </c>
      <c r="F6" s="130"/>
      <c r="G6" s="130"/>
      <c r="H6" s="131"/>
      <c r="I6" s="10"/>
      <c r="J6" s="129" t="s">
        <v>9</v>
      </c>
      <c r="K6" s="130"/>
      <c r="L6" s="130"/>
      <c r="M6" s="130"/>
      <c r="N6" s="130"/>
      <c r="O6" s="130"/>
      <c r="P6" s="130"/>
      <c r="Q6" s="131"/>
      <c r="R6" s="129" t="s">
        <v>10</v>
      </c>
      <c r="S6" s="130"/>
      <c r="T6" s="130"/>
      <c r="U6" s="130"/>
      <c r="V6" s="130"/>
      <c r="W6" s="130"/>
      <c r="X6" s="130"/>
      <c r="Y6" s="131"/>
      <c r="Z6" s="129" t="s">
        <v>11</v>
      </c>
      <c r="AA6" s="130"/>
      <c r="AB6" s="130"/>
      <c r="AC6" s="130"/>
      <c r="AD6" s="130"/>
      <c r="AE6" s="130"/>
      <c r="AF6" s="130"/>
      <c r="AG6" s="131"/>
      <c r="AH6" s="129" t="s">
        <v>41</v>
      </c>
      <c r="AI6" s="130"/>
      <c r="AJ6" s="130"/>
      <c r="AK6" s="130"/>
      <c r="AL6" s="130"/>
      <c r="AM6" s="130"/>
      <c r="AN6" s="130"/>
      <c r="AO6" s="130"/>
    </row>
    <row r="7" spans="1:41" ht="105" customHeight="1" x14ac:dyDescent="0.3">
      <c r="A7" s="142"/>
      <c r="B7" s="142"/>
      <c r="C7" s="119"/>
      <c r="D7" s="119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3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3">
      <c r="A9" s="117" t="s">
        <v>6</v>
      </c>
      <c r="B9" s="135"/>
      <c r="C9" s="135" t="s">
        <v>7</v>
      </c>
      <c r="D9" s="108">
        <f>SUM(E9+J9+R9+Z9+AH9)</f>
        <v>2909055.7889999999</v>
      </c>
      <c r="E9" s="110">
        <f t="shared" ref="E9:AO9" si="0">E11+E13+E14+E15</f>
        <v>1130906.08</v>
      </c>
      <c r="F9" s="108">
        <f t="shared" si="0"/>
        <v>330939.78000000003</v>
      </c>
      <c r="G9" s="108">
        <f t="shared" si="0"/>
        <v>471282.39999999997</v>
      </c>
      <c r="H9" s="108">
        <f t="shared" si="0"/>
        <v>0</v>
      </c>
      <c r="I9" s="108">
        <f t="shared" si="0"/>
        <v>328683.89999999997</v>
      </c>
      <c r="J9" s="110">
        <f>J11+J13+J14+J15</f>
        <v>739717.30900000001</v>
      </c>
      <c r="K9" s="108">
        <f t="shared" si="0"/>
        <v>261.42900000000003</v>
      </c>
      <c r="L9" s="108">
        <f t="shared" si="0"/>
        <v>76.899999999999991</v>
      </c>
      <c r="M9" s="108">
        <f t="shared" si="0"/>
        <v>6.3</v>
      </c>
      <c r="N9" s="108">
        <f t="shared" ref="N9:Q9" si="1">N11+N13+N14+N15</f>
        <v>202139.3</v>
      </c>
      <c r="O9" s="108">
        <f t="shared" si="1"/>
        <v>255676.27999999997</v>
      </c>
      <c r="P9" s="108">
        <f t="shared" si="1"/>
        <v>0</v>
      </c>
      <c r="Q9" s="108">
        <f t="shared" si="1"/>
        <v>281557.09999999998</v>
      </c>
      <c r="R9" s="110">
        <f>S9+T9+U9+V9+W9+X9+Y9</f>
        <v>858065.5</v>
      </c>
      <c r="S9" s="108">
        <f t="shared" si="0"/>
        <v>2562</v>
      </c>
      <c r="T9" s="108">
        <f t="shared" si="0"/>
        <v>3.8</v>
      </c>
      <c r="U9" s="108">
        <f t="shared" si="0"/>
        <v>43.8</v>
      </c>
      <c r="V9" s="108">
        <f>V11+V13+V14+V15+V16</f>
        <v>179281.3</v>
      </c>
      <c r="W9" s="108">
        <f>W11+W13+W16</f>
        <v>288268.99999999994</v>
      </c>
      <c r="X9" s="108">
        <f t="shared" si="0"/>
        <v>0</v>
      </c>
      <c r="Y9" s="108">
        <f>Y11+Y13+Y16</f>
        <v>387905.60000000003</v>
      </c>
      <c r="Z9" s="110">
        <f>SUM(AA9:AG10)</f>
        <v>110432.1</v>
      </c>
      <c r="AA9" s="108">
        <f t="shared" si="0"/>
        <v>14045.9</v>
      </c>
      <c r="AB9" s="108">
        <f t="shared" si="0"/>
        <v>4</v>
      </c>
      <c r="AC9" s="108">
        <f t="shared" si="0"/>
        <v>6.8</v>
      </c>
      <c r="AD9" s="108">
        <f>SUM(AD11:AD16)</f>
        <v>40599.1</v>
      </c>
      <c r="AE9" s="108">
        <f>SUM(AE11:AE16)</f>
        <v>55776.3</v>
      </c>
      <c r="AF9" s="108">
        <f t="shared" si="0"/>
        <v>0</v>
      </c>
      <c r="AG9" s="108">
        <f t="shared" si="0"/>
        <v>0</v>
      </c>
      <c r="AH9" s="110">
        <f>AI9+AJ9+AK9+AL9+AM9</f>
        <v>69934.8</v>
      </c>
      <c r="AI9" s="108">
        <f t="shared" si="0"/>
        <v>11097.1</v>
      </c>
      <c r="AJ9" s="108">
        <f t="shared" si="0"/>
        <v>4</v>
      </c>
      <c r="AK9" s="108">
        <f t="shared" si="0"/>
        <v>6.8</v>
      </c>
      <c r="AL9" s="108">
        <f t="shared" si="0"/>
        <v>34499.4</v>
      </c>
      <c r="AM9" s="108">
        <f t="shared" si="0"/>
        <v>24327.5</v>
      </c>
      <c r="AN9" s="108">
        <f t="shared" si="0"/>
        <v>0</v>
      </c>
      <c r="AO9" s="108">
        <f t="shared" si="0"/>
        <v>0</v>
      </c>
    </row>
    <row r="10" spans="1:41" s="14" customFormat="1" ht="52.5" customHeight="1" x14ac:dyDescent="0.3">
      <c r="A10" s="133"/>
      <c r="B10" s="135"/>
      <c r="C10" s="135"/>
      <c r="D10" s="111"/>
      <c r="E10" s="112"/>
      <c r="F10" s="111"/>
      <c r="G10" s="111"/>
      <c r="H10" s="111"/>
      <c r="I10" s="111"/>
      <c r="J10" s="112"/>
      <c r="K10" s="111"/>
      <c r="L10" s="111"/>
      <c r="M10" s="111"/>
      <c r="N10" s="111"/>
      <c r="O10" s="111"/>
      <c r="P10" s="111"/>
      <c r="Q10" s="111"/>
      <c r="R10" s="112"/>
      <c r="S10" s="111"/>
      <c r="T10" s="111"/>
      <c r="U10" s="111"/>
      <c r="V10" s="111"/>
      <c r="W10" s="111"/>
      <c r="X10" s="111"/>
      <c r="Y10" s="111"/>
      <c r="Z10" s="112"/>
      <c r="AA10" s="111"/>
      <c r="AB10" s="111"/>
      <c r="AC10" s="111"/>
      <c r="AD10" s="111"/>
      <c r="AE10" s="111"/>
      <c r="AF10" s="111"/>
      <c r="AG10" s="111"/>
      <c r="AH10" s="112"/>
      <c r="AI10" s="111"/>
      <c r="AJ10" s="111"/>
      <c r="AK10" s="111"/>
      <c r="AL10" s="111"/>
      <c r="AM10" s="111"/>
      <c r="AN10" s="111"/>
      <c r="AO10" s="111"/>
    </row>
    <row r="11" spans="1:41" ht="33.75" customHeight="1" x14ac:dyDescent="0.3">
      <c r="A11" s="133"/>
      <c r="B11" s="119" t="s">
        <v>74</v>
      </c>
      <c r="C11" s="119" t="s">
        <v>12</v>
      </c>
      <c r="D11" s="108">
        <f>E11+J11+R11+Z11+AH11</f>
        <v>2677311.6889999998</v>
      </c>
      <c r="E11" s="110">
        <f>E19+E34+E44+E52+E54</f>
        <v>1129906.08</v>
      </c>
      <c r="F11" s="115">
        <f>F19+F34+F44+F52+F54</f>
        <v>329939.78000000003</v>
      </c>
      <c r="G11" s="115">
        <f>G19+G34+G44+G52+G54</f>
        <v>471282.39999999997</v>
      </c>
      <c r="H11" s="115">
        <f>H19+H34+H44+H52+H54</f>
        <v>0</v>
      </c>
      <c r="I11" s="115">
        <f>I19+I34+I44+I52+I54</f>
        <v>328683.89999999997</v>
      </c>
      <c r="J11" s="110">
        <f>SUM(K11:Q12)</f>
        <v>738308.00899999996</v>
      </c>
      <c r="K11" s="115">
        <f t="shared" ref="K11:Q11" si="2">K19+K34+K44+K52+K54</f>
        <v>261.42900000000003</v>
      </c>
      <c r="L11" s="115">
        <f t="shared" si="2"/>
        <v>76.899999999999991</v>
      </c>
      <c r="M11" s="115">
        <f t="shared" si="2"/>
        <v>6.3</v>
      </c>
      <c r="N11" s="115">
        <f t="shared" si="2"/>
        <v>200730</v>
      </c>
      <c r="O11" s="115">
        <f t="shared" si="2"/>
        <v>255676.27999999997</v>
      </c>
      <c r="P11" s="115">
        <f t="shared" si="2"/>
        <v>0</v>
      </c>
      <c r="Q11" s="115">
        <f t="shared" si="2"/>
        <v>281557.09999999998</v>
      </c>
      <c r="R11" s="110">
        <f>S11+T11+U11+V11+W11+X11+Y11</f>
        <v>629730.69999999995</v>
      </c>
      <c r="S11" s="115">
        <f t="shared" ref="S11:U11" si="3">S19+S34+S44+S54</f>
        <v>2562</v>
      </c>
      <c r="T11" s="115">
        <f t="shared" si="3"/>
        <v>3.8</v>
      </c>
      <c r="U11" s="115">
        <f t="shared" si="3"/>
        <v>43.8</v>
      </c>
      <c r="V11" s="115">
        <f>V19+V34+V44+V54</f>
        <v>138462.39999999999</v>
      </c>
      <c r="W11" s="115">
        <f>W19+W34+W44+W54</f>
        <v>207327.49999999997</v>
      </c>
      <c r="X11" s="115">
        <f t="shared" ref="X11:Y11" si="4">X19+X34+X44+X54</f>
        <v>0</v>
      </c>
      <c r="Y11" s="115">
        <f t="shared" si="4"/>
        <v>281331.20000000001</v>
      </c>
      <c r="Z11" s="110">
        <f>SUM(AA11:AG12)</f>
        <v>109932.1</v>
      </c>
      <c r="AA11" s="115">
        <f>AA19+AA34+AA44+AA54</f>
        <v>14045.9</v>
      </c>
      <c r="AB11" s="126">
        <f t="shared" ref="AB11:AG11" si="5">AB19+AB34+AB44+AB52+AB54</f>
        <v>4</v>
      </c>
      <c r="AC11" s="115">
        <f t="shared" si="5"/>
        <v>6.8</v>
      </c>
      <c r="AD11" s="115">
        <f t="shared" si="5"/>
        <v>40099.1</v>
      </c>
      <c r="AE11" s="115">
        <f t="shared" si="5"/>
        <v>55776.3</v>
      </c>
      <c r="AF11" s="115">
        <f t="shared" si="5"/>
        <v>0</v>
      </c>
      <c r="AG11" s="115">
        <f t="shared" si="5"/>
        <v>0</v>
      </c>
      <c r="AH11" s="110">
        <f>AI11+AJ11+AK11+AL11+AM11+AN11+AO11</f>
        <v>69434.8</v>
      </c>
      <c r="AI11" s="115">
        <f>AI19+AI33+AI44</f>
        <v>11097.1</v>
      </c>
      <c r="AJ11" s="115">
        <f t="shared" ref="AJ11:AO11" si="6">AJ19+AJ34+AJ44+AJ52+AJ54</f>
        <v>4</v>
      </c>
      <c r="AK11" s="115">
        <f t="shared" si="6"/>
        <v>6.8</v>
      </c>
      <c r="AL11" s="115">
        <f t="shared" si="6"/>
        <v>33999.4</v>
      </c>
      <c r="AM11" s="115">
        <f t="shared" si="6"/>
        <v>24327.5</v>
      </c>
      <c r="AN11" s="115">
        <f t="shared" si="6"/>
        <v>0</v>
      </c>
      <c r="AO11" s="115">
        <f t="shared" si="6"/>
        <v>0</v>
      </c>
    </row>
    <row r="12" spans="1:41" ht="54.75" customHeight="1" x14ac:dyDescent="0.3">
      <c r="A12" s="133"/>
      <c r="B12" s="119"/>
      <c r="C12" s="119"/>
      <c r="D12" s="111"/>
      <c r="E12" s="112"/>
      <c r="F12" s="116"/>
      <c r="G12" s="116"/>
      <c r="H12" s="116"/>
      <c r="I12" s="116"/>
      <c r="J12" s="112"/>
      <c r="K12" s="116"/>
      <c r="L12" s="116"/>
      <c r="M12" s="116"/>
      <c r="N12" s="116"/>
      <c r="O12" s="116"/>
      <c r="P12" s="116"/>
      <c r="Q12" s="116"/>
      <c r="R12" s="112"/>
      <c r="S12" s="116"/>
      <c r="T12" s="116"/>
      <c r="U12" s="116"/>
      <c r="V12" s="116"/>
      <c r="W12" s="116"/>
      <c r="X12" s="116"/>
      <c r="Y12" s="116"/>
      <c r="Z12" s="112"/>
      <c r="AA12" s="116"/>
      <c r="AB12" s="115"/>
      <c r="AC12" s="116"/>
      <c r="AD12" s="116"/>
      <c r="AE12" s="116"/>
      <c r="AF12" s="116"/>
      <c r="AG12" s="116"/>
      <c r="AH12" s="112"/>
      <c r="AI12" s="116"/>
      <c r="AJ12" s="116"/>
      <c r="AK12" s="116"/>
      <c r="AL12" s="116"/>
      <c r="AM12" s="116"/>
      <c r="AN12" s="116"/>
      <c r="AO12" s="116"/>
    </row>
    <row r="13" spans="1:41" ht="86.25" customHeight="1" x14ac:dyDescent="0.3">
      <c r="A13" s="136"/>
      <c r="B13" s="13" t="s">
        <v>16</v>
      </c>
      <c r="C13" s="13" t="s">
        <v>16</v>
      </c>
      <c r="D13" s="87">
        <f>E13+J13+R13+Z13+AH13</f>
        <v>137228.6</v>
      </c>
      <c r="E13" s="16">
        <f>SUM(F13:H13)</f>
        <v>1000</v>
      </c>
      <c r="F13" s="15">
        <f>F21</f>
        <v>1000</v>
      </c>
      <c r="G13" s="15">
        <f t="shared" ref="G13:I13" si="7">G21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N21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6">
        <f>V13+W13+Y13</f>
        <v>134891.70000000001</v>
      </c>
      <c r="S13" s="15"/>
      <c r="T13" s="15"/>
      <c r="U13" s="15"/>
      <c r="V13" s="15">
        <f>V21+V36</f>
        <v>12231.8</v>
      </c>
      <c r="W13" s="62">
        <f t="shared" ref="W13:Y13" si="9">W21+W36</f>
        <v>35001.4</v>
      </c>
      <c r="X13" s="62">
        <f t="shared" si="9"/>
        <v>0</v>
      </c>
      <c r="Y13" s="62">
        <f t="shared" si="9"/>
        <v>87658.5</v>
      </c>
      <c r="Z13" s="16">
        <f>AD13</f>
        <v>500</v>
      </c>
      <c r="AA13" s="98">
        <f>AA21+AA36+AA46+AA56</f>
        <v>0</v>
      </c>
      <c r="AB13" s="15"/>
      <c r="AC13" s="15"/>
      <c r="AD13" s="15">
        <f>AD21</f>
        <v>500</v>
      </c>
      <c r="AE13" s="15">
        <f t="shared" ref="AE13:AG13" si="10">AE21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1">AM21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3">
      <c r="A14" s="136"/>
      <c r="B14" s="13" t="s">
        <v>19</v>
      </c>
      <c r="C14" s="13" t="s">
        <v>19</v>
      </c>
      <c r="D14" s="87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SUM(N61)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9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3">
      <c r="A15" s="137"/>
      <c r="B15" s="13" t="s">
        <v>20</v>
      </c>
      <c r="C15" s="13" t="s">
        <v>20</v>
      </c>
      <c r="D15" s="87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3">
      <c r="A16" s="76"/>
      <c r="B16" s="31" t="s">
        <v>38</v>
      </c>
      <c r="C16" s="31" t="s">
        <v>38</v>
      </c>
      <c r="D16" s="86">
        <f>SUM(R16+Z16+AH16)</f>
        <v>93443.1</v>
      </c>
      <c r="E16" s="77"/>
      <c r="F16" s="78"/>
      <c r="G16" s="78"/>
      <c r="H16" s="78"/>
      <c r="I16" s="78"/>
      <c r="J16" s="77"/>
      <c r="K16" s="79"/>
      <c r="L16" s="79"/>
      <c r="M16" s="79"/>
      <c r="N16" s="78"/>
      <c r="O16" s="78"/>
      <c r="P16" s="78"/>
      <c r="Q16" s="78"/>
      <c r="R16" s="80">
        <f>V16+W16+Y16</f>
        <v>93443.1</v>
      </c>
      <c r="S16" s="79"/>
      <c r="T16" s="79"/>
      <c r="U16" s="79"/>
      <c r="V16" s="78">
        <f>V20+V35+V59</f>
        <v>28587.100000000002</v>
      </c>
      <c r="W16" s="78">
        <f t="shared" ref="W16:AN16" si="13">W20+W35+W59</f>
        <v>45940.1</v>
      </c>
      <c r="X16" s="78">
        <f t="shared" si="13"/>
        <v>0</v>
      </c>
      <c r="Y16" s="78">
        <f t="shared" si="13"/>
        <v>18915.900000000001</v>
      </c>
      <c r="Z16" s="96">
        <f>SUM(AA16:AG16)</f>
        <v>0</v>
      </c>
      <c r="AA16" s="78">
        <f t="shared" si="13"/>
        <v>0</v>
      </c>
      <c r="AB16" s="78">
        <f t="shared" si="13"/>
        <v>0</v>
      </c>
      <c r="AC16" s="78">
        <f t="shared" si="13"/>
        <v>0</v>
      </c>
      <c r="AD16" s="78">
        <f t="shared" si="13"/>
        <v>0</v>
      </c>
      <c r="AE16" s="78">
        <f t="shared" si="13"/>
        <v>0</v>
      </c>
      <c r="AF16" s="78">
        <f t="shared" si="13"/>
        <v>0</v>
      </c>
      <c r="AG16" s="78">
        <f t="shared" si="13"/>
        <v>0</v>
      </c>
      <c r="AH16" s="78">
        <f t="shared" si="13"/>
        <v>0</v>
      </c>
      <c r="AI16" s="78">
        <f t="shared" si="13"/>
        <v>0</v>
      </c>
      <c r="AJ16" s="78">
        <f t="shared" si="13"/>
        <v>0</v>
      </c>
      <c r="AK16" s="78">
        <f t="shared" si="13"/>
        <v>0</v>
      </c>
      <c r="AL16" s="78">
        <f t="shared" si="13"/>
        <v>0</v>
      </c>
      <c r="AM16" s="78">
        <f t="shared" si="13"/>
        <v>0</v>
      </c>
      <c r="AN16" s="78">
        <f t="shared" si="13"/>
        <v>0</v>
      </c>
      <c r="AO16" s="78"/>
    </row>
    <row r="17" spans="1:41" s="20" customFormat="1" ht="78" customHeight="1" x14ac:dyDescent="0.3">
      <c r="A17" s="124" t="s">
        <v>28</v>
      </c>
      <c r="B17" s="117"/>
      <c r="C17" s="117" t="s">
        <v>7</v>
      </c>
      <c r="D17" s="107">
        <f>E17+J17+R17++Z17+AH17</f>
        <v>448277.56999999995</v>
      </c>
      <c r="E17" s="109">
        <f>F17+G17+H17+I17</f>
        <v>189863.8</v>
      </c>
      <c r="F17" s="107">
        <f>F19+F21</f>
        <v>178769.2</v>
      </c>
      <c r="G17" s="107">
        <f t="shared" ref="G17:I17" si="14">G19+G21</f>
        <v>7617.7999999999993</v>
      </c>
      <c r="H17" s="107">
        <f t="shared" si="14"/>
        <v>0</v>
      </c>
      <c r="I17" s="107">
        <f t="shared" si="14"/>
        <v>3476.8</v>
      </c>
      <c r="J17" s="109">
        <f>J19+J21</f>
        <v>136347.07</v>
      </c>
      <c r="K17" s="19"/>
      <c r="L17" s="19"/>
      <c r="M17" s="19"/>
      <c r="N17" s="107">
        <f t="shared" ref="N17:Q17" si="15">N19+N21</f>
        <v>119842.8</v>
      </c>
      <c r="O17" s="107">
        <f t="shared" si="15"/>
        <v>13027.47</v>
      </c>
      <c r="P17" s="107">
        <f t="shared" si="15"/>
        <v>0</v>
      </c>
      <c r="Q17" s="107">
        <f t="shared" si="15"/>
        <v>3476.8</v>
      </c>
      <c r="R17" s="109">
        <f>SUM(S17:Y18)</f>
        <v>56595.600000000006</v>
      </c>
      <c r="S17" s="19">
        <f>S19</f>
        <v>2000</v>
      </c>
      <c r="T17" s="19"/>
      <c r="U17" s="19"/>
      <c r="V17" s="107">
        <f>V19+V20+V21</f>
        <v>45568.9</v>
      </c>
      <c r="W17" s="107">
        <f>W19+W21</f>
        <v>7136.3</v>
      </c>
      <c r="X17" s="107">
        <f t="shared" ref="X17:Y17" si="16">X19+X21</f>
        <v>0</v>
      </c>
      <c r="Y17" s="107">
        <f t="shared" si="16"/>
        <v>1890.4</v>
      </c>
      <c r="Z17" s="109">
        <f>AA17+AD17+AE17</f>
        <v>32381.599999999999</v>
      </c>
      <c r="AA17" s="19">
        <f>AA19</f>
        <v>0</v>
      </c>
      <c r="AB17" s="19"/>
      <c r="AC17" s="19"/>
      <c r="AD17" s="107">
        <f t="shared" ref="AD17:AG17" si="17">AD19+AD21</f>
        <v>26403.599999999999</v>
      </c>
      <c r="AE17" s="107">
        <f t="shared" si="17"/>
        <v>5978</v>
      </c>
      <c r="AF17" s="107">
        <f t="shared" si="17"/>
        <v>0</v>
      </c>
      <c r="AG17" s="107">
        <f t="shared" si="17"/>
        <v>0</v>
      </c>
      <c r="AH17" s="109">
        <f>AI17+AL17+AM17</f>
        <v>33089.5</v>
      </c>
      <c r="AI17" s="19">
        <f>AI19</f>
        <v>0</v>
      </c>
      <c r="AJ17" s="19"/>
      <c r="AK17" s="19"/>
      <c r="AL17" s="107">
        <f t="shared" ref="AL17:AO17" si="18">AL19+AL21</f>
        <v>26164</v>
      </c>
      <c r="AM17" s="107">
        <f t="shared" si="18"/>
        <v>6925.5</v>
      </c>
      <c r="AN17" s="107">
        <f t="shared" si="18"/>
        <v>0</v>
      </c>
      <c r="AO17" s="107">
        <f t="shared" si="18"/>
        <v>0</v>
      </c>
    </row>
    <row r="18" spans="1:41" s="14" customFormat="1" ht="9" customHeight="1" x14ac:dyDescent="0.3">
      <c r="A18" s="125"/>
      <c r="B18" s="118"/>
      <c r="C18" s="118"/>
      <c r="D18" s="108"/>
      <c r="E18" s="110"/>
      <c r="F18" s="108"/>
      <c r="G18" s="108"/>
      <c r="H18" s="108"/>
      <c r="I18" s="108"/>
      <c r="J18" s="110"/>
      <c r="K18" s="21"/>
      <c r="L18" s="21"/>
      <c r="M18" s="21"/>
      <c r="N18" s="108"/>
      <c r="O18" s="108"/>
      <c r="P18" s="108"/>
      <c r="Q18" s="108"/>
      <c r="R18" s="110"/>
      <c r="S18" s="21"/>
      <c r="T18" s="21"/>
      <c r="U18" s="21"/>
      <c r="V18" s="108"/>
      <c r="W18" s="108"/>
      <c r="X18" s="108"/>
      <c r="Y18" s="108"/>
      <c r="Z18" s="110"/>
      <c r="AA18" s="21"/>
      <c r="AB18" s="21"/>
      <c r="AC18" s="21"/>
      <c r="AD18" s="108"/>
      <c r="AE18" s="108"/>
      <c r="AF18" s="108"/>
      <c r="AG18" s="108"/>
      <c r="AH18" s="110"/>
      <c r="AI18" s="21"/>
      <c r="AJ18" s="21"/>
      <c r="AK18" s="21"/>
      <c r="AL18" s="108"/>
      <c r="AM18" s="108"/>
      <c r="AN18" s="108"/>
      <c r="AO18" s="108"/>
    </row>
    <row r="19" spans="1:41" s="14" customFormat="1" ht="59.25" customHeight="1" x14ac:dyDescent="0.3">
      <c r="A19" s="125"/>
      <c r="B19" s="22" t="s">
        <v>15</v>
      </c>
      <c r="C19" s="22" t="s">
        <v>12</v>
      </c>
      <c r="D19" s="21">
        <f t="shared" ref="D19:D43" si="19">E19+J19+R19+Z19+AH19</f>
        <v>421918.97</v>
      </c>
      <c r="E19" s="23">
        <f>F19+G19+H19+I19</f>
        <v>188863.8</v>
      </c>
      <c r="F19" s="21">
        <f>F22+F23+F24+F25+F27+F28+F31+F32</f>
        <v>177769.2</v>
      </c>
      <c r="G19" s="21">
        <f>G22+G23+G24+G25+G27+G28+G31+G32</f>
        <v>7617.7999999999993</v>
      </c>
      <c r="H19" s="21">
        <f t="shared" ref="H19:I19" si="20">H22+H23+H24+H25+H27+H28+H31+H32</f>
        <v>0</v>
      </c>
      <c r="I19" s="21">
        <f t="shared" si="20"/>
        <v>3476.8</v>
      </c>
      <c r="J19" s="23">
        <f>J22+J23+J24+J25+J27+J28+J31+J32</f>
        <v>136010.17000000001</v>
      </c>
      <c r="K19" s="21"/>
      <c r="L19" s="21"/>
      <c r="M19" s="21"/>
      <c r="N19" s="21">
        <f>N22+N23+N24+N25+N27+N28+N31+N32</f>
        <v>119505.90000000001</v>
      </c>
      <c r="O19" s="21">
        <f t="shared" ref="O19:Q19" si="21">O22+O23+O24+O25+O27+O28+O31+O32</f>
        <v>13027.47</v>
      </c>
      <c r="P19" s="21">
        <f t="shared" si="21"/>
        <v>0</v>
      </c>
      <c r="Q19" s="21">
        <f t="shared" si="21"/>
        <v>3476.8</v>
      </c>
      <c r="R19" s="23">
        <f>SUM(S19:Y19)</f>
        <v>32573.9</v>
      </c>
      <c r="S19" s="21">
        <f>S31</f>
        <v>2000</v>
      </c>
      <c r="T19" s="21"/>
      <c r="U19" s="21"/>
      <c r="V19" s="21">
        <f>V22+V23+V24+V25+V27+V28+V31+V32</f>
        <v>21547.200000000001</v>
      </c>
      <c r="W19" s="21">
        <f>W25+W32+W31</f>
        <v>7136.3</v>
      </c>
      <c r="X19" s="21">
        <f t="shared" ref="X19:Y19" si="22">X22+X23+X24+X25+X27+X28+X31+X32</f>
        <v>0</v>
      </c>
      <c r="Y19" s="21">
        <f t="shared" si="22"/>
        <v>1890.4</v>
      </c>
      <c r="Z19" s="23">
        <f>AA19+AD19+AE19</f>
        <v>31881.599999999999</v>
      </c>
      <c r="AA19" s="21"/>
      <c r="AB19" s="21"/>
      <c r="AC19" s="21"/>
      <c r="AD19" s="21">
        <f>AD22+AD23+AD24+AD25+AD27+AD28+AD31+AD32</f>
        <v>25903.599999999999</v>
      </c>
      <c r="AE19" s="21">
        <f t="shared" ref="AE19:AG19" si="23">AE22+AE23+AE24+AE25+AE27+AE28+AE31+AE32</f>
        <v>5978</v>
      </c>
      <c r="AF19" s="21">
        <f t="shared" si="23"/>
        <v>0</v>
      </c>
      <c r="AG19" s="21">
        <f t="shared" si="23"/>
        <v>0</v>
      </c>
      <c r="AH19" s="23">
        <f t="shared" ref="AH19:AH43" si="24">SUM(AI19:AO19)</f>
        <v>32589.5</v>
      </c>
      <c r="AI19" s="21"/>
      <c r="AJ19" s="21"/>
      <c r="AK19" s="21"/>
      <c r="AL19" s="21">
        <f>AL22+AL23+AL24+AL25+AL27+AL28+AL31+AL32</f>
        <v>25664</v>
      </c>
      <c r="AM19" s="21">
        <f t="shared" ref="AM19:AO19" si="25">AM22+AM23+AM24+AM25+AM27+AM28+AM31+AM32</f>
        <v>6925.5</v>
      </c>
      <c r="AN19" s="21">
        <f t="shared" si="25"/>
        <v>0</v>
      </c>
      <c r="AO19" s="21">
        <f t="shared" si="25"/>
        <v>0</v>
      </c>
    </row>
    <row r="20" spans="1:41" s="14" customFormat="1" ht="77.25" customHeight="1" x14ac:dyDescent="0.3">
      <c r="A20" s="125"/>
      <c r="B20" s="22" t="s">
        <v>38</v>
      </c>
      <c r="C20" s="22"/>
      <c r="D20" s="82">
        <f>R20</f>
        <v>23521.7</v>
      </c>
      <c r="E20" s="84"/>
      <c r="F20" s="82"/>
      <c r="G20" s="82"/>
      <c r="H20" s="82"/>
      <c r="I20" s="82"/>
      <c r="J20" s="84"/>
      <c r="K20" s="82"/>
      <c r="L20" s="82"/>
      <c r="M20" s="82"/>
      <c r="N20" s="82"/>
      <c r="O20" s="82"/>
      <c r="P20" s="82"/>
      <c r="Q20" s="82"/>
      <c r="R20" s="84">
        <f>V20</f>
        <v>23521.7</v>
      </c>
      <c r="S20" s="82"/>
      <c r="T20" s="82"/>
      <c r="U20" s="82"/>
      <c r="V20" s="82">
        <f>V26+V29</f>
        <v>23521.7</v>
      </c>
      <c r="W20" s="82"/>
      <c r="X20" s="82"/>
      <c r="Y20" s="82"/>
      <c r="Z20" s="84"/>
      <c r="AA20" s="82"/>
      <c r="AB20" s="82"/>
      <c r="AC20" s="82"/>
      <c r="AD20" s="82"/>
      <c r="AE20" s="82"/>
      <c r="AF20" s="82"/>
      <c r="AG20" s="82"/>
      <c r="AH20" s="84"/>
      <c r="AI20" s="82"/>
      <c r="AJ20" s="82"/>
      <c r="AK20" s="82"/>
      <c r="AL20" s="82"/>
      <c r="AM20" s="82"/>
      <c r="AN20" s="82"/>
      <c r="AO20" s="82"/>
    </row>
    <row r="21" spans="1:41" s="14" customFormat="1" ht="87.75" customHeight="1" x14ac:dyDescent="0.3">
      <c r="A21" s="134"/>
      <c r="B21" s="24" t="s">
        <v>16</v>
      </c>
      <c r="C21" s="24" t="s">
        <v>12</v>
      </c>
      <c r="D21" s="21">
        <f t="shared" si="19"/>
        <v>2836.9</v>
      </c>
      <c r="E21" s="23">
        <f>F21+G21+H21+I21</f>
        <v>1000</v>
      </c>
      <c r="F21" s="21">
        <f>F30</f>
        <v>1000</v>
      </c>
      <c r="G21" s="21">
        <f t="shared" ref="G21:I21" si="26">G30</f>
        <v>0</v>
      </c>
      <c r="H21" s="21">
        <f t="shared" si="26"/>
        <v>0</v>
      </c>
      <c r="I21" s="21">
        <f t="shared" si="26"/>
        <v>0</v>
      </c>
      <c r="J21" s="23">
        <f>N21+O21+P21+Q21</f>
        <v>336.9</v>
      </c>
      <c r="K21" s="21"/>
      <c r="L21" s="21"/>
      <c r="M21" s="21"/>
      <c r="N21" s="21">
        <f t="shared" ref="N21:Q21" si="27">N30</f>
        <v>336.9</v>
      </c>
      <c r="O21" s="21">
        <f t="shared" si="27"/>
        <v>0</v>
      </c>
      <c r="P21" s="21">
        <f t="shared" si="27"/>
        <v>0</v>
      </c>
      <c r="Q21" s="21">
        <f t="shared" si="27"/>
        <v>0</v>
      </c>
      <c r="R21" s="23">
        <f>V21+W21+X21+Y21</f>
        <v>500</v>
      </c>
      <c r="S21" s="21"/>
      <c r="T21" s="21"/>
      <c r="U21" s="21"/>
      <c r="V21" s="21">
        <f t="shared" ref="V21:Y21" si="28">V30</f>
        <v>500</v>
      </c>
      <c r="W21" s="21">
        <f t="shared" si="28"/>
        <v>0</v>
      </c>
      <c r="X21" s="21">
        <f t="shared" si="28"/>
        <v>0</v>
      </c>
      <c r="Y21" s="21">
        <f t="shared" si="28"/>
        <v>0</v>
      </c>
      <c r="Z21" s="23">
        <f>AD21+AE21+AF21+AG21</f>
        <v>500</v>
      </c>
      <c r="AA21" s="21"/>
      <c r="AB21" s="21"/>
      <c r="AC21" s="21"/>
      <c r="AD21" s="21">
        <f t="shared" ref="AD21:AG21" si="29">AD30</f>
        <v>500</v>
      </c>
      <c r="AE21" s="21">
        <f t="shared" si="29"/>
        <v>0</v>
      </c>
      <c r="AF21" s="21">
        <f t="shared" si="29"/>
        <v>0</v>
      </c>
      <c r="AG21" s="21">
        <f t="shared" si="29"/>
        <v>0</v>
      </c>
      <c r="AH21" s="23">
        <f t="shared" si="24"/>
        <v>500</v>
      </c>
      <c r="AI21" s="21"/>
      <c r="AJ21" s="21"/>
      <c r="AK21" s="21"/>
      <c r="AL21" s="21">
        <f t="shared" ref="AL21:AO21" si="30">AL30</f>
        <v>500</v>
      </c>
      <c r="AM21" s="21">
        <f t="shared" si="30"/>
        <v>0</v>
      </c>
      <c r="AN21" s="21">
        <f t="shared" si="30"/>
        <v>0</v>
      </c>
      <c r="AO21" s="21">
        <f t="shared" si="30"/>
        <v>0</v>
      </c>
    </row>
    <row r="22" spans="1:41" ht="85.5" customHeight="1" x14ac:dyDescent="0.3">
      <c r="A22" s="25" t="s">
        <v>42</v>
      </c>
      <c r="B22" s="13" t="s">
        <v>58</v>
      </c>
      <c r="C22" s="13" t="s">
        <v>12</v>
      </c>
      <c r="D22" s="26">
        <f t="shared" si="19"/>
        <v>2112.4</v>
      </c>
      <c r="E22" s="16">
        <f t="shared" ref="E22" si="31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4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3">
      <c r="A23" s="27" t="s">
        <v>43</v>
      </c>
      <c r="B23" s="13" t="s">
        <v>60</v>
      </c>
      <c r="C23" s="28" t="s">
        <v>12</v>
      </c>
      <c r="D23" s="26">
        <f t="shared" si="19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6">
        <f>V23+W23</f>
        <v>0</v>
      </c>
      <c r="S23" s="15"/>
      <c r="T23" s="15"/>
      <c r="U23" s="15"/>
      <c r="V23" s="15">
        <v>0</v>
      </c>
      <c r="W23" s="15">
        <v>0</v>
      </c>
      <c r="X23" s="15">
        <v>0</v>
      </c>
      <c r="Y23" s="15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4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3">
      <c r="A24" s="25" t="s">
        <v>44</v>
      </c>
      <c r="B24" s="29" t="s">
        <v>59</v>
      </c>
      <c r="C24" s="29" t="s">
        <v>12</v>
      </c>
      <c r="D24" s="26">
        <f t="shared" si="19"/>
        <v>0</v>
      </c>
      <c r="E24" s="16">
        <f t="shared" ref="E24" si="32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SUM(V24:W24)</f>
        <v>0</v>
      </c>
      <c r="S24" s="15"/>
      <c r="T24" s="15"/>
      <c r="U24" s="15"/>
      <c r="V24" s="15">
        <v>0</v>
      </c>
      <c r="W24" s="15">
        <v>0</v>
      </c>
      <c r="X24" s="15">
        <v>0</v>
      </c>
      <c r="Y24" s="15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4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3">
      <c r="A25" s="120" t="s">
        <v>45</v>
      </c>
      <c r="B25" s="13" t="s">
        <v>61</v>
      </c>
      <c r="C25" s="13" t="s">
        <v>12</v>
      </c>
      <c r="D25" s="26">
        <f>E25+J25+R25+Z25+AH25</f>
        <v>68577.87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6">
        <f>V25+W25+X25+Y25</f>
        <v>14240.4</v>
      </c>
      <c r="S25" s="15"/>
      <c r="T25" s="15"/>
      <c r="U25" s="15"/>
      <c r="V25" s="106">
        <v>10299</v>
      </c>
      <c r="W25" s="15">
        <v>2051</v>
      </c>
      <c r="X25" s="15">
        <v>0</v>
      </c>
      <c r="Y25" s="15">
        <v>1890.4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4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95.25" customHeight="1" x14ac:dyDescent="0.3">
      <c r="A26" s="121"/>
      <c r="B26" s="104" t="s">
        <v>38</v>
      </c>
      <c r="C26" s="28" t="s">
        <v>38</v>
      </c>
      <c r="D26" s="102"/>
      <c r="E26" s="101">
        <f>F26+G26+H26+I26</f>
        <v>0</v>
      </c>
      <c r="F26" s="103"/>
      <c r="G26" s="103"/>
      <c r="H26" s="103"/>
      <c r="I26" s="103"/>
      <c r="J26" s="101">
        <f>N26+O26+P26+Q26</f>
        <v>0</v>
      </c>
      <c r="K26" s="103"/>
      <c r="L26" s="103"/>
      <c r="M26" s="103"/>
      <c r="N26" s="103"/>
      <c r="O26" s="103"/>
      <c r="P26" s="103"/>
      <c r="Q26" s="103"/>
      <c r="R26" s="101">
        <f>V26+W26+X26+Y26</f>
        <v>4325.3</v>
      </c>
      <c r="S26" s="103"/>
      <c r="T26" s="103"/>
      <c r="U26" s="103"/>
      <c r="V26" s="106">
        <v>4325.3</v>
      </c>
      <c r="W26" s="103"/>
      <c r="X26" s="103"/>
      <c r="Y26" s="103"/>
      <c r="Z26" s="101">
        <f>AD26+AE26+AF26+AG26</f>
        <v>0</v>
      </c>
      <c r="AA26" s="103"/>
      <c r="AB26" s="103"/>
      <c r="AC26" s="103"/>
      <c r="AD26" s="103"/>
      <c r="AE26" s="103"/>
      <c r="AF26" s="103"/>
      <c r="AG26" s="103"/>
      <c r="AH26" s="100">
        <f t="shared" si="24"/>
        <v>0</v>
      </c>
      <c r="AI26" s="103"/>
      <c r="AJ26" s="103"/>
      <c r="AK26" s="103"/>
      <c r="AL26" s="103"/>
      <c r="AM26" s="103"/>
      <c r="AN26" s="103"/>
      <c r="AO26" s="103"/>
    </row>
    <row r="27" spans="1:41" ht="104.25" customHeight="1" x14ac:dyDescent="0.3">
      <c r="A27" s="30" t="s">
        <v>46</v>
      </c>
      <c r="B27" s="13" t="s">
        <v>57</v>
      </c>
      <c r="C27" s="28" t="s">
        <v>12</v>
      </c>
      <c r="D27" s="26">
        <f t="shared" si="19"/>
        <v>150</v>
      </c>
      <c r="E27" s="16">
        <f>SUM(F27:H27)</f>
        <v>0</v>
      </c>
      <c r="F27" s="15">
        <v>0</v>
      </c>
      <c r="G27" s="15">
        <v>0</v>
      </c>
      <c r="H27" s="15">
        <v>0</v>
      </c>
      <c r="I27" s="15">
        <v>0</v>
      </c>
      <c r="J27" s="16">
        <f>SUM(N27:P27)</f>
        <v>0</v>
      </c>
      <c r="K27" s="15"/>
      <c r="L27" s="15"/>
      <c r="M27" s="15"/>
      <c r="N27" s="15">
        <v>0</v>
      </c>
      <c r="O27" s="15">
        <v>0</v>
      </c>
      <c r="P27" s="15">
        <v>0</v>
      </c>
      <c r="Q27" s="15">
        <v>0</v>
      </c>
      <c r="R27" s="16">
        <f>SUM(V27:X27)</f>
        <v>150</v>
      </c>
      <c r="S27" s="15"/>
      <c r="T27" s="15"/>
      <c r="U27" s="15"/>
      <c r="V27" s="15">
        <v>150</v>
      </c>
      <c r="W27" s="15">
        <v>0</v>
      </c>
      <c r="X27" s="15">
        <v>0</v>
      </c>
      <c r="Y27" s="15">
        <v>0</v>
      </c>
      <c r="Z27" s="16">
        <f>SUM(AD27:AG27)</f>
        <v>0</v>
      </c>
      <c r="AA27" s="15"/>
      <c r="AB27" s="15"/>
      <c r="AC27" s="15"/>
      <c r="AD27" s="15">
        <v>0</v>
      </c>
      <c r="AE27" s="15">
        <v>0</v>
      </c>
      <c r="AF27" s="15">
        <v>0</v>
      </c>
      <c r="AG27" s="15">
        <v>0</v>
      </c>
      <c r="AH27" s="23">
        <f t="shared" si="24"/>
        <v>0</v>
      </c>
      <c r="AI27" s="15"/>
      <c r="AJ27" s="15"/>
      <c r="AK27" s="15"/>
      <c r="AL27" s="15">
        <v>0</v>
      </c>
      <c r="AM27" s="15">
        <v>0</v>
      </c>
      <c r="AN27" s="15">
        <v>0</v>
      </c>
      <c r="AO27" s="15">
        <v>0</v>
      </c>
    </row>
    <row r="28" spans="1:41" ht="86.25" customHeight="1" x14ac:dyDescent="0.3">
      <c r="A28" s="113" t="s">
        <v>47</v>
      </c>
      <c r="B28" s="31" t="s">
        <v>70</v>
      </c>
      <c r="C28" s="29" t="s">
        <v>12</v>
      </c>
      <c r="D28" s="26">
        <f t="shared" si="19"/>
        <v>278379.90000000002</v>
      </c>
      <c r="E28" s="16">
        <f t="shared" ref="E28" si="33">SUM(F28:H28)</f>
        <v>135974.5</v>
      </c>
      <c r="F28" s="15">
        <v>135974.5</v>
      </c>
      <c r="G28" s="15">
        <v>0</v>
      </c>
      <c r="H28" s="15">
        <v>0</v>
      </c>
      <c r="I28" s="15">
        <v>0</v>
      </c>
      <c r="J28" s="16">
        <f>SUM(K28:P28)</f>
        <v>91185.600000000006</v>
      </c>
      <c r="K28" s="15"/>
      <c r="L28" s="15"/>
      <c r="M28" s="15"/>
      <c r="N28" s="15">
        <v>91185.600000000006</v>
      </c>
      <c r="O28" s="15">
        <v>0</v>
      </c>
      <c r="P28" s="15">
        <v>0</v>
      </c>
      <c r="Q28" s="15">
        <v>0</v>
      </c>
      <c r="R28" s="16">
        <f>V28+W28</f>
        <v>11098.2</v>
      </c>
      <c r="S28" s="15"/>
      <c r="T28" s="15"/>
      <c r="U28" s="15"/>
      <c r="V28" s="106">
        <v>11098.2</v>
      </c>
      <c r="W28" s="15">
        <v>0</v>
      </c>
      <c r="X28" s="15">
        <v>0</v>
      </c>
      <c r="Y28" s="15">
        <v>0</v>
      </c>
      <c r="Z28" s="16">
        <f>SUM(AD28:AG28)</f>
        <v>20180.599999999999</v>
      </c>
      <c r="AA28" s="15"/>
      <c r="AB28" s="15"/>
      <c r="AC28" s="15"/>
      <c r="AD28" s="15">
        <v>20180.599999999999</v>
      </c>
      <c r="AE28" s="15">
        <v>0</v>
      </c>
      <c r="AF28" s="15">
        <v>0</v>
      </c>
      <c r="AG28" s="15">
        <v>0</v>
      </c>
      <c r="AH28" s="23">
        <f t="shared" si="24"/>
        <v>19941</v>
      </c>
      <c r="AI28" s="15"/>
      <c r="AJ28" s="15"/>
      <c r="AK28" s="15"/>
      <c r="AL28" s="15">
        <v>19941</v>
      </c>
      <c r="AM28" s="15">
        <v>0</v>
      </c>
      <c r="AN28" s="15">
        <v>0</v>
      </c>
      <c r="AO28" s="15">
        <v>0</v>
      </c>
    </row>
    <row r="29" spans="1:41" ht="72" customHeight="1" x14ac:dyDescent="0.3">
      <c r="A29" s="114"/>
      <c r="B29" s="29" t="s">
        <v>38</v>
      </c>
      <c r="C29" s="29" t="s">
        <v>38</v>
      </c>
      <c r="D29" s="67">
        <f>R29</f>
        <v>19196.400000000001</v>
      </c>
      <c r="E29" s="70"/>
      <c r="F29" s="68"/>
      <c r="G29" s="68"/>
      <c r="H29" s="68"/>
      <c r="I29" s="68"/>
      <c r="J29" s="70"/>
      <c r="K29" s="68"/>
      <c r="L29" s="68"/>
      <c r="M29" s="68"/>
      <c r="N29" s="68"/>
      <c r="O29" s="68"/>
      <c r="P29" s="68"/>
      <c r="Q29" s="68"/>
      <c r="R29" s="70">
        <f>V29</f>
        <v>19196.400000000001</v>
      </c>
      <c r="S29" s="68"/>
      <c r="T29" s="68"/>
      <c r="U29" s="68"/>
      <c r="V29" s="106">
        <v>19196.400000000001</v>
      </c>
      <c r="W29" s="68"/>
      <c r="X29" s="68"/>
      <c r="Y29" s="68"/>
      <c r="Z29" s="70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</row>
    <row r="30" spans="1:41" s="35" customFormat="1" ht="97.5" customHeight="1" x14ac:dyDescent="0.3">
      <c r="A30" s="32" t="s">
        <v>48</v>
      </c>
      <c r="B30" s="33" t="s">
        <v>16</v>
      </c>
      <c r="C30" s="33" t="s">
        <v>16</v>
      </c>
      <c r="D30" s="26">
        <f t="shared" si="19"/>
        <v>2836.9</v>
      </c>
      <c r="E30" s="16">
        <f t="shared" ref="E30:E31" si="34">SUM(F30:H30)</f>
        <v>1000</v>
      </c>
      <c r="F30" s="34">
        <v>1000</v>
      </c>
      <c r="G30" s="34">
        <v>0</v>
      </c>
      <c r="H30" s="34">
        <v>0</v>
      </c>
      <c r="I30" s="34">
        <v>0</v>
      </c>
      <c r="J30" s="16">
        <f t="shared" ref="J30:J31" si="35">N30+O30</f>
        <v>336.9</v>
      </c>
      <c r="K30" s="34"/>
      <c r="L30" s="34"/>
      <c r="M30" s="34"/>
      <c r="N30" s="34">
        <v>336.9</v>
      </c>
      <c r="O30" s="34">
        <v>0</v>
      </c>
      <c r="P30" s="34">
        <v>0</v>
      </c>
      <c r="Q30" s="34">
        <v>0</v>
      </c>
      <c r="R30" s="16">
        <f>V30+W30</f>
        <v>500</v>
      </c>
      <c r="S30" s="34"/>
      <c r="T30" s="34"/>
      <c r="U30" s="34"/>
      <c r="V30" s="34">
        <v>500</v>
      </c>
      <c r="W30" s="34">
        <v>0</v>
      </c>
      <c r="X30" s="34">
        <v>0</v>
      </c>
      <c r="Y30" s="34">
        <v>0</v>
      </c>
      <c r="Z30" s="16">
        <f>SUM(AD30:AE30)</f>
        <v>500</v>
      </c>
      <c r="AA30" s="34"/>
      <c r="AB30" s="34"/>
      <c r="AC30" s="34"/>
      <c r="AD30" s="34">
        <v>500</v>
      </c>
      <c r="AE30" s="34">
        <v>0</v>
      </c>
      <c r="AF30" s="34">
        <v>0</v>
      </c>
      <c r="AG30" s="34">
        <v>0</v>
      </c>
      <c r="AH30" s="23">
        <f t="shared" si="24"/>
        <v>500</v>
      </c>
      <c r="AI30" s="34"/>
      <c r="AJ30" s="34"/>
      <c r="AK30" s="34"/>
      <c r="AL30" s="34">
        <v>500</v>
      </c>
      <c r="AM30" s="34">
        <v>0</v>
      </c>
      <c r="AN30" s="34">
        <v>0</v>
      </c>
      <c r="AO30" s="34">
        <v>0</v>
      </c>
    </row>
    <row r="31" spans="1:41" ht="97.5" customHeight="1" x14ac:dyDescent="0.3">
      <c r="A31" s="25" t="s">
        <v>49</v>
      </c>
      <c r="B31" s="36" t="s">
        <v>61</v>
      </c>
      <c r="C31" s="36" t="s">
        <v>12</v>
      </c>
      <c r="D31" s="26">
        <f t="shared" si="19"/>
        <v>8436.9000000000015</v>
      </c>
      <c r="E31" s="16">
        <f t="shared" si="34"/>
        <v>2192.8000000000002</v>
      </c>
      <c r="F31" s="15">
        <v>2000</v>
      </c>
      <c r="G31" s="15">
        <v>192.8</v>
      </c>
      <c r="H31" s="15">
        <v>0</v>
      </c>
      <c r="I31" s="15">
        <v>0</v>
      </c>
      <c r="J31" s="16">
        <f t="shared" si="35"/>
        <v>2755.3</v>
      </c>
      <c r="K31" s="15"/>
      <c r="L31" s="15"/>
      <c r="M31" s="15"/>
      <c r="N31" s="15">
        <v>2000</v>
      </c>
      <c r="O31" s="15">
        <v>755.3</v>
      </c>
      <c r="P31" s="15">
        <v>0</v>
      </c>
      <c r="Q31" s="15">
        <v>0</v>
      </c>
      <c r="R31" s="16">
        <f>S31+W31</f>
        <v>2585.3000000000002</v>
      </c>
      <c r="S31" s="15">
        <v>2000</v>
      </c>
      <c r="T31" s="15"/>
      <c r="U31" s="15"/>
      <c r="V31" s="15"/>
      <c r="W31" s="15">
        <v>585.29999999999995</v>
      </c>
      <c r="X31" s="15">
        <v>0</v>
      </c>
      <c r="Y31" s="15">
        <v>0</v>
      </c>
      <c r="Z31" s="16">
        <f>AA31+AE31</f>
        <v>478</v>
      </c>
      <c r="AA31" s="15"/>
      <c r="AB31" s="15"/>
      <c r="AC31" s="15"/>
      <c r="AD31" s="15"/>
      <c r="AE31" s="15">
        <v>478</v>
      </c>
      <c r="AF31" s="15">
        <v>0</v>
      </c>
      <c r="AG31" s="15">
        <v>0</v>
      </c>
      <c r="AH31" s="23">
        <f t="shared" si="24"/>
        <v>425.5</v>
      </c>
      <c r="AI31" s="15"/>
      <c r="AJ31" s="15"/>
      <c r="AK31" s="15"/>
      <c r="AL31" s="15"/>
      <c r="AM31" s="15">
        <v>425.5</v>
      </c>
      <c r="AN31" s="15">
        <v>0</v>
      </c>
      <c r="AO31" s="15">
        <v>0</v>
      </c>
    </row>
    <row r="32" spans="1:41" ht="139.5" customHeight="1" x14ac:dyDescent="0.3">
      <c r="A32" s="30" t="s">
        <v>50</v>
      </c>
      <c r="B32" s="57" t="s">
        <v>61</v>
      </c>
      <c r="C32" s="37" t="s">
        <v>12</v>
      </c>
      <c r="D32" s="26">
        <f t="shared" si="19"/>
        <v>22108.1</v>
      </c>
      <c r="E32" s="16">
        <f>SUM(F32:H32)</f>
        <v>2608.1</v>
      </c>
      <c r="F32" s="15">
        <v>0</v>
      </c>
      <c r="G32" s="15">
        <v>2608.1</v>
      </c>
      <c r="H32" s="15">
        <v>0</v>
      </c>
      <c r="I32" s="15">
        <v>0</v>
      </c>
      <c r="J32" s="16">
        <f>SUM(N32:P32)</f>
        <v>3000</v>
      </c>
      <c r="K32" s="15"/>
      <c r="L32" s="15"/>
      <c r="M32" s="15"/>
      <c r="N32" s="15">
        <v>0</v>
      </c>
      <c r="O32" s="15">
        <f>5300-2300</f>
        <v>3000</v>
      </c>
      <c r="P32" s="15">
        <v>0</v>
      </c>
      <c r="Q32" s="15">
        <v>0</v>
      </c>
      <c r="R32" s="16">
        <f>SUM(V32:X32)</f>
        <v>4500</v>
      </c>
      <c r="S32" s="15"/>
      <c r="T32" s="15"/>
      <c r="U32" s="15"/>
      <c r="V32" s="15">
        <v>0</v>
      </c>
      <c r="W32" s="15">
        <v>4500</v>
      </c>
      <c r="X32" s="15">
        <v>0</v>
      </c>
      <c r="Y32" s="15">
        <v>0</v>
      </c>
      <c r="Z32" s="16">
        <f>SUM(AD32:AG32)</f>
        <v>5500</v>
      </c>
      <c r="AA32" s="15"/>
      <c r="AB32" s="15"/>
      <c r="AC32" s="15"/>
      <c r="AD32" s="15">
        <v>0</v>
      </c>
      <c r="AE32" s="15">
        <v>5500</v>
      </c>
      <c r="AF32" s="15">
        <v>0</v>
      </c>
      <c r="AG32" s="15">
        <v>0</v>
      </c>
      <c r="AH32" s="23">
        <f t="shared" si="24"/>
        <v>6500</v>
      </c>
      <c r="AI32" s="15"/>
      <c r="AJ32" s="15"/>
      <c r="AK32" s="15"/>
      <c r="AL32" s="15">
        <v>0</v>
      </c>
      <c r="AM32" s="15">
        <v>6500</v>
      </c>
      <c r="AN32" s="15">
        <v>0</v>
      </c>
      <c r="AO32" s="15">
        <v>0</v>
      </c>
    </row>
    <row r="33" spans="1:41" s="14" customFormat="1" ht="64.5" customHeight="1" x14ac:dyDescent="0.3">
      <c r="A33" s="124" t="s">
        <v>51</v>
      </c>
      <c r="B33" s="38"/>
      <c r="C33" s="38" t="s">
        <v>7</v>
      </c>
      <c r="D33" s="21">
        <f t="shared" si="19"/>
        <v>2215629.6999999997</v>
      </c>
      <c r="E33" s="23">
        <f t="shared" ref="E33:J33" si="36">SUM(E34)</f>
        <v>879884.80000000005</v>
      </c>
      <c r="F33" s="21">
        <f t="shared" si="36"/>
        <v>136419.90000000002</v>
      </c>
      <c r="G33" s="21">
        <f t="shared" si="36"/>
        <v>418257.8</v>
      </c>
      <c r="H33" s="21">
        <f t="shared" si="36"/>
        <v>0</v>
      </c>
      <c r="I33" s="21">
        <f t="shared" si="36"/>
        <v>325207.09999999998</v>
      </c>
      <c r="J33" s="23">
        <f t="shared" si="36"/>
        <v>531484.6</v>
      </c>
      <c r="K33" s="21">
        <f t="shared" ref="K33" si="37">SUM(K34)</f>
        <v>0</v>
      </c>
      <c r="L33" s="21">
        <f t="shared" ref="L33" si="38">SUM(L34)</f>
        <v>0</v>
      </c>
      <c r="M33" s="21">
        <f t="shared" ref="M33" si="39">SUM(M34)</f>
        <v>0</v>
      </c>
      <c r="N33" s="21">
        <f t="shared" ref="N33" si="40">SUM(N34)</f>
        <v>69819.600000000006</v>
      </c>
      <c r="O33" s="21">
        <f t="shared" ref="O33" si="41">SUM(O34)</f>
        <v>183584.69999999998</v>
      </c>
      <c r="P33" s="21">
        <f t="shared" ref="P33" si="42">SUM(P34)</f>
        <v>0</v>
      </c>
      <c r="Q33" s="21">
        <f t="shared" ref="Q33" si="43">SUM(Q34)</f>
        <v>278080.3</v>
      </c>
      <c r="R33" s="23">
        <f>S33+V33+W33+Y33</f>
        <v>740646.5</v>
      </c>
      <c r="S33" s="21">
        <f t="shared" ref="S33" si="44">SUM(S34)</f>
        <v>450</v>
      </c>
      <c r="T33" s="21">
        <f t="shared" ref="T33" si="45">SUM(T34)</f>
        <v>0</v>
      </c>
      <c r="U33" s="21">
        <f t="shared" ref="U33" si="46">SUM(U34)</f>
        <v>0</v>
      </c>
      <c r="V33" s="21">
        <f>V34+V35+V36</f>
        <v>117224.7</v>
      </c>
      <c r="W33" s="60">
        <f>W34+W35+W36</f>
        <v>236956.59999999998</v>
      </c>
      <c r="X33" s="60">
        <f t="shared" ref="X33" si="47">X34+X36</f>
        <v>0</v>
      </c>
      <c r="Y33" s="60">
        <f>Y34+Y35+Y36</f>
        <v>386015.2</v>
      </c>
      <c r="Z33" s="16">
        <f>SUM(Z34:Z36)</f>
        <v>52529.3</v>
      </c>
      <c r="AA33" s="95">
        <f t="shared" ref="AA33:AG33" si="48">SUM(AA34:AA36)</f>
        <v>14033.3</v>
      </c>
      <c r="AB33" s="95">
        <f t="shared" si="48"/>
        <v>0</v>
      </c>
      <c r="AC33" s="95">
        <f t="shared" si="48"/>
        <v>0</v>
      </c>
      <c r="AD33" s="95">
        <f t="shared" si="48"/>
        <v>6099.7</v>
      </c>
      <c r="AE33" s="95">
        <f t="shared" si="48"/>
        <v>32396.3</v>
      </c>
      <c r="AF33" s="95">
        <f t="shared" si="48"/>
        <v>0</v>
      </c>
      <c r="AG33" s="95">
        <f t="shared" si="48"/>
        <v>0</v>
      </c>
      <c r="AH33" s="95">
        <f>SUM(AH34:AH36)</f>
        <v>11084.5</v>
      </c>
      <c r="AI33" s="95">
        <f t="shared" ref="AI33" si="49">SUM(AI34:AI36)</f>
        <v>11084.5</v>
      </c>
      <c r="AJ33" s="95">
        <f t="shared" ref="AJ33" si="50">SUM(AJ34:AJ36)</f>
        <v>0</v>
      </c>
      <c r="AK33" s="95">
        <f t="shared" ref="AK33" si="51">SUM(AK34:AK36)</f>
        <v>0</v>
      </c>
      <c r="AL33" s="95">
        <f t="shared" ref="AL33" si="52">SUM(AL34:AL36)</f>
        <v>0</v>
      </c>
      <c r="AM33" s="95">
        <f t="shared" ref="AM33" si="53">SUM(AM34:AM36)</f>
        <v>0</v>
      </c>
      <c r="AN33" s="95">
        <f t="shared" ref="AN33" si="54">SUM(AN34:AN36)</f>
        <v>0</v>
      </c>
      <c r="AO33" s="95">
        <f t="shared" ref="AO33" si="55">SUM(AO34:AO36)</f>
        <v>0</v>
      </c>
    </row>
    <row r="34" spans="1:41" s="39" customFormat="1" ht="113.25" customHeight="1" x14ac:dyDescent="0.3">
      <c r="A34" s="125"/>
      <c r="B34" s="64" t="s">
        <v>72</v>
      </c>
      <c r="C34" s="38" t="s">
        <v>12</v>
      </c>
      <c r="D34" s="21">
        <f>SUM(D37:D43)</f>
        <v>2215629.6999999997</v>
      </c>
      <c r="E34" s="23">
        <f t="shared" ref="E34:K34" si="56">SUM(E37:E43)</f>
        <v>879884.80000000005</v>
      </c>
      <c r="F34" s="21">
        <f t="shared" si="56"/>
        <v>136419.90000000002</v>
      </c>
      <c r="G34" s="21">
        <f t="shared" si="56"/>
        <v>418257.8</v>
      </c>
      <c r="H34" s="21">
        <f t="shared" si="56"/>
        <v>0</v>
      </c>
      <c r="I34" s="21">
        <f t="shared" si="56"/>
        <v>325207.09999999998</v>
      </c>
      <c r="J34" s="23">
        <f t="shared" si="56"/>
        <v>531484.6</v>
      </c>
      <c r="K34" s="21">
        <f t="shared" si="56"/>
        <v>0</v>
      </c>
      <c r="L34" s="21">
        <f t="shared" ref="L34" si="57">SUM(L37:L43)</f>
        <v>0</v>
      </c>
      <c r="M34" s="21">
        <f t="shared" ref="M34" si="58">SUM(M37:M43)</f>
        <v>0</v>
      </c>
      <c r="N34" s="21">
        <f t="shared" ref="N34" si="59">SUM(N37:N43)</f>
        <v>69819.600000000006</v>
      </c>
      <c r="O34" s="21">
        <f t="shared" ref="O34" si="60">SUM(O37:O43)</f>
        <v>183584.69999999998</v>
      </c>
      <c r="P34" s="21">
        <f t="shared" ref="P34" si="61">SUM(P37:P43)</f>
        <v>0</v>
      </c>
      <c r="Q34" s="21">
        <f t="shared" ref="Q34" si="62">SUM(Q37:Q43)</f>
        <v>278080.3</v>
      </c>
      <c r="R34" s="23">
        <f>S34+T34+U34+V34+W34+X34+Y34</f>
        <v>539833.39999999991</v>
      </c>
      <c r="S34" s="21">
        <f t="shared" ref="S34" si="63">SUM(S37:S43)</f>
        <v>450</v>
      </c>
      <c r="T34" s="21">
        <f t="shared" ref="T34" si="64">SUM(T37:T43)</f>
        <v>0</v>
      </c>
      <c r="U34" s="21">
        <f t="shared" ref="U34" si="65">SUM(U37:U43)</f>
        <v>0</v>
      </c>
      <c r="V34" s="21">
        <f>V37+V38</f>
        <v>103927.5</v>
      </c>
      <c r="W34" s="60">
        <f t="shared" ref="W34:Y34" si="66">W37+W38</f>
        <v>156015.09999999998</v>
      </c>
      <c r="X34" s="60">
        <f t="shared" si="66"/>
        <v>0</v>
      </c>
      <c r="Y34" s="60">
        <f t="shared" si="66"/>
        <v>279440.8</v>
      </c>
      <c r="Z34" s="23">
        <f>SUM(AA34:AG34)</f>
        <v>52529.3</v>
      </c>
      <c r="AA34" s="21">
        <f t="shared" ref="AA34" si="67">SUM(AA37:AA43)</f>
        <v>14033.3</v>
      </c>
      <c r="AB34" s="21">
        <f t="shared" ref="AB34" si="68">SUM(AB37:AB43)</f>
        <v>0</v>
      </c>
      <c r="AC34" s="99">
        <f t="shared" ref="AC34:AF34" si="69">AC38</f>
        <v>0</v>
      </c>
      <c r="AD34" s="99">
        <f t="shared" si="69"/>
        <v>6099.7</v>
      </c>
      <c r="AE34" s="99">
        <f t="shared" si="69"/>
        <v>32396.3</v>
      </c>
      <c r="AF34" s="99">
        <f t="shared" si="69"/>
        <v>0</v>
      </c>
      <c r="AG34" s="21">
        <f>AG38</f>
        <v>0</v>
      </c>
      <c r="AH34" s="23">
        <f t="shared" ref="AH34" si="70">SUM(AH37:AH43)</f>
        <v>11084.5</v>
      </c>
      <c r="AI34" s="21">
        <f t="shared" ref="AI34" si="71">SUM(AI37:AI43)</f>
        <v>11084.5</v>
      </c>
      <c r="AJ34" s="21">
        <f t="shared" ref="AJ34" si="72">SUM(AJ37:AJ43)</f>
        <v>0</v>
      </c>
      <c r="AK34" s="21">
        <f t="shared" ref="AK34" si="73">SUM(AK37:AK43)</f>
        <v>0</v>
      </c>
      <c r="AL34" s="21">
        <f t="shared" ref="AL34" si="74">SUM(AL37:AL43)</f>
        <v>0</v>
      </c>
      <c r="AM34" s="21">
        <f t="shared" ref="AM34" si="75">SUM(AM37:AM43)</f>
        <v>0</v>
      </c>
      <c r="AN34" s="21">
        <f t="shared" ref="AN34" si="76">SUM(AN37:AN43)</f>
        <v>0</v>
      </c>
      <c r="AO34" s="21">
        <f t="shared" ref="AO34" si="77">SUM(AO37:AO43)</f>
        <v>0</v>
      </c>
    </row>
    <row r="35" spans="1:41" s="39" customFormat="1" ht="87" customHeight="1" x14ac:dyDescent="0.3">
      <c r="A35" s="85"/>
      <c r="B35" s="83" t="s">
        <v>38</v>
      </c>
      <c r="C35" s="83" t="s">
        <v>38</v>
      </c>
      <c r="D35" s="82"/>
      <c r="E35" s="84"/>
      <c r="F35" s="82"/>
      <c r="G35" s="82"/>
      <c r="H35" s="82"/>
      <c r="I35" s="82"/>
      <c r="J35" s="84"/>
      <c r="K35" s="82"/>
      <c r="L35" s="82"/>
      <c r="M35" s="82"/>
      <c r="N35" s="82"/>
      <c r="O35" s="82"/>
      <c r="P35" s="82"/>
      <c r="Q35" s="82"/>
      <c r="R35" s="84">
        <f>V35+W35+Y35</f>
        <v>66421.399999999994</v>
      </c>
      <c r="S35" s="82"/>
      <c r="T35" s="82"/>
      <c r="U35" s="82"/>
      <c r="V35" s="82">
        <f>V40</f>
        <v>1565.4</v>
      </c>
      <c r="W35" s="82">
        <f t="shared" ref="W35:Y35" si="78">W40</f>
        <v>45940.1</v>
      </c>
      <c r="X35" s="82">
        <f t="shared" si="78"/>
        <v>0</v>
      </c>
      <c r="Y35" s="82">
        <f t="shared" si="78"/>
        <v>18915.900000000001</v>
      </c>
      <c r="Z35" s="84">
        <f>SUM(Z40)</f>
        <v>0</v>
      </c>
      <c r="AA35" s="82">
        <f>SUM(AA40)</f>
        <v>0</v>
      </c>
      <c r="AB35" s="82"/>
      <c r="AC35" s="82"/>
      <c r="AD35" s="82">
        <f>SUM(AD40)</f>
        <v>0</v>
      </c>
      <c r="AE35" s="82">
        <f>SUM(AE40)</f>
        <v>0</v>
      </c>
      <c r="AF35" s="82"/>
      <c r="AG35" s="82"/>
      <c r="AH35" s="84">
        <f>SUM(AH40)</f>
        <v>0</v>
      </c>
      <c r="AI35" s="82"/>
      <c r="AJ35" s="82"/>
      <c r="AK35" s="82"/>
      <c r="AL35" s="82">
        <v>0</v>
      </c>
      <c r="AM35" s="82">
        <v>0</v>
      </c>
      <c r="AN35" s="82">
        <v>0</v>
      </c>
      <c r="AO35" s="82">
        <v>0</v>
      </c>
    </row>
    <row r="36" spans="1:41" s="39" customFormat="1" ht="87" customHeight="1" x14ac:dyDescent="0.3">
      <c r="A36" s="59"/>
      <c r="B36" s="64" t="s">
        <v>69</v>
      </c>
      <c r="C36" s="64" t="s">
        <v>69</v>
      </c>
      <c r="D36" s="60">
        <f>R36</f>
        <v>134391.70000000001</v>
      </c>
      <c r="E36" s="63"/>
      <c r="F36" s="60"/>
      <c r="G36" s="60"/>
      <c r="H36" s="60"/>
      <c r="I36" s="60"/>
      <c r="J36" s="63"/>
      <c r="K36" s="60"/>
      <c r="L36" s="60"/>
      <c r="M36" s="60"/>
      <c r="N36" s="60"/>
      <c r="O36" s="60"/>
      <c r="P36" s="60"/>
      <c r="Q36" s="60"/>
      <c r="R36" s="63">
        <f>V36+W36+Y36</f>
        <v>134391.70000000001</v>
      </c>
      <c r="S36" s="60"/>
      <c r="T36" s="60"/>
      <c r="U36" s="60"/>
      <c r="V36" s="60">
        <f>V39</f>
        <v>11731.8</v>
      </c>
      <c r="W36" s="60">
        <f t="shared" ref="W36:Y36" si="79">W39</f>
        <v>35001.4</v>
      </c>
      <c r="X36" s="60">
        <f t="shared" si="79"/>
        <v>0</v>
      </c>
      <c r="Y36" s="60">
        <f t="shared" si="79"/>
        <v>87658.5</v>
      </c>
      <c r="Z36" s="63"/>
      <c r="AA36" s="60"/>
      <c r="AB36" s="60"/>
      <c r="AC36" s="60"/>
      <c r="AD36" s="60"/>
      <c r="AE36" s="60"/>
      <c r="AF36" s="60"/>
      <c r="AG36" s="60"/>
      <c r="AH36" s="63"/>
      <c r="AI36" s="60"/>
      <c r="AJ36" s="60"/>
      <c r="AK36" s="60"/>
      <c r="AL36" s="60"/>
      <c r="AM36" s="60"/>
      <c r="AN36" s="60"/>
      <c r="AO36" s="60"/>
    </row>
    <row r="37" spans="1:41" ht="126.75" customHeight="1" x14ac:dyDescent="0.3">
      <c r="A37" s="25" t="s">
        <v>52</v>
      </c>
      <c r="B37" s="13" t="s">
        <v>38</v>
      </c>
      <c r="C37" s="13" t="s">
        <v>12</v>
      </c>
      <c r="D37" s="26">
        <f t="shared" si="19"/>
        <v>53336.9</v>
      </c>
      <c r="E37" s="16">
        <f>F37+G37</f>
        <v>26708.3</v>
      </c>
      <c r="F37" s="15">
        <v>26708.3</v>
      </c>
      <c r="G37" s="15">
        <v>0</v>
      </c>
      <c r="H37" s="15">
        <v>0</v>
      </c>
      <c r="I37" s="15">
        <v>0</v>
      </c>
      <c r="J37" s="16">
        <v>21378.3</v>
      </c>
      <c r="K37" s="15"/>
      <c r="L37" s="15"/>
      <c r="M37" s="15"/>
      <c r="N37" s="15">
        <v>21378.3</v>
      </c>
      <c r="O37" s="15">
        <v>0</v>
      </c>
      <c r="P37" s="15">
        <v>0</v>
      </c>
      <c r="Q37" s="15">
        <v>0</v>
      </c>
      <c r="R37" s="16">
        <f>V37+W37</f>
        <v>5250.3</v>
      </c>
      <c r="S37" s="15"/>
      <c r="T37" s="15"/>
      <c r="U37" s="15"/>
      <c r="V37" s="15">
        <v>5250.3</v>
      </c>
      <c r="W37" s="15">
        <v>0</v>
      </c>
      <c r="X37" s="15">
        <v>0</v>
      </c>
      <c r="Y37" s="15">
        <v>0</v>
      </c>
      <c r="Z37" s="16">
        <f>SUM(AD37:AG37)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si="24"/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41" customHeight="1" x14ac:dyDescent="0.3">
      <c r="A38" s="122" t="s">
        <v>53</v>
      </c>
      <c r="B38" s="89" t="s">
        <v>73</v>
      </c>
      <c r="C38" s="89" t="s">
        <v>12</v>
      </c>
      <c r="D38" s="26">
        <f t="shared" si="19"/>
        <v>1444914.7</v>
      </c>
      <c r="E38" s="41">
        <f>F38+G38+H38+I38</f>
        <v>551156.5</v>
      </c>
      <c r="F38" s="15">
        <v>86089.1</v>
      </c>
      <c r="G38" s="15">
        <v>329510.5</v>
      </c>
      <c r="H38" s="15">
        <v>0</v>
      </c>
      <c r="I38" s="15">
        <v>135556.9</v>
      </c>
      <c r="J38" s="41">
        <f t="shared" ref="J38:J43" si="80">N38+O38+P38+Q38</f>
        <v>321129.09999999998</v>
      </c>
      <c r="K38" s="42"/>
      <c r="L38" s="42"/>
      <c r="M38" s="42"/>
      <c r="N38" s="15">
        <v>31905.5</v>
      </c>
      <c r="O38" s="15">
        <v>169890.3</v>
      </c>
      <c r="P38" s="15">
        <v>0</v>
      </c>
      <c r="Q38" s="15">
        <f>227633.1-108299.8</f>
        <v>119333.3</v>
      </c>
      <c r="R38" s="41">
        <f>SUM(S38:Y38)</f>
        <v>534133.1</v>
      </c>
      <c r="S38" s="42"/>
      <c r="T38" s="42"/>
      <c r="U38" s="42"/>
      <c r="V38" s="15">
        <v>98677.2</v>
      </c>
      <c r="W38" s="15">
        <f>154445.3+1569.8</f>
        <v>156015.09999999998</v>
      </c>
      <c r="X38" s="15"/>
      <c r="Y38" s="15">
        <f>275857.7+3583.1</f>
        <v>279440.8</v>
      </c>
      <c r="Z38" s="41">
        <f>AD38+AE38+AF38+AG38</f>
        <v>38496</v>
      </c>
      <c r="AA38" s="42"/>
      <c r="AB38" s="42"/>
      <c r="AC38" s="42"/>
      <c r="AD38" s="15">
        <v>6099.7</v>
      </c>
      <c r="AE38" s="15">
        <v>32396.3</v>
      </c>
      <c r="AF38" s="15">
        <v>0</v>
      </c>
      <c r="AG38" s="15">
        <v>0</v>
      </c>
      <c r="AH38" s="23">
        <f t="shared" si="24"/>
        <v>0</v>
      </c>
      <c r="AI38" s="42"/>
      <c r="AJ38" s="42"/>
      <c r="AK38" s="42"/>
      <c r="AL38" s="15">
        <v>0</v>
      </c>
      <c r="AM38" s="15">
        <v>0</v>
      </c>
      <c r="AN38" s="15">
        <v>0</v>
      </c>
      <c r="AO38" s="15">
        <v>0</v>
      </c>
    </row>
    <row r="39" spans="1:41" ht="109.5" customHeight="1" x14ac:dyDescent="0.3">
      <c r="A39" s="123"/>
      <c r="B39" s="65" t="s">
        <v>16</v>
      </c>
      <c r="C39" s="65" t="s">
        <v>16</v>
      </c>
      <c r="D39" s="61">
        <f>R39</f>
        <v>134391.70000000001</v>
      </c>
      <c r="E39" s="41"/>
      <c r="F39" s="62"/>
      <c r="G39" s="62"/>
      <c r="H39" s="62"/>
      <c r="I39" s="62"/>
      <c r="J39" s="41"/>
      <c r="K39" s="42"/>
      <c r="L39" s="42"/>
      <c r="M39" s="42"/>
      <c r="N39" s="62"/>
      <c r="O39" s="62"/>
      <c r="P39" s="62"/>
      <c r="Q39" s="62"/>
      <c r="R39" s="66">
        <f>V39+W39+Y39</f>
        <v>134391.70000000001</v>
      </c>
      <c r="S39" s="42"/>
      <c r="T39" s="42"/>
      <c r="U39" s="42"/>
      <c r="V39" s="62">
        <v>11731.8</v>
      </c>
      <c r="W39" s="62">
        <v>35001.4</v>
      </c>
      <c r="X39" s="62"/>
      <c r="Y39" s="62">
        <v>87658.5</v>
      </c>
      <c r="Z39" s="41"/>
      <c r="AA39" s="42"/>
      <c r="AB39" s="42"/>
      <c r="AC39" s="42"/>
      <c r="AD39" s="62"/>
      <c r="AE39" s="62"/>
      <c r="AF39" s="62"/>
      <c r="AG39" s="62"/>
      <c r="AH39" s="63"/>
      <c r="AI39" s="42"/>
      <c r="AJ39" s="42"/>
      <c r="AK39" s="42"/>
      <c r="AL39" s="62"/>
      <c r="AM39" s="62"/>
      <c r="AN39" s="62"/>
      <c r="AO39" s="62"/>
    </row>
    <row r="40" spans="1:41" ht="75.75" customHeight="1" x14ac:dyDescent="0.3">
      <c r="A40" s="81"/>
      <c r="B40" s="71" t="s">
        <v>38</v>
      </c>
      <c r="C40" s="71" t="s">
        <v>38</v>
      </c>
      <c r="D40" s="72">
        <f>R40</f>
        <v>66421.399999999994</v>
      </c>
      <c r="E40" s="66"/>
      <c r="F40" s="73"/>
      <c r="G40" s="73"/>
      <c r="H40" s="73"/>
      <c r="I40" s="73"/>
      <c r="J40" s="41"/>
      <c r="K40" s="42"/>
      <c r="L40" s="42"/>
      <c r="M40" s="42"/>
      <c r="N40" s="73"/>
      <c r="O40" s="73"/>
      <c r="P40" s="73"/>
      <c r="Q40" s="73"/>
      <c r="R40" s="41">
        <f>V40+W40+Y40</f>
        <v>66421.399999999994</v>
      </c>
      <c r="S40" s="42"/>
      <c r="T40" s="42"/>
      <c r="U40" s="42"/>
      <c r="V40" s="73">
        <v>1565.4</v>
      </c>
      <c r="W40" s="73">
        <v>45940.1</v>
      </c>
      <c r="X40" s="73"/>
      <c r="Y40" s="73">
        <v>18915.900000000001</v>
      </c>
      <c r="Z40" s="41">
        <f>SUM(AA40:AG40)</f>
        <v>0</v>
      </c>
      <c r="AA40" s="42"/>
      <c r="AB40" s="42"/>
      <c r="AC40" s="42"/>
      <c r="AD40" s="73">
        <v>0</v>
      </c>
      <c r="AE40" s="73">
        <v>0</v>
      </c>
      <c r="AF40" s="73">
        <v>0</v>
      </c>
      <c r="AG40" s="73">
        <v>0</v>
      </c>
      <c r="AH40" s="74">
        <v>0</v>
      </c>
      <c r="AI40" s="42"/>
      <c r="AJ40" s="42"/>
      <c r="AK40" s="42"/>
      <c r="AL40" s="73">
        <v>0</v>
      </c>
      <c r="AM40" s="73">
        <v>0</v>
      </c>
      <c r="AN40" s="73">
        <v>0</v>
      </c>
      <c r="AO40" s="73">
        <v>0</v>
      </c>
    </row>
    <row r="41" spans="1:41" ht="133.5" customHeight="1" x14ac:dyDescent="0.3">
      <c r="A41" s="40" t="s">
        <v>54</v>
      </c>
      <c r="B41" s="13" t="s">
        <v>62</v>
      </c>
      <c r="C41" s="13" t="s">
        <v>12</v>
      </c>
      <c r="D41" s="26">
        <f t="shared" si="19"/>
        <v>490997.2</v>
      </c>
      <c r="E41" s="43">
        <f>F41+G41+H41+I41</f>
        <v>302020</v>
      </c>
      <c r="F41" s="15">
        <v>23622.5</v>
      </c>
      <c r="G41" s="15">
        <v>88747.3</v>
      </c>
      <c r="H41" s="15">
        <v>0</v>
      </c>
      <c r="I41" s="15">
        <v>189650.2</v>
      </c>
      <c r="J41" s="41">
        <f t="shared" si="80"/>
        <v>188977.2</v>
      </c>
      <c r="K41" s="42"/>
      <c r="L41" s="42"/>
      <c r="M41" s="42"/>
      <c r="N41" s="15">
        <v>16535.8</v>
      </c>
      <c r="O41" s="15">
        <v>13694.4</v>
      </c>
      <c r="P41" s="15">
        <v>0</v>
      </c>
      <c r="Q41" s="15">
        <v>158747</v>
      </c>
      <c r="R41" s="41">
        <f>V41+W41+X41+Y41</f>
        <v>0</v>
      </c>
      <c r="S41" s="42"/>
      <c r="T41" s="42"/>
      <c r="U41" s="42"/>
      <c r="V41" s="15">
        <v>0</v>
      </c>
      <c r="W41" s="15">
        <v>0</v>
      </c>
      <c r="X41" s="15">
        <v>0</v>
      </c>
      <c r="Y41" s="15">
        <v>0</v>
      </c>
      <c r="Z41" s="18">
        <f>AD41+AE41+AF41+AG41</f>
        <v>0</v>
      </c>
      <c r="AA41" s="42"/>
      <c r="AB41" s="42"/>
      <c r="AC41" s="42"/>
      <c r="AD41" s="15">
        <v>0</v>
      </c>
      <c r="AE41" s="15">
        <v>0</v>
      </c>
      <c r="AF41" s="15">
        <v>0</v>
      </c>
      <c r="AG41" s="15">
        <v>0</v>
      </c>
      <c r="AH41" s="23">
        <f t="shared" si="24"/>
        <v>0</v>
      </c>
      <c r="AI41" s="42"/>
      <c r="AJ41" s="42"/>
      <c r="AK41" s="42"/>
      <c r="AL41" s="15">
        <v>0</v>
      </c>
      <c r="AM41" s="15">
        <v>0</v>
      </c>
      <c r="AN41" s="15">
        <v>0</v>
      </c>
      <c r="AO41" s="15">
        <v>0</v>
      </c>
    </row>
    <row r="42" spans="1:41" ht="112.5" customHeight="1" x14ac:dyDescent="0.3">
      <c r="A42" s="40" t="s">
        <v>55</v>
      </c>
      <c r="B42" s="13" t="s">
        <v>31</v>
      </c>
      <c r="C42" s="13" t="s">
        <v>12</v>
      </c>
      <c r="D42" s="26">
        <f>SUM(Z42+AH42)</f>
        <v>25117.8</v>
      </c>
      <c r="E42" s="44">
        <v>0</v>
      </c>
      <c r="F42" s="15"/>
      <c r="G42" s="15"/>
      <c r="H42" s="15"/>
      <c r="I42" s="15"/>
      <c r="J42" s="41">
        <v>0</v>
      </c>
      <c r="K42" s="42"/>
      <c r="L42" s="42"/>
      <c r="M42" s="42"/>
      <c r="N42" s="15"/>
      <c r="O42" s="15"/>
      <c r="P42" s="15"/>
      <c r="Q42" s="15"/>
      <c r="R42" s="44">
        <v>0</v>
      </c>
      <c r="S42" s="42"/>
      <c r="T42" s="42"/>
      <c r="U42" s="42"/>
      <c r="V42" s="15"/>
      <c r="W42" s="15"/>
      <c r="X42" s="15"/>
      <c r="Y42" s="15"/>
      <c r="Z42" s="18">
        <f>15075.5-1042.2</f>
        <v>14033.3</v>
      </c>
      <c r="AA42" s="42">
        <f>15075.5-1042.2</f>
        <v>14033.3</v>
      </c>
      <c r="AB42" s="42"/>
      <c r="AC42" s="42"/>
      <c r="AD42" s="15"/>
      <c r="AE42" s="15"/>
      <c r="AF42" s="15"/>
      <c r="AG42" s="15"/>
      <c r="AH42" s="23">
        <f>SUM(AI42)</f>
        <v>11084.5</v>
      </c>
      <c r="AI42" s="42">
        <v>11084.5</v>
      </c>
      <c r="AJ42" s="42"/>
      <c r="AK42" s="42"/>
      <c r="AL42" s="15"/>
      <c r="AM42" s="15"/>
      <c r="AN42" s="15"/>
      <c r="AO42" s="15"/>
    </row>
    <row r="43" spans="1:41" ht="118.5" customHeight="1" x14ac:dyDescent="0.3">
      <c r="A43" s="40" t="s">
        <v>56</v>
      </c>
      <c r="B43" s="13" t="s">
        <v>63</v>
      </c>
      <c r="C43" s="13" t="s">
        <v>12</v>
      </c>
      <c r="D43" s="26">
        <f t="shared" si="19"/>
        <v>450</v>
      </c>
      <c r="E43" s="43">
        <v>0</v>
      </c>
      <c r="F43" s="15">
        <v>0</v>
      </c>
      <c r="G43" s="15">
        <v>0</v>
      </c>
      <c r="H43" s="15">
        <v>0</v>
      </c>
      <c r="I43" s="15">
        <v>0</v>
      </c>
      <c r="J43" s="41">
        <f t="shared" si="80"/>
        <v>0</v>
      </c>
      <c r="K43" s="42"/>
      <c r="L43" s="42"/>
      <c r="M43" s="42"/>
      <c r="N43" s="15">
        <v>0</v>
      </c>
      <c r="O43" s="15">
        <v>0</v>
      </c>
      <c r="P43" s="15">
        <v>0</v>
      </c>
      <c r="Q43" s="15">
        <v>0</v>
      </c>
      <c r="R43" s="43">
        <f>SUM(S43)</f>
        <v>450</v>
      </c>
      <c r="S43" s="42">
        <v>450</v>
      </c>
      <c r="T43" s="42"/>
      <c r="U43" s="42"/>
      <c r="V43" s="15">
        <v>0</v>
      </c>
      <c r="W43" s="15">
        <v>0</v>
      </c>
      <c r="X43" s="15">
        <v>0</v>
      </c>
      <c r="Y43" s="15">
        <v>0</v>
      </c>
      <c r="Z43" s="18">
        <f>AA43</f>
        <v>0</v>
      </c>
      <c r="AA43" s="42">
        <v>0</v>
      </c>
      <c r="AB43" s="42"/>
      <c r="AC43" s="42">
        <v>0</v>
      </c>
      <c r="AD43" s="15">
        <v>0</v>
      </c>
      <c r="AE43" s="15">
        <v>0</v>
      </c>
      <c r="AF43" s="15">
        <v>0</v>
      </c>
      <c r="AG43" s="15">
        <v>0</v>
      </c>
      <c r="AH43" s="23">
        <f t="shared" si="24"/>
        <v>0</v>
      </c>
      <c r="AI43" s="42">
        <v>0</v>
      </c>
      <c r="AJ43" s="42"/>
      <c r="AK43" s="42">
        <v>0</v>
      </c>
      <c r="AL43" s="15">
        <v>0</v>
      </c>
      <c r="AM43" s="15">
        <v>0</v>
      </c>
      <c r="AN43" s="15">
        <v>0</v>
      </c>
      <c r="AO43" s="15">
        <v>0</v>
      </c>
    </row>
    <row r="44" spans="1:41" s="4" customFormat="1" ht="129" customHeight="1" x14ac:dyDescent="0.3">
      <c r="A44" s="45" t="s">
        <v>21</v>
      </c>
      <c r="B44" s="38"/>
      <c r="C44" s="38" t="s">
        <v>7</v>
      </c>
      <c r="D44" s="21">
        <f t="shared" ref="D44:D63" si="81">E44+J44+R44+Z44+AH44</f>
        <v>236453.61900000001</v>
      </c>
      <c r="E44" s="16">
        <f>F44+G44+H44+I44</f>
        <v>61157.48</v>
      </c>
      <c r="F44" s="46">
        <f t="shared" ref="F44:AO44" si="82">SUM(F45:F51)</f>
        <v>15750.68</v>
      </c>
      <c r="G44" s="46">
        <f t="shared" si="82"/>
        <v>45406.8</v>
      </c>
      <c r="H44" s="46">
        <f t="shared" si="82"/>
        <v>0</v>
      </c>
      <c r="I44" s="46">
        <f t="shared" si="82"/>
        <v>0</v>
      </c>
      <c r="J44" s="16">
        <f t="shared" si="82"/>
        <v>67290.739000000001</v>
      </c>
      <c r="K44" s="46">
        <f t="shared" si="82"/>
        <v>261.42900000000003</v>
      </c>
      <c r="L44" s="46">
        <f t="shared" si="82"/>
        <v>76.899999999999991</v>
      </c>
      <c r="M44" s="46">
        <f t="shared" si="82"/>
        <v>6.3</v>
      </c>
      <c r="N44" s="46">
        <f t="shared" si="82"/>
        <v>7882</v>
      </c>
      <c r="O44" s="46">
        <f t="shared" si="82"/>
        <v>59064.11</v>
      </c>
      <c r="P44" s="46">
        <f t="shared" si="82"/>
        <v>0</v>
      </c>
      <c r="Q44" s="46">
        <f t="shared" si="82"/>
        <v>0</v>
      </c>
      <c r="R44" s="16">
        <f>SUM(R45:R51)</f>
        <v>57023.4</v>
      </c>
      <c r="S44" s="46">
        <f t="shared" si="82"/>
        <v>112</v>
      </c>
      <c r="T44" s="46">
        <f t="shared" si="82"/>
        <v>3.8</v>
      </c>
      <c r="U44" s="46">
        <f t="shared" si="82"/>
        <v>43.8</v>
      </c>
      <c r="V44" s="46">
        <f t="shared" si="82"/>
        <v>12687.7</v>
      </c>
      <c r="W44" s="46">
        <f t="shared" si="82"/>
        <v>44176.1</v>
      </c>
      <c r="X44" s="46">
        <f t="shared" si="82"/>
        <v>0</v>
      </c>
      <c r="Y44" s="46">
        <f t="shared" si="82"/>
        <v>0</v>
      </c>
      <c r="Z44" s="16">
        <f t="shared" si="82"/>
        <v>25371.200000000001</v>
      </c>
      <c r="AA44" s="46">
        <f t="shared" si="82"/>
        <v>12.6</v>
      </c>
      <c r="AB44" s="46">
        <f t="shared" si="82"/>
        <v>4</v>
      </c>
      <c r="AC44" s="46">
        <f t="shared" si="82"/>
        <v>6.8</v>
      </c>
      <c r="AD44" s="46">
        <f t="shared" si="82"/>
        <v>7945.8</v>
      </c>
      <c r="AE44" s="46">
        <f t="shared" si="82"/>
        <v>17402</v>
      </c>
      <c r="AF44" s="46">
        <f t="shared" si="82"/>
        <v>0</v>
      </c>
      <c r="AG44" s="46">
        <f t="shared" si="82"/>
        <v>0</v>
      </c>
      <c r="AH44" s="16">
        <f t="shared" si="82"/>
        <v>25610.800000000003</v>
      </c>
      <c r="AI44" s="46">
        <f t="shared" si="82"/>
        <v>12.6</v>
      </c>
      <c r="AJ44" s="46">
        <f t="shared" si="82"/>
        <v>4</v>
      </c>
      <c r="AK44" s="46">
        <f t="shared" si="82"/>
        <v>6.8</v>
      </c>
      <c r="AL44" s="46">
        <f t="shared" si="82"/>
        <v>8185.4000000000005</v>
      </c>
      <c r="AM44" s="46">
        <f t="shared" si="82"/>
        <v>17402</v>
      </c>
      <c r="AN44" s="46">
        <f t="shared" si="82"/>
        <v>0</v>
      </c>
      <c r="AO44" s="46">
        <f t="shared" si="82"/>
        <v>0</v>
      </c>
    </row>
    <row r="45" spans="1:41" ht="99" customHeight="1" x14ac:dyDescent="0.3">
      <c r="A45" s="47" t="s">
        <v>22</v>
      </c>
      <c r="B45" s="13" t="s">
        <v>64</v>
      </c>
      <c r="C45" s="13" t="s">
        <v>12</v>
      </c>
      <c r="D45" s="26">
        <f t="shared" si="81"/>
        <v>0</v>
      </c>
      <c r="E45" s="16">
        <f>SUM(F45:G45)</f>
        <v>0</v>
      </c>
      <c r="F45" s="15">
        <v>0</v>
      </c>
      <c r="G45" s="15">
        <v>0</v>
      </c>
      <c r="H45" s="15">
        <v>0</v>
      </c>
      <c r="I45" s="15">
        <v>0</v>
      </c>
      <c r="J45" s="16">
        <f>SUM(N45:P45)</f>
        <v>0</v>
      </c>
      <c r="K45" s="15"/>
      <c r="L45" s="15"/>
      <c r="M45" s="15"/>
      <c r="N45" s="15">
        <v>0</v>
      </c>
      <c r="O45" s="15">
        <v>0</v>
      </c>
      <c r="P45" s="15">
        <v>0</v>
      </c>
      <c r="Q45" s="15">
        <v>0</v>
      </c>
      <c r="R45" s="16">
        <f t="shared" ref="R45:R58" si="83">SUM(S45:Y45)</f>
        <v>0</v>
      </c>
      <c r="S45" s="15"/>
      <c r="T45" s="15"/>
      <c r="U45" s="15"/>
      <c r="V45" s="15">
        <v>0</v>
      </c>
      <c r="W45" s="15">
        <v>0</v>
      </c>
      <c r="X45" s="15">
        <v>0</v>
      </c>
      <c r="Y45" s="15">
        <v>0</v>
      </c>
      <c r="Z45" s="16">
        <f t="shared" ref="Z45:Z60" si="84">SUM(AA45:AG45)</f>
        <v>0</v>
      </c>
      <c r="AA45" s="15"/>
      <c r="AB45" s="15"/>
      <c r="AC45" s="15"/>
      <c r="AD45" s="15">
        <v>0</v>
      </c>
      <c r="AE45" s="15">
        <v>0</v>
      </c>
      <c r="AF45" s="15">
        <v>0</v>
      </c>
      <c r="AG45" s="15">
        <v>0</v>
      </c>
      <c r="AH45" s="23">
        <f t="shared" ref="AH45:AH63" si="85">SUM(AI45:AO45)</f>
        <v>0</v>
      </c>
      <c r="AI45" s="15"/>
      <c r="AJ45" s="15"/>
      <c r="AK45" s="15"/>
      <c r="AL45" s="15">
        <v>0</v>
      </c>
      <c r="AM45" s="15">
        <v>0</v>
      </c>
      <c r="AN45" s="15">
        <v>0</v>
      </c>
      <c r="AO45" s="15">
        <v>0</v>
      </c>
    </row>
    <row r="46" spans="1:41" ht="136.5" customHeight="1" x14ac:dyDescent="0.3">
      <c r="A46" s="48" t="s">
        <v>23</v>
      </c>
      <c r="B46" s="58" t="s">
        <v>64</v>
      </c>
      <c r="C46" s="13" t="s">
        <v>12</v>
      </c>
      <c r="D46" s="26">
        <f t="shared" si="81"/>
        <v>21459.599999999999</v>
      </c>
      <c r="E46" s="16">
        <f>F46+G46</f>
        <v>4666.8</v>
      </c>
      <c r="F46" s="15">
        <v>2635.6</v>
      </c>
      <c r="G46" s="15">
        <v>2031.2</v>
      </c>
      <c r="H46" s="15">
        <v>0</v>
      </c>
      <c r="I46" s="15">
        <v>0</v>
      </c>
      <c r="J46" s="16">
        <f>N46+O46</f>
        <v>3918.5</v>
      </c>
      <c r="K46" s="15"/>
      <c r="L46" s="15"/>
      <c r="M46" s="15"/>
      <c r="N46" s="15">
        <v>1521.6</v>
      </c>
      <c r="O46" s="15">
        <v>2396.9</v>
      </c>
      <c r="P46" s="15">
        <v>0</v>
      </c>
      <c r="Q46" s="15">
        <v>0</v>
      </c>
      <c r="R46" s="16">
        <f t="shared" si="83"/>
        <v>4703.8999999999996</v>
      </c>
      <c r="S46" s="15"/>
      <c r="T46" s="15"/>
      <c r="U46" s="15"/>
      <c r="V46" s="15">
        <v>1430.5</v>
      </c>
      <c r="W46" s="15">
        <v>3273.4</v>
      </c>
      <c r="X46" s="15">
        <v>0</v>
      </c>
      <c r="Y46" s="15">
        <v>0</v>
      </c>
      <c r="Z46" s="16">
        <f t="shared" si="84"/>
        <v>4085.2</v>
      </c>
      <c r="AA46" s="15"/>
      <c r="AB46" s="15"/>
      <c r="AC46" s="15"/>
      <c r="AD46" s="15">
        <v>1503</v>
      </c>
      <c r="AE46" s="15">
        <v>2582.1999999999998</v>
      </c>
      <c r="AF46" s="15">
        <v>0</v>
      </c>
      <c r="AG46" s="15">
        <v>0</v>
      </c>
      <c r="AH46" s="23">
        <f t="shared" si="85"/>
        <v>4085.2</v>
      </c>
      <c r="AI46" s="15"/>
      <c r="AJ46" s="15"/>
      <c r="AK46" s="15"/>
      <c r="AL46" s="15">
        <v>1503</v>
      </c>
      <c r="AM46" s="15">
        <v>2582.1999999999998</v>
      </c>
      <c r="AN46" s="15">
        <v>0</v>
      </c>
      <c r="AO46" s="15">
        <v>0</v>
      </c>
    </row>
    <row r="47" spans="1:41" s="49" customFormat="1" ht="113.25" customHeight="1" x14ac:dyDescent="0.3">
      <c r="A47" s="48" t="s">
        <v>24</v>
      </c>
      <c r="B47" s="58" t="s">
        <v>64</v>
      </c>
      <c r="C47" s="13" t="s">
        <v>12</v>
      </c>
      <c r="D47" s="26">
        <f t="shared" si="81"/>
        <v>75896.679999999993</v>
      </c>
      <c r="E47" s="16">
        <f>F47+G47</f>
        <v>16257.279999999999</v>
      </c>
      <c r="F47" s="15">
        <v>4641.38</v>
      </c>
      <c r="G47" s="15">
        <v>11615.9</v>
      </c>
      <c r="H47" s="15">
        <v>0</v>
      </c>
      <c r="I47" s="15"/>
      <c r="J47" s="16">
        <f>K47+L47+M47+N47+O47</f>
        <v>14200.199999999999</v>
      </c>
      <c r="K47" s="15">
        <f>11.4+51.3</f>
        <v>62.699999999999996</v>
      </c>
      <c r="L47" s="15">
        <f>3.6+73.3</f>
        <v>76.899999999999991</v>
      </c>
      <c r="M47" s="15">
        <v>6.3</v>
      </c>
      <c r="N47" s="15">
        <v>550</v>
      </c>
      <c r="O47" s="15">
        <v>13504.3</v>
      </c>
      <c r="P47" s="15">
        <v>0</v>
      </c>
      <c r="Q47" s="15"/>
      <c r="R47" s="16">
        <f t="shared" si="83"/>
        <v>14899.199999999999</v>
      </c>
      <c r="S47" s="15">
        <v>12</v>
      </c>
      <c r="T47" s="15">
        <v>3.8</v>
      </c>
      <c r="U47" s="15">
        <v>43.8</v>
      </c>
      <c r="V47" s="15">
        <v>468.4</v>
      </c>
      <c r="W47" s="15">
        <f>14195.3+175.9</f>
        <v>14371.199999999999</v>
      </c>
      <c r="X47" s="15">
        <v>0</v>
      </c>
      <c r="Y47" s="15">
        <v>0</v>
      </c>
      <c r="Z47" s="16">
        <f t="shared" si="84"/>
        <v>15270</v>
      </c>
      <c r="AA47" s="15">
        <v>12.6</v>
      </c>
      <c r="AB47" s="15">
        <v>4</v>
      </c>
      <c r="AC47" s="15">
        <v>6.8</v>
      </c>
      <c r="AD47" s="15">
        <v>426.8</v>
      </c>
      <c r="AE47" s="15">
        <v>14819.8</v>
      </c>
      <c r="AF47" s="15">
        <v>0</v>
      </c>
      <c r="AG47" s="15">
        <v>0</v>
      </c>
      <c r="AH47" s="23">
        <f t="shared" si="85"/>
        <v>15270</v>
      </c>
      <c r="AI47" s="15">
        <v>12.6</v>
      </c>
      <c r="AJ47" s="15">
        <v>4</v>
      </c>
      <c r="AK47" s="15">
        <v>6.8</v>
      </c>
      <c r="AL47" s="15">
        <v>426.8</v>
      </c>
      <c r="AM47" s="15">
        <v>14819.8</v>
      </c>
      <c r="AN47" s="15">
        <v>0</v>
      </c>
      <c r="AO47" s="15">
        <v>0</v>
      </c>
    </row>
    <row r="48" spans="1:41" s="49" customFormat="1" ht="108.75" customHeight="1" x14ac:dyDescent="0.3">
      <c r="A48" s="48" t="s">
        <v>33</v>
      </c>
      <c r="B48" s="58" t="s">
        <v>64</v>
      </c>
      <c r="C48" s="13" t="s">
        <v>12</v>
      </c>
      <c r="D48" s="26">
        <f t="shared" si="81"/>
        <v>108145.53899999999</v>
      </c>
      <c r="E48" s="16">
        <f>F48+G48</f>
        <v>37437.4</v>
      </c>
      <c r="F48" s="15">
        <f>950+6824.6</f>
        <v>7774.6</v>
      </c>
      <c r="G48" s="15">
        <v>29662.799999999999</v>
      </c>
      <c r="H48" s="15">
        <v>0</v>
      </c>
      <c r="I48" s="15"/>
      <c r="J48" s="16">
        <f>K48+L48+M48+N48+O48</f>
        <v>41264.739000000001</v>
      </c>
      <c r="K48" s="15">
        <v>198.72900000000001</v>
      </c>
      <c r="L48" s="15">
        <v>0</v>
      </c>
      <c r="M48" s="15">
        <v>0</v>
      </c>
      <c r="N48" s="15">
        <v>0</v>
      </c>
      <c r="O48" s="15">
        <v>41066.01</v>
      </c>
      <c r="P48" s="15">
        <v>0</v>
      </c>
      <c r="Q48" s="15">
        <v>0</v>
      </c>
      <c r="R48" s="16">
        <f t="shared" si="83"/>
        <v>29443.399999999998</v>
      </c>
      <c r="S48" s="15">
        <v>100</v>
      </c>
      <c r="T48" s="15">
        <v>0</v>
      </c>
      <c r="U48" s="15">
        <v>0</v>
      </c>
      <c r="V48" s="15">
        <v>4908.8</v>
      </c>
      <c r="W48" s="105">
        <v>24434.6</v>
      </c>
      <c r="X48" s="15">
        <v>0</v>
      </c>
      <c r="Y48" s="15">
        <v>0</v>
      </c>
      <c r="Z48" s="16">
        <f t="shared" si="84"/>
        <v>0</v>
      </c>
      <c r="AA48" s="15"/>
      <c r="AB48" s="15"/>
      <c r="AC48" s="15"/>
      <c r="AD48" s="15">
        <v>0</v>
      </c>
      <c r="AE48" s="15">
        <v>0</v>
      </c>
      <c r="AF48" s="15">
        <v>0</v>
      </c>
      <c r="AG48" s="15">
        <v>0</v>
      </c>
      <c r="AH48" s="23">
        <f t="shared" si="85"/>
        <v>0</v>
      </c>
      <c r="AI48" s="15"/>
      <c r="AJ48" s="15"/>
      <c r="AK48" s="15"/>
      <c r="AL48" s="15">
        <v>0</v>
      </c>
      <c r="AM48" s="15">
        <v>0</v>
      </c>
      <c r="AN48" s="15">
        <v>0</v>
      </c>
      <c r="AO48" s="15">
        <v>0</v>
      </c>
    </row>
    <row r="49" spans="1:41" ht="105.75" customHeight="1" x14ac:dyDescent="0.3">
      <c r="A49" s="48" t="s">
        <v>25</v>
      </c>
      <c r="B49" s="58" t="s">
        <v>64</v>
      </c>
      <c r="C49" s="13" t="s">
        <v>12</v>
      </c>
      <c r="D49" s="26">
        <f t="shared" si="81"/>
        <v>22362</v>
      </c>
      <c r="E49" s="16">
        <f>SUM(F49+G49)</f>
        <v>0</v>
      </c>
      <c r="F49" s="15">
        <v>0</v>
      </c>
      <c r="G49" s="15">
        <v>0</v>
      </c>
      <c r="H49" s="15">
        <v>0</v>
      </c>
      <c r="I49" s="15"/>
      <c r="J49" s="16">
        <f>SUM(N49+O49)</f>
        <v>5200.3999999999996</v>
      </c>
      <c r="K49" s="15">
        <v>0</v>
      </c>
      <c r="L49" s="15">
        <v>0</v>
      </c>
      <c r="M49" s="15">
        <v>0</v>
      </c>
      <c r="N49" s="15">
        <v>5200.3999999999996</v>
      </c>
      <c r="O49" s="15">
        <v>0</v>
      </c>
      <c r="P49" s="15">
        <v>0</v>
      </c>
      <c r="Q49" s="15">
        <v>0</v>
      </c>
      <c r="R49" s="16">
        <f t="shared" si="83"/>
        <v>5550</v>
      </c>
      <c r="S49" s="15">
        <v>0</v>
      </c>
      <c r="T49" s="15">
        <v>0</v>
      </c>
      <c r="U49" s="15">
        <v>0</v>
      </c>
      <c r="V49" s="15">
        <v>5550</v>
      </c>
      <c r="W49" s="15">
        <v>0</v>
      </c>
      <c r="X49" s="15">
        <v>0</v>
      </c>
      <c r="Y49" s="15">
        <v>0</v>
      </c>
      <c r="Z49" s="16">
        <f t="shared" si="84"/>
        <v>5686</v>
      </c>
      <c r="AA49" s="15"/>
      <c r="AB49" s="15"/>
      <c r="AC49" s="15"/>
      <c r="AD49" s="15">
        <v>5686</v>
      </c>
      <c r="AE49" s="15">
        <v>0</v>
      </c>
      <c r="AF49" s="15">
        <v>0</v>
      </c>
      <c r="AG49" s="15">
        <v>0</v>
      </c>
      <c r="AH49" s="23">
        <f t="shared" si="85"/>
        <v>5925.6</v>
      </c>
      <c r="AI49" s="15"/>
      <c r="AJ49" s="15"/>
      <c r="AK49" s="15"/>
      <c r="AL49" s="15">
        <v>5925.6</v>
      </c>
      <c r="AM49" s="15">
        <v>0</v>
      </c>
      <c r="AN49" s="15">
        <v>0</v>
      </c>
      <c r="AO49" s="15">
        <v>0</v>
      </c>
    </row>
    <row r="50" spans="1:41" ht="102.75" customHeight="1" x14ac:dyDescent="0.3">
      <c r="A50" s="48" t="s">
        <v>26</v>
      </c>
      <c r="B50" s="58" t="s">
        <v>64</v>
      </c>
      <c r="C50" s="13" t="s">
        <v>12</v>
      </c>
      <c r="D50" s="26">
        <f t="shared" si="81"/>
        <v>670</v>
      </c>
      <c r="E50" s="16">
        <v>330</v>
      </c>
      <c r="F50" s="15">
        <v>330</v>
      </c>
      <c r="G50" s="15">
        <v>0</v>
      </c>
      <c r="H50" s="15">
        <v>0</v>
      </c>
      <c r="I50" s="15">
        <v>0</v>
      </c>
      <c r="J50" s="16">
        <f>SUM(K50:N50)</f>
        <v>310</v>
      </c>
      <c r="K50" s="15">
        <v>0</v>
      </c>
      <c r="L50" s="15">
        <v>0</v>
      </c>
      <c r="M50" s="15">
        <v>0</v>
      </c>
      <c r="N50" s="15">
        <v>310</v>
      </c>
      <c r="O50" s="15">
        <v>0</v>
      </c>
      <c r="P50" s="15">
        <v>0</v>
      </c>
      <c r="Q50" s="15">
        <v>0</v>
      </c>
      <c r="R50" s="16">
        <f t="shared" si="83"/>
        <v>30</v>
      </c>
      <c r="S50" s="15">
        <v>0</v>
      </c>
      <c r="T50" s="15">
        <v>0</v>
      </c>
      <c r="U50" s="15">
        <v>0</v>
      </c>
      <c r="V50" s="106">
        <v>30</v>
      </c>
      <c r="W50" s="15">
        <v>0</v>
      </c>
      <c r="X50" s="15">
        <v>0</v>
      </c>
      <c r="Y50" s="15">
        <v>0</v>
      </c>
      <c r="Z50" s="16">
        <f t="shared" si="84"/>
        <v>0</v>
      </c>
      <c r="AA50" s="15"/>
      <c r="AB50" s="15"/>
      <c r="AC50" s="15"/>
      <c r="AD50" s="15">
        <v>0</v>
      </c>
      <c r="AE50" s="15">
        <v>0</v>
      </c>
      <c r="AF50" s="15">
        <v>0</v>
      </c>
      <c r="AG50" s="15">
        <v>0</v>
      </c>
      <c r="AH50" s="23">
        <f t="shared" si="85"/>
        <v>0</v>
      </c>
      <c r="AI50" s="15"/>
      <c r="AJ50" s="15"/>
      <c r="AK50" s="15"/>
      <c r="AL50" s="15">
        <v>0</v>
      </c>
      <c r="AM50" s="15">
        <v>0</v>
      </c>
      <c r="AN50" s="15">
        <v>0</v>
      </c>
      <c r="AO50" s="15">
        <v>0</v>
      </c>
    </row>
    <row r="51" spans="1:41" s="49" customFormat="1" ht="177" customHeight="1" x14ac:dyDescent="0.3">
      <c r="A51" s="50" t="s">
        <v>27</v>
      </c>
      <c r="B51" s="58" t="s">
        <v>64</v>
      </c>
      <c r="C51" s="51" t="s">
        <v>12</v>
      </c>
      <c r="D51" s="26">
        <f t="shared" si="81"/>
        <v>7919.7999999999993</v>
      </c>
      <c r="E51" s="16">
        <f>SUM(F51+G51)</f>
        <v>2466</v>
      </c>
      <c r="F51" s="34">
        <v>369.1</v>
      </c>
      <c r="G51" s="34">
        <v>2096.9</v>
      </c>
      <c r="H51" s="34">
        <v>0</v>
      </c>
      <c r="I51" s="34">
        <v>0</v>
      </c>
      <c r="J51" s="16">
        <f>SUM(K51:O51)</f>
        <v>2396.9</v>
      </c>
      <c r="K51" s="34">
        <v>0</v>
      </c>
      <c r="L51" s="34">
        <v>0</v>
      </c>
      <c r="M51" s="34">
        <v>0</v>
      </c>
      <c r="N51" s="34">
        <v>300</v>
      </c>
      <c r="O51" s="34">
        <v>2096.9</v>
      </c>
      <c r="P51" s="34">
        <v>0</v>
      </c>
      <c r="Q51" s="34">
        <v>0</v>
      </c>
      <c r="R51" s="16">
        <f t="shared" si="83"/>
        <v>2396.9</v>
      </c>
      <c r="S51" s="34">
        <v>0</v>
      </c>
      <c r="T51" s="34">
        <v>0</v>
      </c>
      <c r="U51" s="34">
        <v>0</v>
      </c>
      <c r="V51" s="106">
        <v>300</v>
      </c>
      <c r="W51" s="34">
        <v>2096.9</v>
      </c>
      <c r="X51" s="34">
        <v>0</v>
      </c>
      <c r="Y51" s="34">
        <v>0</v>
      </c>
      <c r="Z51" s="16">
        <f t="shared" si="84"/>
        <v>330</v>
      </c>
      <c r="AA51" s="34"/>
      <c r="AB51" s="34"/>
      <c r="AC51" s="34"/>
      <c r="AD51" s="34">
        <v>330</v>
      </c>
      <c r="AE51" s="34">
        <v>0</v>
      </c>
      <c r="AF51" s="34">
        <v>0</v>
      </c>
      <c r="AG51" s="34">
        <v>0</v>
      </c>
      <c r="AH51" s="23">
        <f t="shared" si="85"/>
        <v>330</v>
      </c>
      <c r="AI51" s="34"/>
      <c r="AJ51" s="34"/>
      <c r="AK51" s="34"/>
      <c r="AL51" s="34">
        <v>330</v>
      </c>
      <c r="AM51" s="34">
        <v>0</v>
      </c>
      <c r="AN51" s="34">
        <v>0</v>
      </c>
      <c r="AO51" s="34">
        <v>0</v>
      </c>
    </row>
    <row r="52" spans="1:41" s="14" customFormat="1" ht="112.5" customHeight="1" x14ac:dyDescent="0.3">
      <c r="A52" s="52" t="s">
        <v>29</v>
      </c>
      <c r="B52" s="38" t="s">
        <v>65</v>
      </c>
      <c r="C52" s="38" t="s">
        <v>7</v>
      </c>
      <c r="D52" s="21">
        <f t="shared" si="81"/>
        <v>0</v>
      </c>
      <c r="E52" s="16">
        <v>0</v>
      </c>
      <c r="F52" s="46">
        <v>0</v>
      </c>
      <c r="G52" s="46">
        <v>0</v>
      </c>
      <c r="H52" s="46">
        <v>0</v>
      </c>
      <c r="I52" s="46">
        <v>0</v>
      </c>
      <c r="J52" s="16">
        <v>0</v>
      </c>
      <c r="K52" s="46"/>
      <c r="L52" s="46"/>
      <c r="M52" s="46"/>
      <c r="N52" s="46">
        <v>0</v>
      </c>
      <c r="O52" s="46">
        <v>0</v>
      </c>
      <c r="P52" s="46">
        <v>0</v>
      </c>
      <c r="Q52" s="46">
        <v>0</v>
      </c>
      <c r="R52" s="16">
        <f t="shared" si="83"/>
        <v>0</v>
      </c>
      <c r="S52" s="46"/>
      <c r="T52" s="46"/>
      <c r="U52" s="46"/>
      <c r="V52" s="46">
        <v>0</v>
      </c>
      <c r="W52" s="46">
        <v>0</v>
      </c>
      <c r="X52" s="46">
        <v>0</v>
      </c>
      <c r="Y52" s="46">
        <v>0</v>
      </c>
      <c r="Z52" s="16">
        <f t="shared" si="84"/>
        <v>0</v>
      </c>
      <c r="AA52" s="46"/>
      <c r="AB52" s="46"/>
      <c r="AC52" s="46"/>
      <c r="AD52" s="46">
        <v>0</v>
      </c>
      <c r="AE52" s="46">
        <v>0</v>
      </c>
      <c r="AF52" s="46">
        <v>0</v>
      </c>
      <c r="AG52" s="46">
        <v>0</v>
      </c>
      <c r="AH52" s="23">
        <f t="shared" si="85"/>
        <v>0</v>
      </c>
      <c r="AI52" s="46"/>
      <c r="AJ52" s="46"/>
      <c r="AK52" s="46"/>
      <c r="AL52" s="46">
        <v>0</v>
      </c>
      <c r="AM52" s="46">
        <v>0</v>
      </c>
      <c r="AN52" s="46">
        <v>0</v>
      </c>
      <c r="AO52" s="46">
        <v>0</v>
      </c>
    </row>
    <row r="53" spans="1:41" s="54" customFormat="1" ht="75.75" customHeight="1" x14ac:dyDescent="0.3">
      <c r="A53" s="124" t="s">
        <v>32</v>
      </c>
      <c r="B53" s="38"/>
      <c r="C53" s="38" t="s">
        <v>7</v>
      </c>
      <c r="D53" s="21">
        <f t="shared" si="81"/>
        <v>8694.9</v>
      </c>
      <c r="E53" s="18">
        <f>F53+G53+H53+I53</f>
        <v>0</v>
      </c>
      <c r="F53" s="53">
        <f>F54+F55+F56</f>
        <v>0</v>
      </c>
      <c r="G53" s="53">
        <f t="shared" ref="G53:I53" si="86">G54+G55+G56</f>
        <v>0</v>
      </c>
      <c r="H53" s="53">
        <f t="shared" si="86"/>
        <v>0</v>
      </c>
      <c r="I53" s="53">
        <f t="shared" si="86"/>
        <v>0</v>
      </c>
      <c r="J53" s="18">
        <f>N53+O53+P53+Q53</f>
        <v>4594.8999999999996</v>
      </c>
      <c r="K53" s="53"/>
      <c r="L53" s="53"/>
      <c r="M53" s="53"/>
      <c r="N53" s="53">
        <f t="shared" ref="N53:Q53" si="87">N54+N55+N56</f>
        <v>4594.8999999999996</v>
      </c>
      <c r="O53" s="53">
        <f t="shared" si="87"/>
        <v>0</v>
      </c>
      <c r="P53" s="53">
        <f t="shared" si="87"/>
        <v>0</v>
      </c>
      <c r="Q53" s="53">
        <f t="shared" si="87"/>
        <v>0</v>
      </c>
      <c r="R53" s="16">
        <f>SUM(R54:R57)</f>
        <v>3800</v>
      </c>
      <c r="S53" s="53"/>
      <c r="T53" s="53"/>
      <c r="U53" s="53"/>
      <c r="V53" s="53">
        <f t="shared" ref="V53:Y53" si="88">V54+V55+V56</f>
        <v>300</v>
      </c>
      <c r="W53" s="53">
        <f t="shared" si="88"/>
        <v>0</v>
      </c>
      <c r="X53" s="53">
        <f t="shared" si="88"/>
        <v>0</v>
      </c>
      <c r="Y53" s="53">
        <f t="shared" si="88"/>
        <v>0</v>
      </c>
      <c r="Z53" s="16">
        <f t="shared" si="84"/>
        <v>150</v>
      </c>
      <c r="AA53" s="53"/>
      <c r="AB53" s="53"/>
      <c r="AC53" s="53"/>
      <c r="AD53" s="53">
        <f t="shared" ref="AD53:AG53" si="89">AD54+AD55+AD56</f>
        <v>150</v>
      </c>
      <c r="AE53" s="53">
        <f t="shared" si="89"/>
        <v>0</v>
      </c>
      <c r="AF53" s="53">
        <f t="shared" si="89"/>
        <v>0</v>
      </c>
      <c r="AG53" s="53">
        <f t="shared" si="89"/>
        <v>0</v>
      </c>
      <c r="AH53" s="23">
        <f t="shared" si="85"/>
        <v>150</v>
      </c>
      <c r="AI53" s="53"/>
      <c r="AJ53" s="53"/>
      <c r="AK53" s="53"/>
      <c r="AL53" s="53">
        <f t="shared" ref="AL53:AO53" si="90">AL54+AL55+AL56</f>
        <v>150</v>
      </c>
      <c r="AM53" s="53">
        <f t="shared" si="90"/>
        <v>0</v>
      </c>
      <c r="AN53" s="53">
        <f t="shared" si="90"/>
        <v>0</v>
      </c>
      <c r="AO53" s="53">
        <f t="shared" si="90"/>
        <v>0</v>
      </c>
    </row>
    <row r="54" spans="1:41" s="39" customFormat="1" ht="75.75" customHeight="1" x14ac:dyDescent="0.3">
      <c r="A54" s="138"/>
      <c r="B54" s="38" t="s">
        <v>17</v>
      </c>
      <c r="C54" s="38" t="s">
        <v>17</v>
      </c>
      <c r="D54" s="21">
        <f t="shared" si="81"/>
        <v>4122.5</v>
      </c>
      <c r="E54" s="18">
        <f>F54+G54+H54+I54</f>
        <v>0</v>
      </c>
      <c r="F54" s="53">
        <f>F58+F60+F63</f>
        <v>0</v>
      </c>
      <c r="G54" s="53">
        <f t="shared" ref="G54:I54" si="91">G58+G60+G63</f>
        <v>0</v>
      </c>
      <c r="H54" s="53">
        <f t="shared" si="91"/>
        <v>0</v>
      </c>
      <c r="I54" s="53">
        <f t="shared" si="91"/>
        <v>0</v>
      </c>
      <c r="J54" s="18">
        <f>N54+O54+P54+Q54</f>
        <v>3522.5</v>
      </c>
      <c r="K54" s="53"/>
      <c r="L54" s="53"/>
      <c r="M54" s="53"/>
      <c r="N54" s="53">
        <f>N58+N60+N63</f>
        <v>3522.5</v>
      </c>
      <c r="O54" s="53">
        <f t="shared" ref="O54:Q54" si="92">O58+O60+O63</f>
        <v>0</v>
      </c>
      <c r="P54" s="53">
        <f t="shared" si="92"/>
        <v>0</v>
      </c>
      <c r="Q54" s="53">
        <f t="shared" si="92"/>
        <v>0</v>
      </c>
      <c r="R54" s="16">
        <f t="shared" si="83"/>
        <v>300</v>
      </c>
      <c r="S54" s="53"/>
      <c r="T54" s="53"/>
      <c r="U54" s="53"/>
      <c r="V54" s="53">
        <f t="shared" ref="V54:Y54" si="93">V58+V60+V63</f>
        <v>300</v>
      </c>
      <c r="W54" s="53">
        <f t="shared" si="93"/>
        <v>0</v>
      </c>
      <c r="X54" s="53">
        <f t="shared" si="93"/>
        <v>0</v>
      </c>
      <c r="Y54" s="53">
        <f t="shared" si="93"/>
        <v>0</v>
      </c>
      <c r="Z54" s="16">
        <f t="shared" si="84"/>
        <v>150</v>
      </c>
      <c r="AA54" s="53"/>
      <c r="AB54" s="53"/>
      <c r="AC54" s="53"/>
      <c r="AD54" s="53">
        <f t="shared" ref="AD54:AG54" si="94">AD58+AD60+AD63</f>
        <v>150</v>
      </c>
      <c r="AE54" s="53">
        <f t="shared" si="94"/>
        <v>0</v>
      </c>
      <c r="AF54" s="53">
        <f t="shared" si="94"/>
        <v>0</v>
      </c>
      <c r="AG54" s="53">
        <f t="shared" si="94"/>
        <v>0</v>
      </c>
      <c r="AH54" s="23">
        <f t="shared" si="85"/>
        <v>150</v>
      </c>
      <c r="AI54" s="53"/>
      <c r="AJ54" s="53"/>
      <c r="AK54" s="53"/>
      <c r="AL54" s="53">
        <f t="shared" ref="AL54:AO54" si="95">AL58+AL60+AL63</f>
        <v>150</v>
      </c>
      <c r="AM54" s="53">
        <f t="shared" si="95"/>
        <v>0</v>
      </c>
      <c r="AN54" s="53">
        <f t="shared" si="95"/>
        <v>0</v>
      </c>
      <c r="AO54" s="53">
        <f t="shared" si="95"/>
        <v>0</v>
      </c>
    </row>
    <row r="55" spans="1:41" s="39" customFormat="1" ht="75.75" customHeight="1" x14ac:dyDescent="0.3">
      <c r="A55" s="138"/>
      <c r="B55" s="38" t="s">
        <v>19</v>
      </c>
      <c r="C55" s="38" t="s">
        <v>19</v>
      </c>
      <c r="D55" s="21">
        <f t="shared" si="81"/>
        <v>1060</v>
      </c>
      <c r="E55" s="16">
        <f t="shared" ref="E55:E56" si="96">SUM(F55+G55)</f>
        <v>0</v>
      </c>
      <c r="F55" s="46">
        <v>0</v>
      </c>
      <c r="G55" s="46">
        <v>0</v>
      </c>
      <c r="H55" s="46">
        <v>0</v>
      </c>
      <c r="I55" s="46">
        <v>0</v>
      </c>
      <c r="J55" s="18">
        <f>N55+O55+P55</f>
        <v>1060</v>
      </c>
      <c r="K55" s="53"/>
      <c r="L55" s="53"/>
      <c r="M55" s="53"/>
      <c r="N55" s="46">
        <v>1060</v>
      </c>
      <c r="O55" s="46">
        <v>0</v>
      </c>
      <c r="P55" s="46">
        <v>0</v>
      </c>
      <c r="Q55" s="46">
        <v>0</v>
      </c>
      <c r="R55" s="16">
        <f t="shared" si="83"/>
        <v>0</v>
      </c>
      <c r="S55" s="53"/>
      <c r="T55" s="53"/>
      <c r="U55" s="53"/>
      <c r="V55" s="46">
        <v>0</v>
      </c>
      <c r="W55" s="46">
        <v>0</v>
      </c>
      <c r="X55" s="46">
        <v>0</v>
      </c>
      <c r="Y55" s="46">
        <v>0</v>
      </c>
      <c r="Z55" s="16">
        <f t="shared" si="84"/>
        <v>0</v>
      </c>
      <c r="AA55" s="53"/>
      <c r="AB55" s="53"/>
      <c r="AC55" s="53"/>
      <c r="AD55" s="46">
        <v>0</v>
      </c>
      <c r="AE55" s="46">
        <v>0</v>
      </c>
      <c r="AF55" s="46">
        <v>0</v>
      </c>
      <c r="AG55" s="46">
        <v>0</v>
      </c>
      <c r="AH55" s="23">
        <f t="shared" si="85"/>
        <v>0</v>
      </c>
      <c r="AI55" s="53"/>
      <c r="AJ55" s="53"/>
      <c r="AK55" s="53"/>
      <c r="AL55" s="46">
        <v>0</v>
      </c>
      <c r="AM55" s="46">
        <v>0</v>
      </c>
      <c r="AN55" s="46">
        <v>0</v>
      </c>
      <c r="AO55" s="46">
        <v>0</v>
      </c>
    </row>
    <row r="56" spans="1:41" s="39" customFormat="1" ht="75.75" customHeight="1" x14ac:dyDescent="0.3">
      <c r="A56" s="139"/>
      <c r="B56" s="38" t="s">
        <v>20</v>
      </c>
      <c r="C56" s="38" t="s">
        <v>20</v>
      </c>
      <c r="D56" s="21">
        <f t="shared" si="81"/>
        <v>12.4</v>
      </c>
      <c r="E56" s="16">
        <f t="shared" si="96"/>
        <v>0</v>
      </c>
      <c r="F56" s="46">
        <v>0</v>
      </c>
      <c r="G56" s="46">
        <v>0</v>
      </c>
      <c r="H56" s="46">
        <v>0</v>
      </c>
      <c r="I56" s="46">
        <v>0</v>
      </c>
      <c r="J56" s="18">
        <f>N56+O56+P56</f>
        <v>12.4</v>
      </c>
      <c r="K56" s="53"/>
      <c r="L56" s="53"/>
      <c r="M56" s="53"/>
      <c r="N56" s="46">
        <v>12.4</v>
      </c>
      <c r="O56" s="46">
        <v>0</v>
      </c>
      <c r="P56" s="46">
        <v>0</v>
      </c>
      <c r="Q56" s="46">
        <v>0</v>
      </c>
      <c r="R56" s="16">
        <f t="shared" si="83"/>
        <v>0</v>
      </c>
      <c r="S56" s="53"/>
      <c r="T56" s="53"/>
      <c r="U56" s="53"/>
      <c r="V56" s="46">
        <v>0</v>
      </c>
      <c r="W56" s="46">
        <v>0</v>
      </c>
      <c r="X56" s="46">
        <v>0</v>
      </c>
      <c r="Y56" s="46">
        <v>0</v>
      </c>
      <c r="Z56" s="16">
        <f t="shared" si="84"/>
        <v>0</v>
      </c>
      <c r="AA56" s="53"/>
      <c r="AB56" s="53"/>
      <c r="AC56" s="53"/>
      <c r="AD56" s="46">
        <v>0</v>
      </c>
      <c r="AE56" s="46">
        <v>0</v>
      </c>
      <c r="AF56" s="46">
        <v>0</v>
      </c>
      <c r="AG56" s="46">
        <v>0</v>
      </c>
      <c r="AH56" s="23">
        <f t="shared" si="85"/>
        <v>0</v>
      </c>
      <c r="AI56" s="53"/>
      <c r="AJ56" s="53"/>
      <c r="AK56" s="53"/>
      <c r="AL56" s="46">
        <v>0</v>
      </c>
      <c r="AM56" s="46">
        <v>0</v>
      </c>
      <c r="AN56" s="46">
        <v>0</v>
      </c>
      <c r="AO56" s="46">
        <v>0</v>
      </c>
    </row>
    <row r="57" spans="1:41" s="39" customFormat="1" ht="75.75" customHeight="1" x14ac:dyDescent="0.3">
      <c r="A57" s="94"/>
      <c r="B57" s="90" t="s">
        <v>38</v>
      </c>
      <c r="C57" s="90" t="s">
        <v>38</v>
      </c>
      <c r="D57" s="88"/>
      <c r="E57" s="93"/>
      <c r="F57" s="91"/>
      <c r="G57" s="91"/>
      <c r="H57" s="91"/>
      <c r="I57" s="91"/>
      <c r="J57" s="18"/>
      <c r="K57" s="53"/>
      <c r="L57" s="53"/>
      <c r="M57" s="53"/>
      <c r="N57" s="91"/>
      <c r="O57" s="91"/>
      <c r="P57" s="91"/>
      <c r="Q57" s="91"/>
      <c r="R57" s="93">
        <f>SUM(S57:Y57)</f>
        <v>3500</v>
      </c>
      <c r="S57" s="53"/>
      <c r="T57" s="53"/>
      <c r="U57" s="53"/>
      <c r="V57" s="91">
        <v>3500</v>
      </c>
      <c r="W57" s="91">
        <v>0</v>
      </c>
      <c r="X57" s="91">
        <v>0</v>
      </c>
      <c r="Y57" s="91">
        <v>0</v>
      </c>
      <c r="Z57" s="93"/>
      <c r="AA57" s="53"/>
      <c r="AB57" s="53"/>
      <c r="AC57" s="53"/>
      <c r="AD57" s="91"/>
      <c r="AE57" s="91"/>
      <c r="AF57" s="91"/>
      <c r="AG57" s="91"/>
      <c r="AH57" s="92"/>
      <c r="AI57" s="53"/>
      <c r="AJ57" s="53"/>
      <c r="AK57" s="53"/>
      <c r="AL57" s="91"/>
      <c r="AM57" s="91"/>
      <c r="AN57" s="91"/>
      <c r="AO57" s="91"/>
    </row>
    <row r="58" spans="1:41" ht="140.25" customHeight="1" x14ac:dyDescent="0.3">
      <c r="A58" s="113" t="s">
        <v>66</v>
      </c>
      <c r="B58" s="13" t="s">
        <v>71</v>
      </c>
      <c r="C58" s="13" t="s">
        <v>12</v>
      </c>
      <c r="D58" s="26">
        <f t="shared" si="81"/>
        <v>2842.2</v>
      </c>
      <c r="E58" s="16">
        <f>SUM(F58+G58)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N58+O58+P58</f>
        <v>2842.2</v>
      </c>
      <c r="K58" s="17"/>
      <c r="L58" s="17"/>
      <c r="M58" s="17"/>
      <c r="N58" s="17">
        <v>2842.2</v>
      </c>
      <c r="O58" s="17">
        <v>0</v>
      </c>
      <c r="P58" s="17">
        <v>0</v>
      </c>
      <c r="Q58" s="17">
        <v>0</v>
      </c>
      <c r="R58" s="16">
        <f t="shared" si="83"/>
        <v>0</v>
      </c>
      <c r="S58" s="17"/>
      <c r="T58" s="17"/>
      <c r="U58" s="17"/>
      <c r="V58" s="17">
        <v>0</v>
      </c>
      <c r="W58" s="17">
        <v>0</v>
      </c>
      <c r="X58" s="17">
        <v>0</v>
      </c>
      <c r="Y58" s="17">
        <v>0</v>
      </c>
      <c r="Z58" s="16">
        <f t="shared" si="84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85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85.5" customHeight="1" x14ac:dyDescent="0.3">
      <c r="A59" s="114"/>
      <c r="B59" s="71" t="s">
        <v>38</v>
      </c>
      <c r="C59" s="71" t="s">
        <v>38</v>
      </c>
      <c r="D59" s="72">
        <f>R59</f>
        <v>3500</v>
      </c>
      <c r="E59" s="75"/>
      <c r="F59" s="17"/>
      <c r="G59" s="17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75">
        <f>S59+T59+U59+V59+W59+X59+Y59</f>
        <v>3500</v>
      </c>
      <c r="S59" s="17">
        <v>0</v>
      </c>
      <c r="T59" s="17">
        <v>0</v>
      </c>
      <c r="U59" s="17">
        <v>0</v>
      </c>
      <c r="V59" s="17">
        <v>3500</v>
      </c>
      <c r="W59" s="17">
        <v>0</v>
      </c>
      <c r="X59" s="17">
        <v>0</v>
      </c>
      <c r="Y59" s="17">
        <v>0</v>
      </c>
      <c r="Z59" s="75"/>
      <c r="AA59" s="17"/>
      <c r="AB59" s="17"/>
      <c r="AC59" s="17"/>
      <c r="AD59" s="17"/>
      <c r="AE59" s="17"/>
      <c r="AF59" s="17"/>
      <c r="AG59" s="17"/>
      <c r="AH59" s="74"/>
      <c r="AI59" s="17"/>
      <c r="AJ59" s="17"/>
      <c r="AK59" s="17"/>
      <c r="AL59" s="17"/>
      <c r="AM59" s="17"/>
      <c r="AN59" s="17"/>
      <c r="AO59" s="17"/>
    </row>
    <row r="60" spans="1:41" ht="84" customHeight="1" x14ac:dyDescent="0.3">
      <c r="A60" s="25" t="s">
        <v>34</v>
      </c>
      <c r="B60" s="13" t="s">
        <v>61</v>
      </c>
      <c r="C60" s="13" t="s">
        <v>12</v>
      </c>
      <c r="D60" s="26">
        <f t="shared" si="81"/>
        <v>351.4</v>
      </c>
      <c r="E60" s="16">
        <f>SUM(F60:H60)</f>
        <v>0</v>
      </c>
      <c r="F60" s="17">
        <v>0</v>
      </c>
      <c r="G60" s="17">
        <v>0</v>
      </c>
      <c r="H60" s="17">
        <v>0</v>
      </c>
      <c r="I60" s="17">
        <v>0</v>
      </c>
      <c r="J60" s="18">
        <f>SUM(N60:P60)</f>
        <v>201.4</v>
      </c>
      <c r="K60" s="17"/>
      <c r="L60" s="17"/>
      <c r="M60" s="17"/>
      <c r="N60" s="17">
        <v>201.4</v>
      </c>
      <c r="O60" s="17">
        <v>0</v>
      </c>
      <c r="P60" s="17">
        <v>0</v>
      </c>
      <c r="Q60" s="17">
        <v>0</v>
      </c>
      <c r="R60" s="18">
        <f>SUM(V60:X60)</f>
        <v>150</v>
      </c>
      <c r="S60" s="17"/>
      <c r="T60" s="17"/>
      <c r="U60" s="17"/>
      <c r="V60" s="17">
        <v>150</v>
      </c>
      <c r="W60" s="17">
        <v>0</v>
      </c>
      <c r="X60" s="17">
        <v>0</v>
      </c>
      <c r="Y60" s="17">
        <v>0</v>
      </c>
      <c r="Z60" s="16">
        <f t="shared" si="84"/>
        <v>0</v>
      </c>
      <c r="AA60" s="17"/>
      <c r="AB60" s="17"/>
      <c r="AC60" s="17"/>
      <c r="AD60" s="17">
        <v>0</v>
      </c>
      <c r="AE60" s="17">
        <v>0</v>
      </c>
      <c r="AF60" s="17">
        <v>0</v>
      </c>
      <c r="AG60" s="17">
        <v>0</v>
      </c>
      <c r="AH60" s="23">
        <f t="shared" si="85"/>
        <v>0</v>
      </c>
      <c r="AI60" s="17"/>
      <c r="AJ60" s="17"/>
      <c r="AK60" s="17"/>
      <c r="AL60" s="17">
        <v>0</v>
      </c>
      <c r="AM60" s="17">
        <v>0</v>
      </c>
      <c r="AN60" s="17">
        <v>0</v>
      </c>
      <c r="AO60" s="17">
        <v>0</v>
      </c>
    </row>
    <row r="61" spans="1:41" ht="54.75" customHeight="1" x14ac:dyDescent="0.3">
      <c r="A61" s="132" t="s">
        <v>67</v>
      </c>
      <c r="B61" s="13" t="s">
        <v>19</v>
      </c>
      <c r="C61" s="13" t="s">
        <v>19</v>
      </c>
      <c r="D61" s="26">
        <f t="shared" si="81"/>
        <v>1060</v>
      </c>
      <c r="E61" s="16">
        <f t="shared" ref="E61:E63" si="97">SUM(F61+G61)</f>
        <v>0</v>
      </c>
      <c r="F61" s="15">
        <v>0</v>
      </c>
      <c r="G61" s="15">
        <v>0</v>
      </c>
      <c r="H61" s="15">
        <v>0</v>
      </c>
      <c r="I61" s="15">
        <v>0</v>
      </c>
      <c r="J61" s="18">
        <f>N61+O61+P61</f>
        <v>1060</v>
      </c>
      <c r="K61" s="17"/>
      <c r="L61" s="17"/>
      <c r="M61" s="17"/>
      <c r="N61" s="15">
        <v>1060</v>
      </c>
      <c r="O61" s="15">
        <v>0</v>
      </c>
      <c r="P61" s="15">
        <v>0</v>
      </c>
      <c r="Q61" s="15">
        <v>0</v>
      </c>
      <c r="R61" s="18">
        <f>V61+W61</f>
        <v>0</v>
      </c>
      <c r="S61" s="17"/>
      <c r="T61" s="17"/>
      <c r="U61" s="17"/>
      <c r="V61" s="15">
        <v>0</v>
      </c>
      <c r="W61" s="15">
        <v>0</v>
      </c>
      <c r="X61" s="15">
        <v>0</v>
      </c>
      <c r="Y61" s="15">
        <v>0</v>
      </c>
      <c r="Z61" s="18">
        <f>SUM(AD61:AG61)</f>
        <v>0</v>
      </c>
      <c r="AA61" s="17"/>
      <c r="AB61" s="17"/>
      <c r="AC61" s="17"/>
      <c r="AD61" s="15">
        <v>0</v>
      </c>
      <c r="AE61" s="15">
        <v>0</v>
      </c>
      <c r="AF61" s="15">
        <v>0</v>
      </c>
      <c r="AG61" s="15">
        <v>0</v>
      </c>
      <c r="AH61" s="23">
        <f t="shared" si="85"/>
        <v>0</v>
      </c>
      <c r="AI61" s="17"/>
      <c r="AJ61" s="17"/>
      <c r="AK61" s="17"/>
      <c r="AL61" s="15">
        <v>0</v>
      </c>
      <c r="AM61" s="15">
        <v>0</v>
      </c>
      <c r="AN61" s="15">
        <v>0</v>
      </c>
      <c r="AO61" s="15">
        <v>0</v>
      </c>
    </row>
    <row r="62" spans="1:41" ht="59.25" customHeight="1" x14ac:dyDescent="0.3">
      <c r="A62" s="132"/>
      <c r="B62" s="13" t="s">
        <v>20</v>
      </c>
      <c r="C62" s="13" t="s">
        <v>20</v>
      </c>
      <c r="D62" s="26">
        <f t="shared" si="81"/>
        <v>12.4</v>
      </c>
      <c r="E62" s="16">
        <f t="shared" si="97"/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ref="J62:J63" si="98">N62+O62+P62</f>
        <v>12.4</v>
      </c>
      <c r="K62" s="17"/>
      <c r="L62" s="17"/>
      <c r="M62" s="17"/>
      <c r="N62" s="15">
        <v>12.4</v>
      </c>
      <c r="O62" s="15">
        <v>0</v>
      </c>
      <c r="P62" s="15">
        <v>0</v>
      </c>
      <c r="Q62" s="15">
        <v>0</v>
      </c>
      <c r="R62" s="18">
        <f>V62+W62</f>
        <v>0</v>
      </c>
      <c r="S62" s="17"/>
      <c r="T62" s="17"/>
      <c r="U62" s="17"/>
      <c r="V62" s="15">
        <v>0</v>
      </c>
      <c r="W62" s="15">
        <v>0</v>
      </c>
      <c r="X62" s="15">
        <v>0</v>
      </c>
      <c r="Y62" s="15">
        <v>0</v>
      </c>
      <c r="Z62" s="18">
        <f>SUM(AD62:AG62)</f>
        <v>0</v>
      </c>
      <c r="AA62" s="17"/>
      <c r="AB62" s="17"/>
      <c r="AC62" s="17"/>
      <c r="AD62" s="15">
        <v>0</v>
      </c>
      <c r="AE62" s="15">
        <v>0</v>
      </c>
      <c r="AF62" s="15">
        <v>0</v>
      </c>
      <c r="AG62" s="15">
        <v>0</v>
      </c>
      <c r="AH62" s="23">
        <f t="shared" si="85"/>
        <v>0</v>
      </c>
      <c r="AI62" s="17"/>
      <c r="AJ62" s="17"/>
      <c r="AK62" s="17"/>
      <c r="AL62" s="15">
        <v>0</v>
      </c>
      <c r="AM62" s="15">
        <v>0</v>
      </c>
      <c r="AN62" s="15">
        <v>0</v>
      </c>
      <c r="AO62" s="15">
        <v>0</v>
      </c>
    </row>
    <row r="63" spans="1:41" s="35" customFormat="1" ht="68.25" customHeight="1" x14ac:dyDescent="0.3">
      <c r="A63" s="132"/>
      <c r="B63" s="51" t="s">
        <v>17</v>
      </c>
      <c r="C63" s="51" t="s">
        <v>17</v>
      </c>
      <c r="D63" s="26">
        <f t="shared" si="81"/>
        <v>928.9</v>
      </c>
      <c r="E63" s="16">
        <f t="shared" si="97"/>
        <v>0</v>
      </c>
      <c r="F63" s="34">
        <v>0</v>
      </c>
      <c r="G63" s="34">
        <v>0</v>
      </c>
      <c r="H63" s="34">
        <v>0</v>
      </c>
      <c r="I63" s="34">
        <v>0</v>
      </c>
      <c r="J63" s="18">
        <f t="shared" si="98"/>
        <v>478.9</v>
      </c>
      <c r="K63" s="55"/>
      <c r="L63" s="55"/>
      <c r="M63" s="55"/>
      <c r="N63" s="55">
        <v>478.9</v>
      </c>
      <c r="O63" s="55">
        <v>0</v>
      </c>
      <c r="P63" s="55">
        <v>0</v>
      </c>
      <c r="Q63" s="55">
        <v>0</v>
      </c>
      <c r="R63" s="18">
        <f>V63+W63</f>
        <v>150</v>
      </c>
      <c r="S63" s="55"/>
      <c r="T63" s="55"/>
      <c r="U63" s="55"/>
      <c r="V63" s="55">
        <v>150</v>
      </c>
      <c r="W63" s="55">
        <v>0</v>
      </c>
      <c r="X63" s="55">
        <v>0</v>
      </c>
      <c r="Y63" s="55">
        <v>0</v>
      </c>
      <c r="Z63" s="18">
        <f>SUM(AD63:AG63)</f>
        <v>150</v>
      </c>
      <c r="AA63" s="55"/>
      <c r="AB63" s="55"/>
      <c r="AC63" s="55"/>
      <c r="AD63" s="55">
        <v>150</v>
      </c>
      <c r="AE63" s="55">
        <v>0</v>
      </c>
      <c r="AF63" s="55">
        <v>0</v>
      </c>
      <c r="AG63" s="55">
        <v>0</v>
      </c>
      <c r="AH63" s="23">
        <f t="shared" si="85"/>
        <v>150</v>
      </c>
      <c r="AI63" s="55"/>
      <c r="AJ63" s="55"/>
      <c r="AK63" s="55"/>
      <c r="AL63" s="55">
        <v>150</v>
      </c>
      <c r="AM63" s="55">
        <v>0</v>
      </c>
      <c r="AN63" s="55">
        <v>0</v>
      </c>
      <c r="AO63" s="55">
        <v>0</v>
      </c>
    </row>
  </sheetData>
  <mergeCells count="132">
    <mergeCell ref="A58:A59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J2:AO2"/>
    <mergeCell ref="AI9:AI10"/>
    <mergeCell ref="AO9:AO10"/>
    <mergeCell ref="I9:I10"/>
    <mergeCell ref="A61:A63"/>
    <mergeCell ref="P17:P18"/>
    <mergeCell ref="V11:V12"/>
    <mergeCell ref="I17:I18"/>
    <mergeCell ref="H17:H18"/>
    <mergeCell ref="A9:A12"/>
    <mergeCell ref="A17:A21"/>
    <mergeCell ref="B9:B10"/>
    <mergeCell ref="D9:D10"/>
    <mergeCell ref="E9:E10"/>
    <mergeCell ref="F9:F10"/>
    <mergeCell ref="G9:G10"/>
    <mergeCell ref="A13:A15"/>
    <mergeCell ref="C17:C18"/>
    <mergeCell ref="A53:A56"/>
    <mergeCell ref="J17:J18"/>
    <mergeCell ref="N17:N18"/>
    <mergeCell ref="R17:R18"/>
    <mergeCell ref="Q17:Q18"/>
    <mergeCell ref="G11:G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38:A39"/>
    <mergeCell ref="A33:A34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D17:D18"/>
    <mergeCell ref="E17:E18"/>
    <mergeCell ref="V17:V18"/>
    <mergeCell ref="W17:W18"/>
    <mergeCell ref="F17:F18"/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8:A29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25:A26"/>
  </mergeCells>
  <pageMargins left="0.28000000000000003" right="0.22" top="0.78740157480314965" bottom="0.6692913385826772" header="0.31496062992125984" footer="0.15748031496062992"/>
  <pageSetup paperSize="9" scale="34" fitToHeight="0" orientation="landscape" r:id="rId1"/>
  <rowBreaks count="1" manualBreakCount="1">
    <brk id="41" max="4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4.4" x14ac:dyDescent="0.3"/>
  <sheetData>
    <row r="5" spans="4:4" x14ac:dyDescent="0.3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2016-07-05T05:29:24Z</dcterms:modified>
</cp:coreProperties>
</file>