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Лист1!$A$3:$AQ$78</definedName>
  </definedNames>
  <calcPr calcId="145621"/>
</workbook>
</file>

<file path=xl/calcChain.xml><?xml version="1.0" encoding="utf-8"?>
<calcChain xmlns="http://schemas.openxmlformats.org/spreadsheetml/2006/main">
  <c r="R23" i="1" l="1"/>
  <c r="S23" i="1"/>
  <c r="T23" i="1"/>
  <c r="U23" i="1"/>
  <c r="V23" i="1"/>
  <c r="Q23" i="1"/>
  <c r="T21" i="1"/>
  <c r="U21" i="1"/>
  <c r="V21" i="1"/>
  <c r="T18" i="1"/>
  <c r="U18" i="1"/>
  <c r="V18" i="1"/>
  <c r="T17" i="1"/>
  <c r="U17" i="1"/>
  <c r="V17" i="1"/>
  <c r="P52" i="1" l="1"/>
  <c r="AA46" i="1" l="1"/>
  <c r="AB46" i="1"/>
  <c r="AC46" i="1"/>
  <c r="AD46" i="1"/>
  <c r="AE46" i="1"/>
  <c r="Y50" i="1"/>
  <c r="Z50" i="1"/>
  <c r="AA50" i="1"/>
  <c r="AB50" i="1"/>
  <c r="AC50" i="1"/>
  <c r="AD50" i="1"/>
  <c r="AE50" i="1"/>
  <c r="W51" i="1"/>
  <c r="W52" i="1"/>
  <c r="W53" i="1"/>
  <c r="G47" i="1" l="1"/>
  <c r="H47" i="1"/>
  <c r="K47" i="1"/>
  <c r="I47" i="1" s="1"/>
  <c r="L47" i="1"/>
  <c r="M47" i="1"/>
  <c r="N47" i="1"/>
  <c r="O47" i="1"/>
  <c r="R47" i="1"/>
  <c r="R18" i="1" s="1"/>
  <c r="S47" i="1"/>
  <c r="S18" i="1" s="1"/>
  <c r="T47" i="1"/>
  <c r="U47" i="1"/>
  <c r="V47" i="1"/>
  <c r="Y47" i="1"/>
  <c r="Z47" i="1"/>
  <c r="AA47" i="1"/>
  <c r="AB47" i="1"/>
  <c r="AC47" i="1"/>
  <c r="AD47" i="1"/>
  <c r="AE47" i="1"/>
  <c r="AH47" i="1"/>
  <c r="AI47" i="1"/>
  <c r="AJ47" i="1"/>
  <c r="AK47" i="1"/>
  <c r="AN47" i="1"/>
  <c r="AO47" i="1"/>
  <c r="AP47" i="1"/>
  <c r="AQ47" i="1"/>
  <c r="AM47" i="1"/>
  <c r="AL47" i="1" s="1"/>
  <c r="AG47" i="1"/>
  <c r="X47" i="1"/>
  <c r="Q47" i="1"/>
  <c r="J47" i="1"/>
  <c r="F47" i="1"/>
  <c r="G46" i="1"/>
  <c r="H46" i="1"/>
  <c r="K46" i="1"/>
  <c r="L46" i="1"/>
  <c r="M46" i="1"/>
  <c r="N46" i="1"/>
  <c r="O46" i="1"/>
  <c r="R46" i="1"/>
  <c r="R21" i="1" s="1"/>
  <c r="S46" i="1"/>
  <c r="S21" i="1" s="1"/>
  <c r="T46" i="1"/>
  <c r="U46" i="1"/>
  <c r="V46" i="1"/>
  <c r="Y46" i="1"/>
  <c r="Z46" i="1"/>
  <c r="AH46" i="1"/>
  <c r="AI46" i="1"/>
  <c r="AJ46" i="1"/>
  <c r="AK46" i="1"/>
  <c r="AN46" i="1"/>
  <c r="AO46" i="1"/>
  <c r="AL46" i="1" s="1"/>
  <c r="AP46" i="1"/>
  <c r="AQ46" i="1"/>
  <c r="AM46" i="1"/>
  <c r="AG46" i="1"/>
  <c r="X46" i="1"/>
  <c r="F46" i="1"/>
  <c r="J46" i="1"/>
  <c r="Q46" i="1"/>
  <c r="Q21" i="1" s="1"/>
  <c r="G45" i="1"/>
  <c r="H45" i="1"/>
  <c r="K45" i="1"/>
  <c r="L45" i="1"/>
  <c r="M45" i="1"/>
  <c r="N45" i="1"/>
  <c r="O45" i="1"/>
  <c r="R45" i="1"/>
  <c r="R17" i="1" s="1"/>
  <c r="S45" i="1"/>
  <c r="S17" i="1" s="1"/>
  <c r="T45" i="1"/>
  <c r="U45" i="1"/>
  <c r="V45" i="1"/>
  <c r="Y45" i="1"/>
  <c r="Z45" i="1"/>
  <c r="AA45" i="1"/>
  <c r="AB45" i="1"/>
  <c r="AC45" i="1"/>
  <c r="AD45" i="1"/>
  <c r="AE45" i="1"/>
  <c r="AH45" i="1"/>
  <c r="AI45" i="1"/>
  <c r="AJ45" i="1"/>
  <c r="AK45" i="1"/>
  <c r="AN45" i="1"/>
  <c r="AO45" i="1"/>
  <c r="AP45" i="1"/>
  <c r="AQ45" i="1"/>
  <c r="AM45" i="1"/>
  <c r="AG45" i="1"/>
  <c r="X45" i="1"/>
  <c r="Q45" i="1"/>
  <c r="Q17" i="1" s="1"/>
  <c r="J45" i="1"/>
  <c r="F45" i="1"/>
  <c r="AF46" i="1"/>
  <c r="I46" i="1"/>
  <c r="W46" i="1"/>
  <c r="W47" i="1"/>
  <c r="E47" i="1"/>
  <c r="F17" i="1"/>
  <c r="AL49" i="1"/>
  <c r="AL50" i="1"/>
  <c r="AF49" i="1"/>
  <c r="AF50" i="1"/>
  <c r="I50" i="1"/>
  <c r="I49" i="1"/>
  <c r="E49" i="1"/>
  <c r="E50" i="1"/>
  <c r="K50" i="1"/>
  <c r="L50" i="1"/>
  <c r="M50" i="1"/>
  <c r="N50" i="1"/>
  <c r="O50" i="1"/>
  <c r="R50" i="1"/>
  <c r="S50" i="1"/>
  <c r="T50" i="1"/>
  <c r="U50" i="1"/>
  <c r="V50" i="1"/>
  <c r="AH50" i="1"/>
  <c r="AI50" i="1"/>
  <c r="AJ50" i="1"/>
  <c r="AK50" i="1"/>
  <c r="AN50" i="1"/>
  <c r="AO50" i="1"/>
  <c r="AP50" i="1"/>
  <c r="AQ50" i="1"/>
  <c r="AM50" i="1"/>
  <c r="AG50" i="1"/>
  <c r="X50" i="1"/>
  <c r="W50" i="1" s="1"/>
  <c r="Q50" i="1"/>
  <c r="J50" i="1"/>
  <c r="G50" i="1"/>
  <c r="H50" i="1"/>
  <c r="F50" i="1"/>
  <c r="AL31" i="1"/>
  <c r="AF31" i="1"/>
  <c r="AN31" i="1"/>
  <c r="AO31" i="1"/>
  <c r="AP31" i="1"/>
  <c r="AQ31" i="1"/>
  <c r="AH31" i="1"/>
  <c r="AI31" i="1"/>
  <c r="AJ31" i="1"/>
  <c r="AK31" i="1"/>
  <c r="Y31" i="1"/>
  <c r="Z31" i="1"/>
  <c r="AA31" i="1"/>
  <c r="AB31" i="1"/>
  <c r="AC31" i="1"/>
  <c r="AD31" i="1"/>
  <c r="AE31" i="1"/>
  <c r="R31" i="1"/>
  <c r="S31" i="1"/>
  <c r="T31" i="1"/>
  <c r="U31" i="1"/>
  <c r="V31" i="1"/>
  <c r="L31" i="1"/>
  <c r="M31" i="1"/>
  <c r="N31" i="1"/>
  <c r="O31" i="1"/>
  <c r="AM31" i="1"/>
  <c r="AG31" i="1"/>
  <c r="X31" i="1"/>
  <c r="Q31" i="1"/>
  <c r="P31" i="1" s="1"/>
  <c r="J31" i="1"/>
  <c r="G31" i="1"/>
  <c r="H31" i="1"/>
  <c r="F31" i="1"/>
  <c r="E31" i="1" s="1"/>
  <c r="P47" i="1" l="1"/>
  <c r="Q18" i="1"/>
  <c r="P46" i="1"/>
  <c r="P50" i="1"/>
  <c r="AF47" i="1"/>
  <c r="E46" i="1"/>
  <c r="W31" i="1"/>
  <c r="D31" i="1" s="1"/>
  <c r="AD25" i="1" l="1"/>
  <c r="AD22" i="1" s="1"/>
  <c r="Z25" i="1"/>
  <c r="AA25" i="1"/>
  <c r="W41" i="1"/>
  <c r="D41" i="1" s="1"/>
  <c r="W25" i="1" l="1"/>
  <c r="D25" i="1" s="1"/>
  <c r="Z24" i="1" l="1"/>
  <c r="AC24" i="1"/>
  <c r="AC22" i="1" s="1"/>
  <c r="W24" i="1" l="1"/>
  <c r="D24" i="1" s="1"/>
  <c r="AC16" i="1"/>
  <c r="W43" i="1"/>
  <c r="D43" i="1" s="1"/>
  <c r="AA23" i="1" l="1"/>
  <c r="AA26" i="1"/>
  <c r="AB23" i="1"/>
  <c r="W49" i="1" l="1"/>
  <c r="AB22" i="1" l="1"/>
  <c r="X17" i="1" l="1"/>
  <c r="X44" i="1" l="1"/>
  <c r="P49" i="1"/>
  <c r="AF36" i="1"/>
  <c r="AL36" i="1"/>
  <c r="AF76" i="1" l="1"/>
  <c r="AF75" i="1"/>
  <c r="AF74" i="1"/>
  <c r="AF73" i="1"/>
  <c r="AF72" i="1"/>
  <c r="AF71" i="1"/>
  <c r="AF70" i="1"/>
  <c r="AF69" i="1"/>
  <c r="AF68" i="1"/>
  <c r="AF65" i="1"/>
  <c r="AF64" i="1"/>
  <c r="AF63" i="1"/>
  <c r="AF62" i="1"/>
  <c r="AF61" i="1"/>
  <c r="AF60" i="1"/>
  <c r="AF59" i="1"/>
  <c r="AF58" i="1"/>
  <c r="AF56" i="1"/>
  <c r="AF55" i="1"/>
  <c r="AF54" i="1"/>
  <c r="AL53" i="1"/>
  <c r="AF53" i="1"/>
  <c r="AF52" i="1"/>
  <c r="AF51" i="1"/>
  <c r="AF48" i="1"/>
  <c r="AF42" i="1"/>
  <c r="AF40" i="1"/>
  <c r="AF39" i="1"/>
  <c r="AF38" i="1"/>
  <c r="AF37" i="1"/>
  <c r="AF35" i="1"/>
  <c r="AF34" i="1"/>
  <c r="AF33" i="1"/>
  <c r="AF32" i="1"/>
  <c r="AF30" i="1"/>
  <c r="AF29" i="1"/>
  <c r="AF28" i="1"/>
  <c r="AF20" i="1"/>
  <c r="AF19" i="1"/>
  <c r="AL76" i="1"/>
  <c r="AL75" i="1"/>
  <c r="AL74" i="1"/>
  <c r="AL73" i="1"/>
  <c r="AL72" i="1"/>
  <c r="AL71" i="1"/>
  <c r="AL70" i="1"/>
  <c r="AL69" i="1"/>
  <c r="AL68" i="1"/>
  <c r="AL65" i="1"/>
  <c r="AL64" i="1"/>
  <c r="AL63" i="1"/>
  <c r="AL62" i="1"/>
  <c r="AL61" i="1"/>
  <c r="AL60" i="1"/>
  <c r="AL59" i="1"/>
  <c r="AL58" i="1"/>
  <c r="AL56" i="1"/>
  <c r="AL55" i="1"/>
  <c r="AL54" i="1"/>
  <c r="AL52" i="1"/>
  <c r="AL51" i="1"/>
  <c r="AL48" i="1"/>
  <c r="AL42" i="1"/>
  <c r="AL40" i="1"/>
  <c r="AL39" i="1"/>
  <c r="AL38" i="1"/>
  <c r="AL37" i="1"/>
  <c r="AL35" i="1"/>
  <c r="AL34" i="1"/>
  <c r="AL33" i="1"/>
  <c r="AL32" i="1"/>
  <c r="AL30" i="1"/>
  <c r="AL29" i="1"/>
  <c r="AL28" i="1"/>
  <c r="AL20" i="1"/>
  <c r="AL19" i="1"/>
  <c r="P76" i="1"/>
  <c r="P75" i="1"/>
  <c r="P74" i="1"/>
  <c r="P73" i="1"/>
  <c r="P71" i="1"/>
  <c r="P69" i="1"/>
  <c r="P68" i="1"/>
  <c r="P65" i="1"/>
  <c r="P64" i="1"/>
  <c r="P63" i="1"/>
  <c r="P61" i="1"/>
  <c r="P60" i="1"/>
  <c r="P59" i="1"/>
  <c r="P58" i="1"/>
  <c r="P56" i="1"/>
  <c r="P55" i="1"/>
  <c r="P54" i="1"/>
  <c r="P39" i="1"/>
  <c r="P38" i="1"/>
  <c r="P37" i="1"/>
  <c r="P36" i="1"/>
  <c r="P34" i="1"/>
  <c r="P32" i="1"/>
  <c r="P30" i="1"/>
  <c r="P29" i="1"/>
  <c r="P28" i="1"/>
  <c r="P20" i="1"/>
  <c r="P19" i="1"/>
  <c r="I76" i="1"/>
  <c r="I75" i="1"/>
  <c r="I74" i="1"/>
  <c r="I73" i="1"/>
  <c r="I71" i="1"/>
  <c r="I70" i="1"/>
  <c r="I69" i="1"/>
  <c r="I68" i="1"/>
  <c r="I65" i="1"/>
  <c r="I64" i="1"/>
  <c r="I63" i="1"/>
  <c r="I62" i="1"/>
  <c r="I61" i="1"/>
  <c r="I59" i="1"/>
  <c r="I58" i="1"/>
  <c r="I56" i="1"/>
  <c r="I55" i="1"/>
  <c r="I54" i="1"/>
  <c r="I53" i="1"/>
  <c r="I52" i="1"/>
  <c r="I48" i="1"/>
  <c r="I38" i="1"/>
  <c r="I37" i="1"/>
  <c r="I36" i="1"/>
  <c r="I35" i="1"/>
  <c r="I34" i="1"/>
  <c r="I33" i="1"/>
  <c r="I30" i="1"/>
  <c r="I28" i="1"/>
  <c r="W76" i="1" l="1"/>
  <c r="W75" i="1"/>
  <c r="W74" i="1"/>
  <c r="W73" i="1"/>
  <c r="W72" i="1"/>
  <c r="W71" i="1"/>
  <c r="W70" i="1"/>
  <c r="W69" i="1"/>
  <c r="W68" i="1"/>
  <c r="W65" i="1"/>
  <c r="W64" i="1"/>
  <c r="W63" i="1"/>
  <c r="W62" i="1"/>
  <c r="W61" i="1"/>
  <c r="W60" i="1"/>
  <c r="W59" i="1"/>
  <c r="W58" i="1"/>
  <c r="W56" i="1"/>
  <c r="W55" i="1"/>
  <c r="W54" i="1"/>
  <c r="W48" i="1"/>
  <c r="W42" i="1"/>
  <c r="W40" i="1"/>
  <c r="W39" i="1"/>
  <c r="W38" i="1"/>
  <c r="W37" i="1"/>
  <c r="W36" i="1"/>
  <c r="W35" i="1"/>
  <c r="W34" i="1"/>
  <c r="W33" i="1"/>
  <c r="W32" i="1"/>
  <c r="W30" i="1"/>
  <c r="W29" i="1"/>
  <c r="W28" i="1"/>
  <c r="W20" i="1"/>
  <c r="W19" i="1"/>
  <c r="E76" i="1"/>
  <c r="E75" i="1"/>
  <c r="E74" i="1"/>
  <c r="E71" i="1"/>
  <c r="E69" i="1"/>
  <c r="E68" i="1"/>
  <c r="E65" i="1"/>
  <c r="E64" i="1"/>
  <c r="E62" i="1"/>
  <c r="E60" i="1"/>
  <c r="E59" i="1"/>
  <c r="E58" i="1"/>
  <c r="E56" i="1"/>
  <c r="E55" i="1"/>
  <c r="E53" i="1"/>
  <c r="E52" i="1"/>
  <c r="E54" i="1"/>
  <c r="E51" i="1"/>
  <c r="E48" i="1"/>
  <c r="E33" i="1"/>
  <c r="E32" i="1"/>
  <c r="E29" i="1"/>
  <c r="E20" i="1"/>
  <c r="E19" i="1"/>
  <c r="AO67" i="1"/>
  <c r="AO57" i="1"/>
  <c r="AO27" i="1"/>
  <c r="AO18" i="1" s="1"/>
  <c r="AO26" i="1"/>
  <c r="AO21" i="1" s="1"/>
  <c r="AO23" i="1"/>
  <c r="AN57" i="1"/>
  <c r="AN27" i="1"/>
  <c r="AN18" i="1" s="1"/>
  <c r="AN26" i="1"/>
  <c r="AN21" i="1" s="1"/>
  <c r="AN23" i="1"/>
  <c r="AM67" i="1"/>
  <c r="AM57" i="1"/>
  <c r="AM27" i="1"/>
  <c r="AM26" i="1"/>
  <c r="AM23" i="1"/>
  <c r="AP57" i="1"/>
  <c r="AP27" i="1"/>
  <c r="AP26" i="1"/>
  <c r="AP21" i="1" s="1"/>
  <c r="AP23" i="1"/>
  <c r="AI67" i="1"/>
  <c r="AI66" i="1" s="1"/>
  <c r="AI57" i="1"/>
  <c r="AI44" i="1"/>
  <c r="AI27" i="1"/>
  <c r="AI18" i="1" s="1"/>
  <c r="AI26" i="1"/>
  <c r="AI23" i="1"/>
  <c r="AH67" i="1"/>
  <c r="AH66" i="1" s="1"/>
  <c r="AH57" i="1"/>
  <c r="AH44" i="1"/>
  <c r="AH27" i="1"/>
  <c r="AH18" i="1" s="1"/>
  <c r="AH23" i="1"/>
  <c r="AH21" i="1"/>
  <c r="AG67" i="1"/>
  <c r="AG57" i="1"/>
  <c r="AG27" i="1"/>
  <c r="AG23" i="1"/>
  <c r="AG18" i="1"/>
  <c r="AF18" i="1" s="1"/>
  <c r="AJ57" i="1"/>
  <c r="AJ44" i="1"/>
  <c r="AJ23" i="1"/>
  <c r="AJ22" i="1" s="1"/>
  <c r="AJ21" i="1"/>
  <c r="AA67" i="1"/>
  <c r="AA66" i="1" s="1"/>
  <c r="AA57" i="1"/>
  <c r="AA27" i="1"/>
  <c r="Z67" i="1"/>
  <c r="Z66" i="1" s="1"/>
  <c r="Z57" i="1"/>
  <c r="Z27" i="1"/>
  <c r="Z18" i="1" s="1"/>
  <c r="Z26" i="1"/>
  <c r="Z23" i="1"/>
  <c r="Y67" i="1"/>
  <c r="Y66" i="1" s="1"/>
  <c r="Y57" i="1"/>
  <c r="Y44" i="1"/>
  <c r="Y27" i="1"/>
  <c r="Y18" i="1" s="1"/>
  <c r="Y23" i="1"/>
  <c r="Y17" i="1" s="1"/>
  <c r="Y21" i="1"/>
  <c r="X67" i="1"/>
  <c r="X66" i="1" s="1"/>
  <c r="X57" i="1"/>
  <c r="X27" i="1"/>
  <c r="X18" i="1" s="1"/>
  <c r="X23" i="1"/>
  <c r="X21" i="1"/>
  <c r="AB57" i="1"/>
  <c r="AB27" i="1"/>
  <c r="AB18" i="1" s="1"/>
  <c r="S67" i="1"/>
  <c r="S66" i="1" s="1"/>
  <c r="P66" i="1" s="1"/>
  <c r="P53" i="1"/>
  <c r="P51" i="1"/>
  <c r="S48" i="1"/>
  <c r="P48" i="1" s="1"/>
  <c r="P35" i="1"/>
  <c r="P33" i="1"/>
  <c r="S27" i="1"/>
  <c r="S26" i="1"/>
  <c r="P26" i="1" s="1"/>
  <c r="R67" i="1"/>
  <c r="R66" i="1" s="1"/>
  <c r="R57" i="1"/>
  <c r="R27" i="1"/>
  <c r="Q67" i="1"/>
  <c r="Q57" i="1"/>
  <c r="Q27" i="1"/>
  <c r="T57" i="1"/>
  <c r="T44" i="1"/>
  <c r="T22" i="1"/>
  <c r="L67" i="1"/>
  <c r="L66" i="1" s="1"/>
  <c r="L57" i="1"/>
  <c r="L44" i="1"/>
  <c r="L27" i="1"/>
  <c r="L23" i="1"/>
  <c r="L20" i="1"/>
  <c r="I20" i="1" s="1"/>
  <c r="L19" i="1"/>
  <c r="I19" i="1" s="1"/>
  <c r="L18" i="1"/>
  <c r="K67" i="1"/>
  <c r="K66" i="1" s="1"/>
  <c r="K57" i="1"/>
  <c r="K44" i="1"/>
  <c r="K39" i="1"/>
  <c r="I39" i="1" s="1"/>
  <c r="K32" i="1"/>
  <c r="K29" i="1"/>
  <c r="I29" i="1" s="1"/>
  <c r="K27" i="1"/>
  <c r="K18" i="1" s="1"/>
  <c r="J67" i="1"/>
  <c r="J57" i="1"/>
  <c r="J51" i="1"/>
  <c r="J27" i="1"/>
  <c r="J23" i="1"/>
  <c r="J18" i="1"/>
  <c r="M60" i="1"/>
  <c r="M44" i="1"/>
  <c r="G67" i="1"/>
  <c r="G66" i="1" s="1"/>
  <c r="G57" i="1"/>
  <c r="G44" i="1"/>
  <c r="G27" i="1"/>
  <c r="G18" i="1" s="1"/>
  <c r="G23" i="1"/>
  <c r="F67" i="1"/>
  <c r="F66" i="1" s="1"/>
  <c r="F57" i="1"/>
  <c r="F44" i="1"/>
  <c r="F27" i="1"/>
  <c r="F18" i="1" s="1"/>
  <c r="F23" i="1"/>
  <c r="I32" i="1" l="1"/>
  <c r="K31" i="1"/>
  <c r="I31" i="1" s="1"/>
  <c r="Z22" i="1"/>
  <c r="Z17" i="1"/>
  <c r="AA18" i="1"/>
  <c r="AA17" i="1"/>
  <c r="X16" i="1"/>
  <c r="AG44" i="1"/>
  <c r="P27" i="1"/>
  <c r="AG66" i="1"/>
  <c r="AF66" i="1" s="1"/>
  <c r="AF67" i="1"/>
  <c r="AF27" i="1"/>
  <c r="AA44" i="1"/>
  <c r="AA21" i="1"/>
  <c r="AI21" i="1"/>
  <c r="AF26" i="1"/>
  <c r="AM44" i="1"/>
  <c r="AL44" i="1" s="1"/>
  <c r="AL45" i="1"/>
  <c r="AM66" i="1"/>
  <c r="AL66" i="1" s="1"/>
  <c r="AL67" i="1"/>
  <c r="AM18" i="1"/>
  <c r="AL18" i="1" s="1"/>
  <c r="M57" i="1"/>
  <c r="M17" i="1" s="1"/>
  <c r="M16" i="1" s="1"/>
  <c r="J17" i="1"/>
  <c r="I51" i="1"/>
  <c r="J66" i="1"/>
  <c r="I66" i="1" s="1"/>
  <c r="I67" i="1"/>
  <c r="I18" i="1"/>
  <c r="I27" i="1"/>
  <c r="P23" i="1"/>
  <c r="Q66" i="1"/>
  <c r="P67" i="1"/>
  <c r="S57" i="1"/>
  <c r="P62" i="1"/>
  <c r="P70" i="1"/>
  <c r="P72" i="1"/>
  <c r="AN22" i="1"/>
  <c r="W66" i="1"/>
  <c r="W18" i="1"/>
  <c r="AI22" i="1"/>
  <c r="AO22" i="1"/>
  <c r="AO17" i="1"/>
  <c r="AO16" i="1" s="1"/>
  <c r="W67" i="1"/>
  <c r="Z21" i="1"/>
  <c r="AP22" i="1"/>
  <c r="AM17" i="1"/>
  <c r="AM22" i="1"/>
  <c r="Z44" i="1"/>
  <c r="AA22" i="1"/>
  <c r="AH22" i="1"/>
  <c r="AP17" i="1"/>
  <c r="AP16" i="1" s="1"/>
  <c r="AN17" i="1"/>
  <c r="AN16" i="1" s="1"/>
  <c r="Y22" i="1"/>
  <c r="AI17" i="1"/>
  <c r="X22" i="1"/>
  <c r="AB21" i="1"/>
  <c r="AB44" i="1"/>
  <c r="AG22" i="1"/>
  <c r="AH17" i="1"/>
  <c r="AH16" i="1" s="1"/>
  <c r="AG17" i="1"/>
  <c r="AJ17" i="1"/>
  <c r="AJ16" i="1" s="1"/>
  <c r="Q44" i="1"/>
  <c r="R44" i="1"/>
  <c r="T16" i="1"/>
  <c r="Q22" i="1"/>
  <c r="R22" i="1"/>
  <c r="S22" i="1"/>
  <c r="AB17" i="1"/>
  <c r="Y16" i="1"/>
  <c r="K23" i="1"/>
  <c r="K22" i="1" s="1"/>
  <c r="L22" i="1"/>
  <c r="G22" i="1"/>
  <c r="J22" i="1"/>
  <c r="F22" i="1"/>
  <c r="G17" i="1"/>
  <c r="G16" i="1" s="1"/>
  <c r="L17" i="1"/>
  <c r="L16" i="1" s="1"/>
  <c r="I22" i="1" l="1"/>
  <c r="W22" i="1"/>
  <c r="AB16" i="1"/>
  <c r="AF22" i="1"/>
  <c r="AI16" i="1"/>
  <c r="P21" i="1"/>
  <c r="P22" i="1"/>
  <c r="J44" i="1"/>
  <c r="S44" i="1"/>
  <c r="R16" i="1"/>
  <c r="P18" i="1"/>
  <c r="I23" i="1"/>
  <c r="AA16" i="1"/>
  <c r="K17" i="1"/>
  <c r="K16" i="1" s="1"/>
  <c r="S16" i="1"/>
  <c r="Z16" i="1"/>
  <c r="Q16" i="1"/>
  <c r="AM16" i="1"/>
  <c r="F16" i="1"/>
  <c r="J16" i="1"/>
  <c r="AG16" i="1"/>
  <c r="AD23" i="1"/>
  <c r="AE23" i="1"/>
  <c r="AE27" i="1"/>
  <c r="AE26" i="1"/>
  <c r="AD27" i="1"/>
  <c r="W27" i="1" s="1"/>
  <c r="AD26" i="1"/>
  <c r="W26" i="1" s="1"/>
  <c r="AK23" i="1"/>
  <c r="AF23" i="1" s="1"/>
  <c r="AQ27" i="1"/>
  <c r="AL27" i="1" s="1"/>
  <c r="AQ26" i="1"/>
  <c r="AQ23" i="1"/>
  <c r="AL23" i="1" s="1"/>
  <c r="D42" i="1"/>
  <c r="D40" i="1"/>
  <c r="AQ57" i="1"/>
  <c r="AQ17" i="1" l="1"/>
  <c r="AL57" i="1"/>
  <c r="AQ21" i="1"/>
  <c r="AL21" i="1" s="1"/>
  <c r="AL26" i="1"/>
  <c r="AQ22" i="1"/>
  <c r="AL22" i="1" s="1"/>
  <c r="W23" i="1"/>
  <c r="AQ16" i="1" l="1"/>
  <c r="AL16" i="1" s="1"/>
  <c r="AL17" i="1"/>
  <c r="D33" i="1"/>
  <c r="AK21" i="1" l="1"/>
  <c r="AF21" i="1" s="1"/>
  <c r="AD21" i="1"/>
  <c r="AE21" i="1"/>
  <c r="W21" i="1" l="1"/>
  <c r="D70" i="1"/>
  <c r="D46" i="1" l="1"/>
  <c r="D26" i="1"/>
  <c r="D21" i="1"/>
  <c r="D53" i="1"/>
  <c r="D72" i="1"/>
  <c r="D36" i="1" l="1"/>
  <c r="D52" i="1" l="1"/>
  <c r="D47" i="1" l="1"/>
  <c r="D55" i="1" l="1"/>
  <c r="AE44" i="1" l="1"/>
  <c r="W45" i="1" l="1"/>
  <c r="AK44" i="1"/>
  <c r="AF44" i="1" s="1"/>
  <c r="AF45" i="1"/>
  <c r="I45" i="1"/>
  <c r="P45" i="1"/>
  <c r="H44" i="1"/>
  <c r="E44" i="1" s="1"/>
  <c r="E45" i="1"/>
  <c r="N44" i="1"/>
  <c r="AD44" i="1"/>
  <c r="W44" i="1" s="1"/>
  <c r="U44" i="1"/>
  <c r="V44" i="1"/>
  <c r="O44" i="1"/>
  <c r="P44" i="1" l="1"/>
  <c r="I44" i="1"/>
  <c r="D56" i="1"/>
  <c r="V57" i="1" l="1"/>
  <c r="V16" i="1" l="1"/>
  <c r="U57" i="1"/>
  <c r="P57" i="1" s="1"/>
  <c r="AD57" i="1"/>
  <c r="AD17" i="1" s="1"/>
  <c r="AE57" i="1"/>
  <c r="AE17" i="1" s="1"/>
  <c r="AE16" i="1" s="1"/>
  <c r="AK57" i="1"/>
  <c r="O57" i="1"/>
  <c r="O17" i="1" s="1"/>
  <c r="O16" i="1" s="1"/>
  <c r="AD16" i="1" l="1"/>
  <c r="W16" i="1" s="1"/>
  <c r="W17" i="1"/>
  <c r="AK17" i="1"/>
  <c r="AF57" i="1"/>
  <c r="W57" i="1"/>
  <c r="D65" i="1"/>
  <c r="P17" i="1"/>
  <c r="N60" i="1"/>
  <c r="I60" i="1" s="1"/>
  <c r="D63" i="1"/>
  <c r="H23" i="1"/>
  <c r="E23" i="1" s="1"/>
  <c r="H27" i="1"/>
  <c r="H67" i="1"/>
  <c r="E73" i="1"/>
  <c r="E38" i="1"/>
  <c r="E39" i="1"/>
  <c r="E37" i="1"/>
  <c r="E35" i="1"/>
  <c r="E34" i="1"/>
  <c r="E30" i="1"/>
  <c r="D62" i="1"/>
  <c r="H61" i="1"/>
  <c r="E61" i="1" s="1"/>
  <c r="E28" i="1"/>
  <c r="D5" i="2"/>
  <c r="AK16" i="1" l="1"/>
  <c r="AF16" i="1" s="1"/>
  <c r="AF17" i="1"/>
  <c r="H66" i="1"/>
  <c r="E66" i="1" s="1"/>
  <c r="E67" i="1"/>
  <c r="N57" i="1"/>
  <c r="I57" i="1" s="1"/>
  <c r="H18" i="1"/>
  <c r="E18" i="1" s="1"/>
  <c r="E27" i="1"/>
  <c r="U16" i="1"/>
  <c r="P16" i="1" s="1"/>
  <c r="D71" i="1"/>
  <c r="D75" i="1"/>
  <c r="D37" i="1"/>
  <c r="D69" i="1"/>
  <c r="D19" i="1"/>
  <c r="D59" i="1"/>
  <c r="D64" i="1"/>
  <c r="D73" i="1"/>
  <c r="D76" i="1"/>
  <c r="D48" i="1"/>
  <c r="D35" i="1"/>
  <c r="D28" i="1"/>
  <c r="D74" i="1"/>
  <c r="D58" i="1"/>
  <c r="D30" i="1"/>
  <c r="D34" i="1"/>
  <c r="D39" i="1"/>
  <c r="D38" i="1"/>
  <c r="D32" i="1"/>
  <c r="D54" i="1"/>
  <c r="D68" i="1"/>
  <c r="D20" i="1"/>
  <c r="D51" i="1"/>
  <c r="H22" i="1"/>
  <c r="E22" i="1" s="1"/>
  <c r="D61" i="1"/>
  <c r="H57" i="1"/>
  <c r="D29" i="1"/>
  <c r="H17" i="1" l="1"/>
  <c r="E57" i="1"/>
  <c r="D57" i="1" s="1"/>
  <c r="N17" i="1"/>
  <c r="I17" i="1" s="1"/>
  <c r="D18" i="1"/>
  <c r="D27" i="1"/>
  <c r="D60" i="1"/>
  <c r="D23" i="1"/>
  <c r="D22" i="1" s="1"/>
  <c r="D67" i="1"/>
  <c r="D44" i="1"/>
  <c r="D66" i="1"/>
  <c r="D45" i="1"/>
  <c r="N16" i="1" l="1"/>
  <c r="I16" i="1" s="1"/>
  <c r="H16" i="1"/>
  <c r="E16" i="1" s="1"/>
  <c r="E17" i="1"/>
  <c r="D17" i="1" s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7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<sst xmlns="http://schemas.openxmlformats.org/spreadsheetml/2006/main" count="202" uniqueCount="85">
  <si>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</si>
  <si>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</si>
  <si>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</si>
  <si>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</si>
  <si>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</si>
  <si>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</si>
  <si>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</si>
  <si>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</si>
  <si>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</si>
  <si>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</si>
  <si>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</si>
  <si>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</si>
  <si>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</si>
  <si>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</si>
  <si>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</si>
  <si>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</si>
  <si>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</si>
  <si>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</si>
  <si>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</si>
  <si>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</si>
  <si>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</si>
  <si>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</si>
  <si>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</si>
  <si>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</si>
  <si>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</si>
  <si>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</si>
  <si>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</si>
  <si>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</si>
  <si>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</si>
  <si>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</si>
  <si>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</si>
  <si>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</si>
  <si>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</si>
  <si>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</si>
  <si>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</si>
  <si>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</si>
  <si>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</si>
  <si>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</si>
  <si>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</si>
  <si>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</si>
  <si>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</si>
  <si>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</si>
  <si>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</si>
  <si>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</si>
  <si>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</si>
  <si>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</si>
  <si>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</si>
  <si>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</si>
  <si>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</si>
  <si>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</si>
  <si>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</si>
  <si>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</si>
  <si>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</si>
  <si>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</si>
  <si>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</si>
  <si>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</si>
  <si>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</si>
  <si>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</si>
  <si>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</si>
  <si>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</si>
  <si>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</si>
  <si>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</si>
  <si>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</si>
  <si>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</si>
  <si>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</si>
  <si>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</si>
  <si>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</si>
  <si>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</si>
  <si>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</si>
  <si>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</si>
  <si>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</si>
  <si>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</si>
  <si>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</si>
  <si>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</si>
  <si>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</si>
  <si>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</si>
  <si>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</si>
  <si>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</si>
  <si>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</si>
  <si>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</si>
  <si>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</si>
  <si>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</si>
  <si>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</si>
  <si>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Приложение 
к   изменениям, вносимым в постановление администрации МР "Печора" 
от  24.12.2013г. № 2515</t>
  </si>
  <si>
    <t>Основное мероприятие 2.3.1
Разработка проектов планировки и проектов межжевания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</si>
</sst>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9" fillId="2" borderId="6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4" fontId="10" fillId="9" borderId="3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/>
    </xf>
    <xf numFmtId="164" fontId="10" fillId="9" borderId="0" xfId="0" applyNumberFormat="1" applyFont="1" applyFill="1" applyBorder="1" applyAlignment="1">
      <alignment vertical="center"/>
    </xf>
    <xf numFmtId="164" fontId="10" fillId="9" borderId="3" xfId="0" applyNumberFormat="1" applyFont="1" applyFill="1" applyBorder="1" applyAlignment="1">
      <alignment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0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R78"/>
  <sheetViews>
    <sheetView tabSelected="1" view="pageBreakPreview" zoomScale="50" zoomScaleNormal="67" zoomScaleSheetLayoutView="5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T53" sqref="T53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96" bestFit="1" customWidth="1"/>
    <col min="6" max="8" width="10.85546875" style="1" bestFit="1" customWidth="1"/>
    <col min="9" max="9" width="12.14062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2.140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43" customWidth="1"/>
    <col min="24" max="24" width="12.28515625" style="6" customWidth="1"/>
    <col min="25" max="25" width="6.28515625" style="6" customWidth="1"/>
    <col min="26" max="26" width="11.28515625" style="6" bestFit="1" customWidth="1"/>
    <col min="27" max="27" width="11.140625" style="6" customWidth="1"/>
    <col min="28" max="28" width="9" style="6" bestFit="1" customWidth="1"/>
    <col min="29" max="29" width="9" style="6" customWidth="1"/>
    <col min="30" max="30" width="8.28515625" style="6" customWidth="1"/>
    <col min="31" max="31" width="5.5703125" style="6" bestFit="1" customWidth="1"/>
    <col min="32" max="32" width="9.7109375" style="2" bestFit="1" customWidth="1"/>
    <col min="33" max="33" width="5.85546875" style="1" bestFit="1" customWidth="1"/>
    <col min="34" max="34" width="9" style="1" bestFit="1" customWidth="1"/>
    <col min="35" max="35" width="9.7109375" style="1" bestFit="1" customWidth="1"/>
    <col min="36" max="36" width="9" style="1" bestFit="1" customWidth="1"/>
    <col min="37" max="37" width="5.5703125" style="1" bestFit="1" customWidth="1"/>
    <col min="38" max="38" width="9.7109375" style="3" bestFit="1" customWidth="1"/>
    <col min="39" max="39" width="5.85546875" style="1" bestFit="1" customWidth="1"/>
    <col min="40" max="40" width="9" style="1" bestFit="1" customWidth="1"/>
    <col min="41" max="41" width="9.7109375" style="1" bestFit="1" customWidth="1"/>
    <col min="42" max="42" width="9" style="1" bestFit="1" customWidth="1"/>
    <col min="43" max="43" width="5.5703125" style="1" bestFit="1" customWidth="1"/>
    <col min="44" max="16384" width="9.140625" style="4"/>
  </cols>
  <sheetData>
    <row r="3" spans="1:43" s="6" customFormat="1" ht="21.75" customHeight="1" x14ac:dyDescent="0.2">
      <c r="E3" s="93"/>
      <c r="I3" s="43"/>
      <c r="P3" s="43"/>
      <c r="W3" s="43"/>
      <c r="AF3" s="43"/>
    </row>
    <row r="4" spans="1:43" s="6" customFormat="1" ht="21.75" customHeight="1" x14ac:dyDescent="0.2">
      <c r="E4" s="93"/>
      <c r="I4" s="43"/>
      <c r="P4" s="43"/>
      <c r="W4" s="43"/>
      <c r="AF4" s="43"/>
      <c r="AJ4" s="118" t="s">
        <v>83</v>
      </c>
      <c r="AK4" s="119"/>
      <c r="AL4" s="119"/>
      <c r="AM4" s="119"/>
      <c r="AN4" s="119"/>
      <c r="AO4" s="119"/>
      <c r="AP4" s="119"/>
      <c r="AQ4" s="119"/>
    </row>
    <row r="5" spans="1:43" s="6" customFormat="1" ht="21.75" customHeight="1" x14ac:dyDescent="0.2">
      <c r="E5" s="93"/>
      <c r="I5" s="43"/>
      <c r="P5" s="43"/>
      <c r="W5" s="43"/>
      <c r="AF5" s="43"/>
      <c r="AJ5" s="119"/>
      <c r="AK5" s="119"/>
      <c r="AL5" s="119"/>
      <c r="AM5" s="119"/>
      <c r="AN5" s="119"/>
      <c r="AO5" s="119"/>
      <c r="AP5" s="119"/>
      <c r="AQ5" s="119"/>
    </row>
    <row r="6" spans="1:43" s="6" customFormat="1" ht="21.75" customHeight="1" x14ac:dyDescent="0.2">
      <c r="E6" s="93"/>
      <c r="I6" s="43"/>
      <c r="P6" s="43"/>
      <c r="W6" s="43"/>
      <c r="AF6" s="43"/>
      <c r="AJ6" s="119"/>
      <c r="AK6" s="119"/>
      <c r="AL6" s="119"/>
      <c r="AM6" s="119"/>
      <c r="AN6" s="119"/>
      <c r="AO6" s="119"/>
      <c r="AP6" s="119"/>
      <c r="AQ6" s="119"/>
    </row>
    <row r="7" spans="1:43" s="6" customFormat="1" ht="21.75" customHeight="1" x14ac:dyDescent="0.2">
      <c r="E7" s="93"/>
      <c r="I7" s="43"/>
      <c r="P7" s="43"/>
      <c r="W7" s="43"/>
      <c r="AF7" s="43"/>
      <c r="AJ7" s="119"/>
      <c r="AK7" s="119"/>
      <c r="AL7" s="119"/>
      <c r="AM7" s="119"/>
      <c r="AN7" s="119"/>
      <c r="AO7" s="119"/>
      <c r="AP7" s="119"/>
      <c r="AQ7" s="119"/>
    </row>
    <row r="8" spans="1:43" s="6" customFormat="1" ht="21.75" customHeight="1" x14ac:dyDescent="0.2">
      <c r="E8" s="93"/>
      <c r="I8" s="43"/>
      <c r="P8" s="43"/>
      <c r="W8" s="43"/>
      <c r="AF8" s="43"/>
    </row>
    <row r="9" spans="1:43" ht="85.5" customHeight="1" x14ac:dyDescent="0.2">
      <c r="A9" s="14"/>
      <c r="B9" s="14"/>
      <c r="C9" s="14"/>
      <c r="D9" s="14"/>
      <c r="E9" s="94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17"/>
      <c r="X9" s="18"/>
      <c r="Y9" s="18"/>
      <c r="Z9" s="18"/>
      <c r="AA9" s="18"/>
      <c r="AB9" s="18"/>
      <c r="AC9" s="18"/>
      <c r="AD9" s="101" t="s">
        <v>39</v>
      </c>
      <c r="AE9" s="101"/>
      <c r="AF9" s="20"/>
      <c r="AG9" s="19"/>
      <c r="AH9" s="19"/>
      <c r="AI9" s="19"/>
      <c r="AJ9" s="19"/>
      <c r="AK9" s="128" t="s">
        <v>75</v>
      </c>
      <c r="AL9" s="128"/>
      <c r="AM9" s="128"/>
      <c r="AN9" s="128"/>
      <c r="AO9" s="128"/>
      <c r="AP9" s="128"/>
      <c r="AQ9" s="128"/>
    </row>
    <row r="10" spans="1:43" ht="82.5" customHeight="1" x14ac:dyDescent="0.3">
      <c r="A10" s="108" t="s">
        <v>74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2"/>
      <c r="AM10" s="102"/>
      <c r="AN10" s="102"/>
      <c r="AO10" s="102"/>
      <c r="AP10" s="102"/>
      <c r="AQ10" s="102"/>
    </row>
    <row r="11" spans="1:43" ht="24.75" customHeight="1" x14ac:dyDescent="0.2">
      <c r="A11" s="14"/>
      <c r="B11" s="14"/>
      <c r="C11" s="14"/>
      <c r="D11" s="14"/>
      <c r="E11" s="94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21"/>
      <c r="X11" s="16"/>
      <c r="Y11" s="16"/>
      <c r="Z11" s="16"/>
      <c r="AA11" s="16"/>
      <c r="AB11" s="16"/>
      <c r="AC11" s="16"/>
      <c r="AD11" s="16"/>
      <c r="AE11" s="16"/>
      <c r="AF11" s="15"/>
      <c r="AG11" s="16"/>
      <c r="AH11" s="14"/>
      <c r="AI11" s="14"/>
      <c r="AJ11" s="14"/>
      <c r="AK11" s="14"/>
      <c r="AL11" s="16"/>
      <c r="AM11" s="14"/>
      <c r="AN11" s="14"/>
      <c r="AO11" s="14"/>
      <c r="AP11" s="16"/>
      <c r="AQ11" s="14"/>
    </row>
    <row r="12" spans="1:43" ht="30" customHeight="1" x14ac:dyDescent="0.2">
      <c r="A12" s="113" t="s">
        <v>4</v>
      </c>
      <c r="B12" s="113" t="s">
        <v>5</v>
      </c>
      <c r="C12" s="113" t="s">
        <v>0</v>
      </c>
      <c r="D12" s="104" t="s">
        <v>1</v>
      </c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</row>
    <row r="13" spans="1:43" ht="25.15" customHeight="1" x14ac:dyDescent="0.2">
      <c r="A13" s="114"/>
      <c r="B13" s="114"/>
      <c r="C13" s="113"/>
      <c r="D13" s="103" t="s">
        <v>2</v>
      </c>
      <c r="E13" s="109" t="s">
        <v>8</v>
      </c>
      <c r="F13" s="110"/>
      <c r="G13" s="110"/>
      <c r="H13" s="110"/>
      <c r="I13" s="103" t="s">
        <v>9</v>
      </c>
      <c r="J13" s="103"/>
      <c r="K13" s="103"/>
      <c r="L13" s="103"/>
      <c r="M13" s="103"/>
      <c r="N13" s="103"/>
      <c r="O13" s="103"/>
      <c r="P13" s="103" t="s">
        <v>10</v>
      </c>
      <c r="Q13" s="103"/>
      <c r="R13" s="103"/>
      <c r="S13" s="103"/>
      <c r="T13" s="103"/>
      <c r="U13" s="103"/>
      <c r="V13" s="103"/>
      <c r="W13" s="122" t="s">
        <v>11</v>
      </c>
      <c r="X13" s="122"/>
      <c r="Y13" s="122"/>
      <c r="Z13" s="122"/>
      <c r="AA13" s="122"/>
      <c r="AB13" s="122"/>
      <c r="AC13" s="122"/>
      <c r="AD13" s="122"/>
      <c r="AE13" s="122"/>
      <c r="AF13" s="103" t="s">
        <v>40</v>
      </c>
      <c r="AG13" s="121"/>
      <c r="AH13" s="121"/>
      <c r="AI13" s="121"/>
      <c r="AJ13" s="121"/>
      <c r="AK13" s="121"/>
      <c r="AL13" s="103" t="s">
        <v>70</v>
      </c>
      <c r="AM13" s="121"/>
      <c r="AN13" s="121"/>
      <c r="AO13" s="121"/>
      <c r="AP13" s="121"/>
      <c r="AQ13" s="121"/>
    </row>
    <row r="14" spans="1:43" ht="132.75" customHeight="1" x14ac:dyDescent="0.2">
      <c r="A14" s="114"/>
      <c r="B14" s="114"/>
      <c r="C14" s="113"/>
      <c r="D14" s="103"/>
      <c r="E14" s="77" t="s">
        <v>3</v>
      </c>
      <c r="F14" s="22" t="s">
        <v>30</v>
      </c>
      <c r="G14" s="22" t="s">
        <v>14</v>
      </c>
      <c r="H14" s="22" t="s">
        <v>13</v>
      </c>
      <c r="I14" s="77" t="s">
        <v>3</v>
      </c>
      <c r="J14" s="22" t="s">
        <v>30</v>
      </c>
      <c r="K14" s="22" t="s">
        <v>14</v>
      </c>
      <c r="L14" s="22" t="s">
        <v>13</v>
      </c>
      <c r="M14" s="22" t="s">
        <v>35</v>
      </c>
      <c r="N14" s="22" t="s">
        <v>36</v>
      </c>
      <c r="O14" s="22" t="s">
        <v>37</v>
      </c>
      <c r="P14" s="77" t="s">
        <v>3</v>
      </c>
      <c r="Q14" s="22" t="s">
        <v>30</v>
      </c>
      <c r="R14" s="22" t="s">
        <v>14</v>
      </c>
      <c r="S14" s="23" t="s">
        <v>13</v>
      </c>
      <c r="T14" s="22" t="s">
        <v>35</v>
      </c>
      <c r="U14" s="22" t="s">
        <v>36</v>
      </c>
      <c r="V14" s="22" t="s">
        <v>37</v>
      </c>
      <c r="W14" s="77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77</v>
      </c>
      <c r="AD14" s="23" t="s">
        <v>36</v>
      </c>
      <c r="AE14" s="23" t="s">
        <v>37</v>
      </c>
      <c r="AF14" s="77" t="s">
        <v>3</v>
      </c>
      <c r="AG14" s="22" t="s">
        <v>30</v>
      </c>
      <c r="AH14" s="22" t="s">
        <v>14</v>
      </c>
      <c r="AI14" s="22" t="s">
        <v>13</v>
      </c>
      <c r="AJ14" s="22" t="s">
        <v>35</v>
      </c>
      <c r="AK14" s="22" t="s">
        <v>37</v>
      </c>
      <c r="AL14" s="77" t="s">
        <v>3</v>
      </c>
      <c r="AM14" s="22" t="s">
        <v>30</v>
      </c>
      <c r="AN14" s="22" t="s">
        <v>14</v>
      </c>
      <c r="AO14" s="22" t="s">
        <v>13</v>
      </c>
      <c r="AP14" s="22" t="s">
        <v>35</v>
      </c>
      <c r="AQ14" s="22" t="s">
        <v>37</v>
      </c>
    </row>
    <row r="15" spans="1:43" ht="15" x14ac:dyDescent="0.2">
      <c r="A15" s="7">
        <v>1</v>
      </c>
      <c r="B15" s="7">
        <v>2</v>
      </c>
      <c r="C15" s="7">
        <v>3</v>
      </c>
      <c r="D15" s="24">
        <v>4</v>
      </c>
      <c r="E15" s="77">
        <v>5</v>
      </c>
      <c r="F15" s="24">
        <v>6</v>
      </c>
      <c r="G15" s="24">
        <v>7</v>
      </c>
      <c r="H15" s="24">
        <v>8</v>
      </c>
      <c r="I15" s="77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77">
        <v>16</v>
      </c>
      <c r="Q15" s="24">
        <v>17</v>
      </c>
      <c r="R15" s="24">
        <v>18</v>
      </c>
      <c r="S15" s="25">
        <v>19</v>
      </c>
      <c r="T15" s="24">
        <v>20</v>
      </c>
      <c r="U15" s="24">
        <v>21</v>
      </c>
      <c r="V15" s="24">
        <v>22</v>
      </c>
      <c r="W15" s="77">
        <v>23</v>
      </c>
      <c r="X15" s="92">
        <v>24</v>
      </c>
      <c r="Y15" s="92">
        <v>25</v>
      </c>
      <c r="Z15" s="92">
        <v>26</v>
      </c>
      <c r="AA15" s="92">
        <v>27</v>
      </c>
      <c r="AB15" s="92">
        <v>28</v>
      </c>
      <c r="AC15" s="92"/>
      <c r="AD15" s="92">
        <v>29</v>
      </c>
      <c r="AE15" s="92">
        <v>30</v>
      </c>
      <c r="AF15" s="77">
        <v>31</v>
      </c>
      <c r="AG15" s="24">
        <v>32</v>
      </c>
      <c r="AH15" s="24">
        <v>33</v>
      </c>
      <c r="AI15" s="24">
        <v>34</v>
      </c>
      <c r="AJ15" s="24">
        <v>35</v>
      </c>
      <c r="AK15" s="24">
        <v>36</v>
      </c>
      <c r="AL15" s="89">
        <v>37</v>
      </c>
      <c r="AM15" s="24">
        <v>38</v>
      </c>
      <c r="AN15" s="24">
        <v>39</v>
      </c>
      <c r="AO15" s="24">
        <v>40</v>
      </c>
      <c r="AP15" s="24">
        <v>41</v>
      </c>
      <c r="AQ15" s="24">
        <v>42</v>
      </c>
    </row>
    <row r="16" spans="1:43" s="68" customFormat="1" ht="50.25" customHeight="1" x14ac:dyDescent="0.2">
      <c r="A16" s="125" t="s">
        <v>6</v>
      </c>
      <c r="B16" s="72"/>
      <c r="C16" s="72" t="s">
        <v>7</v>
      </c>
      <c r="D16" s="27">
        <f>D17+D18+D19+D20+D21</f>
        <v>3511151.6889999998</v>
      </c>
      <c r="E16" s="78">
        <f>SUM(F16:H16)</f>
        <v>1130906.08</v>
      </c>
      <c r="F16" s="27">
        <f>F17+F18+F19+F20</f>
        <v>328683.89999999997</v>
      </c>
      <c r="G16" s="27">
        <f>G17+G18+G19+G20</f>
        <v>471282.39999999997</v>
      </c>
      <c r="H16" s="27">
        <f>H17+H18+H19+H20</f>
        <v>330939.78000000003</v>
      </c>
      <c r="I16" s="78">
        <f>J16+K16+L16+M16+N16+O16</f>
        <v>739717.30900000001</v>
      </c>
      <c r="J16" s="27">
        <f t="shared" ref="J16:O16" si="0">J17+J18+J19+J20</f>
        <v>281557.09999999998</v>
      </c>
      <c r="K16" s="27">
        <f t="shared" si="0"/>
        <v>255676.27999999997</v>
      </c>
      <c r="L16" s="27">
        <f t="shared" si="0"/>
        <v>202139.3</v>
      </c>
      <c r="M16" s="27">
        <f t="shared" si="0"/>
        <v>261.42900000000003</v>
      </c>
      <c r="N16" s="27">
        <f t="shared" si="0"/>
        <v>76.899999999999991</v>
      </c>
      <c r="O16" s="27">
        <f t="shared" si="0"/>
        <v>6.3</v>
      </c>
      <c r="P16" s="78">
        <f t="shared" ref="P16:P39" si="1">Q16+R16+S16+T16+U16+V16</f>
        <v>986541.70000000007</v>
      </c>
      <c r="Q16" s="27">
        <f>Q17+Q18+Q21</f>
        <v>414792.6</v>
      </c>
      <c r="R16" s="27">
        <f>R17+R18+R21</f>
        <v>284173.40000000002</v>
      </c>
      <c r="S16" s="27">
        <f>S17+S18+S19+S20+S21</f>
        <v>284966.09999999998</v>
      </c>
      <c r="T16" s="27">
        <f>T17+T18+T19+T20</f>
        <v>2562</v>
      </c>
      <c r="U16" s="27">
        <f>U17+U18+U19+U20</f>
        <v>3.8</v>
      </c>
      <c r="V16" s="27">
        <f>V17+V18+V19+V20</f>
        <v>43.8</v>
      </c>
      <c r="W16" s="78">
        <f>X16+Y16+Z16+AA16+AB16+AD16+AE16+AC16</f>
        <v>591491.5</v>
      </c>
      <c r="X16" s="27">
        <f>X17+X18+X21</f>
        <v>244909.5</v>
      </c>
      <c r="Y16" s="27">
        <f>Y17+Y18+Y19+Y20</f>
        <v>0</v>
      </c>
      <c r="Z16" s="27">
        <f>SUM(Z17:Z21)</f>
        <v>171159.2</v>
      </c>
      <c r="AA16" s="27">
        <f>SUM(AA17:AA21)</f>
        <v>171415</v>
      </c>
      <c r="AB16" s="27">
        <f>AB17+AB21</f>
        <v>3706.1</v>
      </c>
      <c r="AC16" s="27">
        <f>AC43</f>
        <v>30</v>
      </c>
      <c r="AD16" s="27">
        <f>AD17</f>
        <v>212.39999999999998</v>
      </c>
      <c r="AE16" s="27">
        <f>AE17+AE18+AE19+AE20</f>
        <v>59.3</v>
      </c>
      <c r="AF16" s="78">
        <f t="shared" ref="AF16:AF54" si="2">AG16+AH16+AI16+AJ16+AK16</f>
        <v>30860</v>
      </c>
      <c r="AG16" s="27">
        <f>AG17+AG18+AG19+AG20</f>
        <v>0</v>
      </c>
      <c r="AH16" s="27">
        <f>AH17+AH18+AH19+AH20</f>
        <v>4199.6000000000004</v>
      </c>
      <c r="AI16" s="27">
        <f>AI17+AI18+AI19+AI20+AI21</f>
        <v>24609.4</v>
      </c>
      <c r="AJ16" s="27">
        <f>AJ17+AJ18+AJ19+AJ20</f>
        <v>2000</v>
      </c>
      <c r="AK16" s="27">
        <f>AK17+AK18+AK19+AK20</f>
        <v>51</v>
      </c>
      <c r="AL16" s="78">
        <f t="shared" ref="AL16:AL54" si="3">AM16+AN16+AO16+AP16+AQ16</f>
        <v>31635.1</v>
      </c>
      <c r="AM16" s="27">
        <f>AM17+AM18+AM19+AM20</f>
        <v>0</v>
      </c>
      <c r="AN16" s="27">
        <f>AN17+AN18+AN19+AN20</f>
        <v>4199.6000000000004</v>
      </c>
      <c r="AO16" s="27">
        <f>AO17+AO18+AO19+AO20+AO21</f>
        <v>25379.5</v>
      </c>
      <c r="AP16" s="27">
        <f>AP17+AP18+AP19+AP20</f>
        <v>2000</v>
      </c>
      <c r="AQ16" s="27">
        <f>AQ17+AQ18+AQ19+AQ20</f>
        <v>56</v>
      </c>
    </row>
    <row r="17" spans="1:44" s="69" customFormat="1" ht="123.75" customHeight="1" x14ac:dyDescent="0.2">
      <c r="A17" s="126"/>
      <c r="B17" s="25" t="s">
        <v>78</v>
      </c>
      <c r="C17" s="25" t="s">
        <v>76</v>
      </c>
      <c r="D17" s="27">
        <f>E17+I17+P17+W17+AF17+AL17</f>
        <v>2204693.9890000001</v>
      </c>
      <c r="E17" s="78">
        <f>SUM(F17:H17)</f>
        <v>1129906.08</v>
      </c>
      <c r="F17" s="29">
        <f>F23+F45+F57+F65+F67</f>
        <v>328683.89999999997</v>
      </c>
      <c r="G17" s="29">
        <f>G23+G45+G57+G65+G67</f>
        <v>471282.39999999997</v>
      </c>
      <c r="H17" s="29">
        <f>H23+H45+H57+H65+H67</f>
        <v>329939.78000000003</v>
      </c>
      <c r="I17" s="78">
        <f>J17+K17+L17+M17+N17+O17</f>
        <v>738308.00899999996</v>
      </c>
      <c r="J17" s="29">
        <f t="shared" ref="J17:O17" si="4">J23+J45+J57+J65+J67</f>
        <v>281557.09999999998</v>
      </c>
      <c r="K17" s="29">
        <f t="shared" si="4"/>
        <v>255676.27999999997</v>
      </c>
      <c r="L17" s="29">
        <f t="shared" si="4"/>
        <v>200730</v>
      </c>
      <c r="M17" s="29">
        <f t="shared" si="4"/>
        <v>261.42900000000003</v>
      </c>
      <c r="N17" s="29">
        <f t="shared" si="4"/>
        <v>76.899999999999991</v>
      </c>
      <c r="O17" s="29">
        <f t="shared" si="4"/>
        <v>6.3</v>
      </c>
      <c r="P17" s="78">
        <f t="shared" si="1"/>
        <v>162442.19999999998</v>
      </c>
      <c r="Q17" s="29">
        <f>Q23+Q45+Q57+Q67</f>
        <v>39608.700000000004</v>
      </c>
      <c r="R17" s="29">
        <f t="shared" ref="R17:V17" si="5">R23+R45+R57+R67</f>
        <v>80671.299999999988</v>
      </c>
      <c r="S17" s="29">
        <f t="shared" si="5"/>
        <v>39552.6</v>
      </c>
      <c r="T17" s="29">
        <f t="shared" si="5"/>
        <v>2562</v>
      </c>
      <c r="U17" s="29">
        <f t="shared" si="5"/>
        <v>3.8</v>
      </c>
      <c r="V17" s="29">
        <f t="shared" si="5"/>
        <v>43.8</v>
      </c>
      <c r="W17" s="78">
        <f>X17+Y17+Z17+AA17+AB17+AD17+AE17+AC17</f>
        <v>137556.59999999998</v>
      </c>
      <c r="X17" s="29">
        <f>X45</f>
        <v>55238.2</v>
      </c>
      <c r="Y17" s="29">
        <f>Y23+Y45</f>
        <v>0</v>
      </c>
      <c r="Z17" s="29">
        <f>Z23+Z45+Z57+Z43+Z25</f>
        <v>60092.200000000004</v>
      </c>
      <c r="AA17" s="29">
        <f>AA23+AA45+AA57+AA67+AA25</f>
        <v>18218.400000000001</v>
      </c>
      <c r="AB17" s="29">
        <f>AB23+AB45+AB57+AB67</f>
        <v>3706.1</v>
      </c>
      <c r="AC17" s="73">
        <v>30</v>
      </c>
      <c r="AD17" s="34">
        <f>AD23+AD45+AD57+AD65+AD67+AD25</f>
        <v>212.39999999999998</v>
      </c>
      <c r="AE17" s="29">
        <f>AE23+AE45+AE57+AE65+AE67</f>
        <v>59.3</v>
      </c>
      <c r="AF17" s="78">
        <f t="shared" si="2"/>
        <v>17853</v>
      </c>
      <c r="AG17" s="29">
        <f>AG23+AG45+AG57+AG65+AG67</f>
        <v>0</v>
      </c>
      <c r="AH17" s="29">
        <f>AH23+AH45+AH57+AH65+AH67</f>
        <v>4199.6000000000004</v>
      </c>
      <c r="AI17" s="29">
        <f>AI23+AI45+AI57+AI65+AI67</f>
        <v>11602.4</v>
      </c>
      <c r="AJ17" s="29">
        <f>AJ23+AJ44+AJ57</f>
        <v>2000</v>
      </c>
      <c r="AK17" s="29">
        <f>AK23+AK45+AK57+AK65+AK67</f>
        <v>51</v>
      </c>
      <c r="AL17" s="78">
        <f t="shared" si="3"/>
        <v>18628.099999999999</v>
      </c>
      <c r="AM17" s="29">
        <f>AM23+AM45+AM57+AM65+AM67</f>
        <v>0</v>
      </c>
      <c r="AN17" s="29">
        <f>AN23+AN45+AN57+AN65+AN67</f>
        <v>4199.6000000000004</v>
      </c>
      <c r="AO17" s="29">
        <f>AO23+AO45+AO57+AO65+AO67</f>
        <v>12372.5</v>
      </c>
      <c r="AP17" s="29">
        <f>AP23+AP44+AP57</f>
        <v>2000</v>
      </c>
      <c r="AQ17" s="29">
        <f>AQ23+AQ45+AQ57+AQ65+AQ67</f>
        <v>56</v>
      </c>
    </row>
    <row r="18" spans="1:44" s="69" customFormat="1" ht="90" customHeight="1" x14ac:dyDescent="0.2">
      <c r="A18" s="126"/>
      <c r="B18" s="25" t="s">
        <v>16</v>
      </c>
      <c r="C18" s="25" t="s">
        <v>16</v>
      </c>
      <c r="D18" s="35">
        <f>E18+I18+P18+W18+AF18+AL18</f>
        <v>777125.9</v>
      </c>
      <c r="E18" s="79">
        <f>SUM(H18:H18)</f>
        <v>1000</v>
      </c>
      <c r="F18" s="32">
        <f t="shared" ref="F18:G18" si="6">F27</f>
        <v>0</v>
      </c>
      <c r="G18" s="32">
        <f t="shared" si="6"/>
        <v>0</v>
      </c>
      <c r="H18" s="32">
        <f>H27</f>
        <v>1000</v>
      </c>
      <c r="I18" s="79">
        <f>J18+K18+L18+M18+N18+O18</f>
        <v>336.9</v>
      </c>
      <c r="J18" s="32">
        <f t="shared" ref="J18:L18" si="7">J27</f>
        <v>0</v>
      </c>
      <c r="K18" s="32">
        <f t="shared" si="7"/>
        <v>0</v>
      </c>
      <c r="L18" s="32">
        <f t="shared" si="7"/>
        <v>336.9</v>
      </c>
      <c r="M18" s="32"/>
      <c r="N18" s="32"/>
      <c r="O18" s="32"/>
      <c r="P18" s="79">
        <f t="shared" si="1"/>
        <v>496754.3</v>
      </c>
      <c r="Q18" s="32">
        <f>Q27+Q47</f>
        <v>320613.09999999998</v>
      </c>
      <c r="R18" s="32">
        <f t="shared" ref="R18:V18" si="8">R27+R47</f>
        <v>136430.70000000001</v>
      </c>
      <c r="S18" s="32">
        <f t="shared" si="8"/>
        <v>39710.5</v>
      </c>
      <c r="T18" s="32">
        <f t="shared" si="8"/>
        <v>0</v>
      </c>
      <c r="U18" s="32">
        <f t="shared" si="8"/>
        <v>0</v>
      </c>
      <c r="V18" s="32">
        <f t="shared" si="8"/>
        <v>0</v>
      </c>
      <c r="W18" s="79">
        <f t="shared" ref="W18:W54" si="9">X18+Y18+Z18+AA18+AB18+AD18+AE18</f>
        <v>278034.7</v>
      </c>
      <c r="X18" s="32">
        <f>X27+X47</f>
        <v>188115.6</v>
      </c>
      <c r="Y18" s="32">
        <f>Y27+Y47</f>
        <v>0</v>
      </c>
      <c r="Z18" s="32">
        <f>Z27+Z47</f>
        <v>73760.800000000003</v>
      </c>
      <c r="AA18" s="32">
        <f>AA27+AA47</f>
        <v>16158.3</v>
      </c>
      <c r="AB18" s="74">
        <f>AB27+AB47+AB59+AB69</f>
        <v>0</v>
      </c>
      <c r="AC18" s="74"/>
      <c r="AD18" s="32"/>
      <c r="AE18" s="32"/>
      <c r="AF18" s="79">
        <f t="shared" si="2"/>
        <v>500</v>
      </c>
      <c r="AG18" s="32">
        <f t="shared" ref="AG18:AH18" si="10">AG27</f>
        <v>0</v>
      </c>
      <c r="AH18" s="32">
        <f t="shared" si="10"/>
        <v>0</v>
      </c>
      <c r="AI18" s="32">
        <f>AI27</f>
        <v>500</v>
      </c>
      <c r="AJ18" s="32"/>
      <c r="AK18" s="32"/>
      <c r="AL18" s="79">
        <f t="shared" si="3"/>
        <v>500</v>
      </c>
      <c r="AM18" s="32">
        <f t="shared" ref="AM18:AN18" si="11">AM27</f>
        <v>0</v>
      </c>
      <c r="AN18" s="32">
        <f t="shared" si="11"/>
        <v>0</v>
      </c>
      <c r="AO18" s="32">
        <f>AO27</f>
        <v>500</v>
      </c>
      <c r="AP18" s="32"/>
      <c r="AQ18" s="32"/>
    </row>
    <row r="19" spans="1:44" s="69" customFormat="1" ht="63.75" customHeight="1" x14ac:dyDescent="0.2">
      <c r="A19" s="126"/>
      <c r="B19" s="25" t="s">
        <v>19</v>
      </c>
      <c r="C19" s="25" t="s">
        <v>19</v>
      </c>
      <c r="D19" s="35">
        <f>E19+I19+P19+W19+AF19+AL19</f>
        <v>1060</v>
      </c>
      <c r="E19" s="79">
        <f>SUM(F19:H19)</f>
        <v>0</v>
      </c>
      <c r="F19" s="32">
        <v>0</v>
      </c>
      <c r="G19" s="32">
        <v>0</v>
      </c>
      <c r="H19" s="32">
        <v>0</v>
      </c>
      <c r="I19" s="79">
        <f>J19+K19+L19+M19+N19+O19</f>
        <v>1060</v>
      </c>
      <c r="J19" s="32">
        <v>0</v>
      </c>
      <c r="K19" s="32">
        <v>0</v>
      </c>
      <c r="L19" s="32">
        <f>SUM(L74)</f>
        <v>1060</v>
      </c>
      <c r="M19" s="41"/>
      <c r="N19" s="41"/>
      <c r="O19" s="41"/>
      <c r="P19" s="80">
        <f t="shared" si="1"/>
        <v>0</v>
      </c>
      <c r="Q19" s="32">
        <v>0</v>
      </c>
      <c r="R19" s="32">
        <v>0</v>
      </c>
      <c r="S19" s="32">
        <v>0</v>
      </c>
      <c r="T19" s="41"/>
      <c r="U19" s="41"/>
      <c r="V19" s="41"/>
      <c r="W19" s="80">
        <f t="shared" si="9"/>
        <v>0</v>
      </c>
      <c r="X19" s="32">
        <v>0</v>
      </c>
      <c r="Y19" s="32">
        <v>0</v>
      </c>
      <c r="Z19" s="32">
        <v>0</v>
      </c>
      <c r="AA19" s="32">
        <v>0</v>
      </c>
      <c r="AB19" s="75"/>
      <c r="AC19" s="75"/>
      <c r="AD19" s="41"/>
      <c r="AE19" s="41"/>
      <c r="AF19" s="80">
        <f t="shared" si="2"/>
        <v>0</v>
      </c>
      <c r="AG19" s="32">
        <v>0</v>
      </c>
      <c r="AH19" s="32">
        <v>0</v>
      </c>
      <c r="AI19" s="32">
        <v>0</v>
      </c>
      <c r="AJ19" s="41"/>
      <c r="AK19" s="41"/>
      <c r="AL19" s="80">
        <f t="shared" si="3"/>
        <v>0</v>
      </c>
      <c r="AM19" s="32">
        <v>0</v>
      </c>
      <c r="AN19" s="32">
        <v>0</v>
      </c>
      <c r="AO19" s="32">
        <v>0</v>
      </c>
      <c r="AP19" s="41"/>
      <c r="AQ19" s="41"/>
    </row>
    <row r="20" spans="1:44" s="69" customFormat="1" ht="67.5" customHeight="1" x14ac:dyDescent="0.2">
      <c r="A20" s="126"/>
      <c r="B20" s="25" t="s">
        <v>20</v>
      </c>
      <c r="C20" s="25" t="s">
        <v>20</v>
      </c>
      <c r="D20" s="35">
        <f>E20+I20+P20+W20+AF20+AL20</f>
        <v>12.4</v>
      </c>
      <c r="E20" s="79">
        <f>SUM(F20:H20)</f>
        <v>0</v>
      </c>
      <c r="F20" s="32">
        <v>0</v>
      </c>
      <c r="G20" s="32">
        <v>0</v>
      </c>
      <c r="H20" s="32">
        <v>0</v>
      </c>
      <c r="I20" s="79">
        <f>J20+K20+L20+M20+N20+O20</f>
        <v>12.4</v>
      </c>
      <c r="J20" s="32">
        <v>0</v>
      </c>
      <c r="K20" s="32">
        <v>0</v>
      </c>
      <c r="L20" s="32">
        <f>SUM(L75)</f>
        <v>12.4</v>
      </c>
      <c r="M20" s="41"/>
      <c r="N20" s="41"/>
      <c r="O20" s="41"/>
      <c r="P20" s="80">
        <f t="shared" si="1"/>
        <v>0</v>
      </c>
      <c r="Q20" s="32">
        <v>0</v>
      </c>
      <c r="R20" s="32">
        <v>0</v>
      </c>
      <c r="S20" s="32">
        <v>0</v>
      </c>
      <c r="T20" s="41"/>
      <c r="U20" s="41"/>
      <c r="V20" s="41"/>
      <c r="W20" s="80">
        <f t="shared" si="9"/>
        <v>0</v>
      </c>
      <c r="X20" s="32">
        <v>0</v>
      </c>
      <c r="Y20" s="32">
        <v>0</v>
      </c>
      <c r="Z20" s="32">
        <v>0</v>
      </c>
      <c r="AA20" s="32">
        <v>0</v>
      </c>
      <c r="AB20" s="41"/>
      <c r="AC20" s="41"/>
      <c r="AD20" s="41"/>
      <c r="AE20" s="41"/>
      <c r="AF20" s="80">
        <f t="shared" si="2"/>
        <v>0</v>
      </c>
      <c r="AG20" s="32">
        <v>0</v>
      </c>
      <c r="AH20" s="32">
        <v>0</v>
      </c>
      <c r="AI20" s="32">
        <v>0</v>
      </c>
      <c r="AJ20" s="41"/>
      <c r="AK20" s="41"/>
      <c r="AL20" s="80">
        <f t="shared" si="3"/>
        <v>0</v>
      </c>
      <c r="AM20" s="32">
        <v>0</v>
      </c>
      <c r="AN20" s="32">
        <v>0</v>
      </c>
      <c r="AO20" s="32">
        <v>0</v>
      </c>
      <c r="AP20" s="41"/>
      <c r="AQ20" s="41"/>
    </row>
    <row r="21" spans="1:44" s="69" customFormat="1" ht="67.5" customHeight="1" x14ac:dyDescent="0.2">
      <c r="A21" s="127"/>
      <c r="B21" s="83" t="s">
        <v>38</v>
      </c>
      <c r="C21" s="83" t="s">
        <v>38</v>
      </c>
      <c r="D21" s="76">
        <f>E21+I21+P21+W21+AF21+AL21</f>
        <v>528259.39999999991</v>
      </c>
      <c r="E21" s="81"/>
      <c r="F21" s="34"/>
      <c r="G21" s="34"/>
      <c r="H21" s="34"/>
      <c r="I21" s="81"/>
      <c r="J21" s="34"/>
      <c r="K21" s="34"/>
      <c r="L21" s="34"/>
      <c r="M21" s="84"/>
      <c r="N21" s="84"/>
      <c r="O21" s="84"/>
      <c r="P21" s="85">
        <f t="shared" si="1"/>
        <v>327345.19999999995</v>
      </c>
      <c r="Q21" s="34">
        <f>Q26+Q46+Q70</f>
        <v>54570.8</v>
      </c>
      <c r="R21" s="34">
        <f t="shared" ref="R21:V21" si="12">R26+R46+R70</f>
        <v>67071.399999999994</v>
      </c>
      <c r="S21" s="34">
        <f t="shared" si="12"/>
        <v>205702.99999999997</v>
      </c>
      <c r="T21" s="34">
        <f t="shared" si="12"/>
        <v>0</v>
      </c>
      <c r="U21" s="34">
        <f t="shared" si="12"/>
        <v>0</v>
      </c>
      <c r="V21" s="34">
        <f t="shared" si="12"/>
        <v>0</v>
      </c>
      <c r="W21" s="81">
        <f t="shared" si="9"/>
        <v>175900.19999999998</v>
      </c>
      <c r="X21" s="34">
        <f>X26+X46+X72</f>
        <v>1555.7</v>
      </c>
      <c r="Y21" s="34">
        <f>Y26+Y46+Y72</f>
        <v>0</v>
      </c>
      <c r="Z21" s="34">
        <f>Z26+Z46+Z72</f>
        <v>37306.199999999997</v>
      </c>
      <c r="AA21" s="34">
        <f>AA26+AA46+AA72</f>
        <v>137038.29999999999</v>
      </c>
      <c r="AB21" s="34">
        <f>AB26+AB46+AB72</f>
        <v>0</v>
      </c>
      <c r="AC21" s="34"/>
      <c r="AD21" s="34">
        <f>AD26+AD46+AD72</f>
        <v>0</v>
      </c>
      <c r="AE21" s="34">
        <f>AE26+AE46+AE72</f>
        <v>0</v>
      </c>
      <c r="AF21" s="88">
        <f t="shared" si="2"/>
        <v>12507</v>
      </c>
      <c r="AG21" s="34"/>
      <c r="AH21" s="34">
        <f>AH26+AH46+AH72</f>
        <v>0</v>
      </c>
      <c r="AI21" s="34">
        <f>AI26+AI46+AI72</f>
        <v>12507</v>
      </c>
      <c r="AJ21" s="34">
        <f>AJ26+AJ46+AJ72</f>
        <v>0</v>
      </c>
      <c r="AK21" s="34">
        <f>AK26+AK46+AK72</f>
        <v>0</v>
      </c>
      <c r="AL21" s="88">
        <f t="shared" si="3"/>
        <v>12507</v>
      </c>
      <c r="AM21" s="34"/>
      <c r="AN21" s="34">
        <f>AN26+AN46+AN72</f>
        <v>0</v>
      </c>
      <c r="AO21" s="34">
        <f>AO26+AO46+AO72</f>
        <v>12507</v>
      </c>
      <c r="AP21" s="34">
        <f>AP26+AP46+AP72</f>
        <v>0</v>
      </c>
      <c r="AQ21" s="34">
        <f>AQ26+AQ46+AQ72</f>
        <v>0</v>
      </c>
    </row>
    <row r="22" spans="1:44" s="9" customFormat="1" ht="42.75" x14ac:dyDescent="0.2">
      <c r="A22" s="100" t="s">
        <v>28</v>
      </c>
      <c r="B22" s="45"/>
      <c r="C22" s="45" t="s">
        <v>7</v>
      </c>
      <c r="D22" s="30">
        <f>D23+D24+D25+D26+D27</f>
        <v>464236.66999999993</v>
      </c>
      <c r="E22" s="79">
        <f>SUM(F22:H22)</f>
        <v>189863.80000000002</v>
      </c>
      <c r="F22" s="30">
        <f t="shared" ref="F22:G22" si="13">F23+F27</f>
        <v>3476.8</v>
      </c>
      <c r="G22" s="30">
        <f t="shared" si="13"/>
        <v>7617.7999999999993</v>
      </c>
      <c r="H22" s="30">
        <f>H23+H27</f>
        <v>178769.2</v>
      </c>
      <c r="I22" s="79">
        <f>J22+K22+L22+M22+N22+O22</f>
        <v>136347.07</v>
      </c>
      <c r="J22" s="30">
        <f t="shared" ref="J22:L22" si="14">J23+J27</f>
        <v>3476.8</v>
      </c>
      <c r="K22" s="30">
        <f t="shared" si="14"/>
        <v>13027.47</v>
      </c>
      <c r="L22" s="30">
        <f t="shared" si="14"/>
        <v>119842.8</v>
      </c>
      <c r="M22" s="30"/>
      <c r="N22" s="30"/>
      <c r="O22" s="30"/>
      <c r="P22" s="79">
        <f t="shared" si="1"/>
        <v>50866.399999999994</v>
      </c>
      <c r="Q22" s="30">
        <f t="shared" ref="Q22" si="15">Q23+Q27</f>
        <v>1772.4</v>
      </c>
      <c r="R22" s="30">
        <f>R23+R27</f>
        <v>5483.2999999999993</v>
      </c>
      <c r="S22" s="35">
        <f>S23+S26+S27</f>
        <v>41610.699999999997</v>
      </c>
      <c r="T22" s="30">
        <f>T23</f>
        <v>2000</v>
      </c>
      <c r="U22" s="30"/>
      <c r="V22" s="30"/>
      <c r="W22" s="79">
        <f>X22+Y22+Z22+AA22+AB22+AD22+AE22+AC22</f>
        <v>39086.200000000004</v>
      </c>
      <c r="X22" s="35">
        <f t="shared" ref="X22:Y22" si="16">X23+X27</f>
        <v>0</v>
      </c>
      <c r="Y22" s="35">
        <f t="shared" si="16"/>
        <v>0</v>
      </c>
      <c r="Z22" s="35">
        <f>Z23+Z26+Z24+Z25</f>
        <v>7195.1</v>
      </c>
      <c r="AA22" s="35">
        <f>AA23+AA26+AA27</f>
        <v>29434.300000000003</v>
      </c>
      <c r="AB22" s="35">
        <f>AB23+AB26</f>
        <v>2300</v>
      </c>
      <c r="AC22" s="35">
        <f>AC24</f>
        <v>30</v>
      </c>
      <c r="AD22" s="35">
        <f>AD25</f>
        <v>126.8</v>
      </c>
      <c r="AE22" s="35">
        <v>0</v>
      </c>
      <c r="AF22" s="79">
        <f t="shared" si="2"/>
        <v>24036.6</v>
      </c>
      <c r="AG22" s="30">
        <f t="shared" ref="AG22:AH22" si="17">AG23+AG27</f>
        <v>0</v>
      </c>
      <c r="AH22" s="30">
        <f t="shared" si="17"/>
        <v>4199.6000000000004</v>
      </c>
      <c r="AI22" s="30">
        <f>AI23+AI26+AI27</f>
        <v>17837</v>
      </c>
      <c r="AJ22" s="30">
        <f>AJ23</f>
        <v>2000</v>
      </c>
      <c r="AK22" s="30"/>
      <c r="AL22" s="79">
        <f t="shared" si="3"/>
        <v>24036.6</v>
      </c>
      <c r="AM22" s="35">
        <f t="shared" ref="AM22:AO22" si="18">AM23+AM26+AM27</f>
        <v>0</v>
      </c>
      <c r="AN22" s="35">
        <f t="shared" si="18"/>
        <v>4199.6000000000004</v>
      </c>
      <c r="AO22" s="35">
        <f t="shared" si="18"/>
        <v>17837</v>
      </c>
      <c r="AP22" s="35">
        <f t="shared" ref="AP22" si="19">AP23+AP26+AP27</f>
        <v>2000</v>
      </c>
      <c r="AQ22" s="35">
        <f t="shared" ref="AQ22" si="20">AQ23+AQ26+AQ27</f>
        <v>0</v>
      </c>
    </row>
    <row r="23" spans="1:44" s="66" customFormat="1" ht="42" customHeight="1" x14ac:dyDescent="0.2">
      <c r="A23" s="100"/>
      <c r="B23" s="45" t="s">
        <v>15</v>
      </c>
      <c r="C23" s="45" t="s">
        <v>12</v>
      </c>
      <c r="D23" s="30">
        <f t="shared" ref="D23:D54" si="21">E23+I23+P23+W23+AF23+AL23</f>
        <v>388872.26999999996</v>
      </c>
      <c r="E23" s="79">
        <f>SUM(F23:H23)</f>
        <v>188863.80000000002</v>
      </c>
      <c r="F23" s="30">
        <f>F28+F29+F30+F32+F34+F35+F38+F39</f>
        <v>3476.8</v>
      </c>
      <c r="G23" s="30">
        <f>G28+G29+G30+G32+G34+G35+G38+G39</f>
        <v>7617.7999999999993</v>
      </c>
      <c r="H23" s="30">
        <f>H28+H29+H30+H32+H34+H35+H38+H39</f>
        <v>177769.2</v>
      </c>
      <c r="I23" s="79">
        <f>J23+K23+L23+M23+N23+O23</f>
        <v>136010.17000000001</v>
      </c>
      <c r="J23" s="30">
        <f>J28+J29+J30+J32+J34+J35+J38+J39</f>
        <v>3476.8</v>
      </c>
      <c r="K23" s="30">
        <f>K28+K29+K30+K32+K34+K35+K38+K39</f>
        <v>13027.47</v>
      </c>
      <c r="L23" s="30">
        <f>L28+L29+L30+L32+L34+L35+L38+L39</f>
        <v>119505.90000000001</v>
      </c>
      <c r="M23" s="30"/>
      <c r="N23" s="30"/>
      <c r="O23" s="30"/>
      <c r="P23" s="79">
        <f t="shared" si="1"/>
        <v>26596</v>
      </c>
      <c r="Q23" s="30">
        <f>Q28+Q29+Q30+Q32+Q34+Q35+Q38+Q39+Q42</f>
        <v>1772.4</v>
      </c>
      <c r="R23" s="30">
        <f t="shared" ref="R23:V23" si="22">R28+R29+R30+R32+R34+R35+R38+R39+R42</f>
        <v>5483.2999999999993</v>
      </c>
      <c r="S23" s="30">
        <f t="shared" si="22"/>
        <v>17340.3</v>
      </c>
      <c r="T23" s="30">
        <f t="shared" si="22"/>
        <v>2000</v>
      </c>
      <c r="U23" s="30">
        <f t="shared" si="22"/>
        <v>0</v>
      </c>
      <c r="V23" s="30">
        <f t="shared" si="22"/>
        <v>0</v>
      </c>
      <c r="W23" s="79">
        <f t="shared" si="9"/>
        <v>15343.1</v>
      </c>
      <c r="X23" s="35">
        <f>X28+X29+X30+X32+X34+X35+X38+X39</f>
        <v>0</v>
      </c>
      <c r="Y23" s="35">
        <f>Y28+Y29+Y30+Y32+Y34+Y35+Y38+Y39</f>
        <v>0</v>
      </c>
      <c r="Z23" s="35">
        <f>Z28+Z29+Z30+Z32+Z34+Z35+Z38+Z39</f>
        <v>4199.6000000000004</v>
      </c>
      <c r="AA23" s="35">
        <f>AA32+AA34+AA35</f>
        <v>8843.5</v>
      </c>
      <c r="AB23" s="35">
        <f>AB28+AB29+AB30+AB32+AB34+AB35+AB38+AB39+AB42</f>
        <v>2300</v>
      </c>
      <c r="AC23" s="35">
        <v>0</v>
      </c>
      <c r="AD23" s="35">
        <f>AD28+AD29+AD30+AD32+AD34+AD35+AD38+AD39</f>
        <v>0</v>
      </c>
      <c r="AE23" s="35">
        <f>AE28+AE29+AE30+AE32+AE34+AE35+AE38+AE39</f>
        <v>0</v>
      </c>
      <c r="AF23" s="79">
        <f t="shared" si="2"/>
        <v>11029.6</v>
      </c>
      <c r="AG23" s="30">
        <f>AG28+AG29+AG30+AG32+AG34+AG35+AG38+AG39</f>
        <v>0</v>
      </c>
      <c r="AH23" s="30">
        <f>AH28+AH29+AH30+AH32+AH34+AH35+AH38+AH39</f>
        <v>4199.6000000000004</v>
      </c>
      <c r="AI23" s="30">
        <f>AI28+AI29+AI30+AI32+AI34+AI35+AI38+AI39</f>
        <v>4830</v>
      </c>
      <c r="AJ23" s="30">
        <f>AJ28+AJ29+AJ30+AJ32+AJ34+AJ35+AJ38+AJ39</f>
        <v>2000</v>
      </c>
      <c r="AK23" s="30">
        <f>AK28+AK29+AK30+AK32+AK34+AK35+AK38+AK39</f>
        <v>0</v>
      </c>
      <c r="AL23" s="79">
        <f t="shared" si="3"/>
        <v>11029.6</v>
      </c>
      <c r="AM23" s="30">
        <f>AM28+AM29+AM30+AM32+AM34+AM35+AM38+AM39</f>
        <v>0</v>
      </c>
      <c r="AN23" s="30">
        <f>AN28+AN29+AN30+AN32+AN34+AN35+AN38+AN39</f>
        <v>4199.6000000000004</v>
      </c>
      <c r="AO23" s="30">
        <f>AO28+AO29+AO30+AO32+AO34+AO35+AO38+AO39</f>
        <v>4830</v>
      </c>
      <c r="AP23" s="30">
        <f>AP28+AP29+AP30+AP32+AP34+AP35+AP38+AP39</f>
        <v>2000</v>
      </c>
      <c r="AQ23" s="30">
        <f>AQ28+AQ29+AQ30+AQ32+AQ34+AQ35+AQ38+AQ39</f>
        <v>0</v>
      </c>
    </row>
    <row r="24" spans="1:44" s="67" customFormat="1" ht="39.75" customHeight="1" x14ac:dyDescent="0.2">
      <c r="A24" s="100"/>
      <c r="B24" s="65" t="s">
        <v>79</v>
      </c>
      <c r="C24" s="65" t="s">
        <v>79</v>
      </c>
      <c r="D24" s="26">
        <f>W24</f>
        <v>300</v>
      </c>
      <c r="E24" s="78"/>
      <c r="F24" s="26"/>
      <c r="G24" s="26"/>
      <c r="H24" s="26"/>
      <c r="I24" s="78"/>
      <c r="J24" s="26"/>
      <c r="K24" s="26"/>
      <c r="L24" s="26"/>
      <c r="M24" s="26"/>
      <c r="N24" s="26"/>
      <c r="O24" s="26"/>
      <c r="P24" s="78"/>
      <c r="Q24" s="26"/>
      <c r="R24" s="26"/>
      <c r="S24" s="27"/>
      <c r="T24" s="26"/>
      <c r="U24" s="26"/>
      <c r="V24" s="26"/>
      <c r="W24" s="78">
        <f>Z24+AC24</f>
        <v>300</v>
      </c>
      <c r="X24" s="27">
        <v>0</v>
      </c>
      <c r="Y24" s="27">
        <v>0</v>
      </c>
      <c r="Z24" s="27">
        <f>Z43</f>
        <v>270</v>
      </c>
      <c r="AA24" s="27">
        <v>0</v>
      </c>
      <c r="AB24" s="27">
        <v>0</v>
      </c>
      <c r="AC24" s="27">
        <f>AC43</f>
        <v>30</v>
      </c>
      <c r="AD24" s="27">
        <v>0</v>
      </c>
      <c r="AE24" s="27">
        <v>0</v>
      </c>
      <c r="AF24" s="78"/>
      <c r="AG24" s="26"/>
      <c r="AH24" s="26"/>
      <c r="AI24" s="26"/>
      <c r="AJ24" s="26"/>
      <c r="AK24" s="26"/>
      <c r="AL24" s="78"/>
      <c r="AM24" s="26"/>
      <c r="AN24" s="26"/>
      <c r="AO24" s="26"/>
      <c r="AP24" s="26"/>
      <c r="AQ24" s="26"/>
    </row>
    <row r="25" spans="1:44" s="67" customFormat="1" ht="39.75" customHeight="1" x14ac:dyDescent="0.2">
      <c r="A25" s="100"/>
      <c r="B25" s="65" t="s">
        <v>81</v>
      </c>
      <c r="C25" s="65" t="s">
        <v>81</v>
      </c>
      <c r="D25" s="26">
        <f>W25</f>
        <v>2535.6000000000004</v>
      </c>
      <c r="E25" s="78"/>
      <c r="F25" s="26"/>
      <c r="G25" s="26"/>
      <c r="H25" s="26"/>
      <c r="I25" s="78"/>
      <c r="J25" s="26"/>
      <c r="K25" s="26"/>
      <c r="L25" s="26"/>
      <c r="M25" s="26"/>
      <c r="N25" s="26"/>
      <c r="O25" s="26"/>
      <c r="P25" s="78"/>
      <c r="Q25" s="26"/>
      <c r="R25" s="26"/>
      <c r="S25" s="27"/>
      <c r="T25" s="26"/>
      <c r="U25" s="26"/>
      <c r="V25" s="26"/>
      <c r="W25" s="78">
        <f>Z25+AD25</f>
        <v>2535.6000000000004</v>
      </c>
      <c r="X25" s="27"/>
      <c r="Y25" s="27"/>
      <c r="Z25" s="27">
        <f>Z41</f>
        <v>2408.8000000000002</v>
      </c>
      <c r="AA25" s="27">
        <f>AA41</f>
        <v>0</v>
      </c>
      <c r="AB25" s="27"/>
      <c r="AC25" s="27"/>
      <c r="AD25" s="27">
        <f>AD41</f>
        <v>126.8</v>
      </c>
      <c r="AE25" s="27"/>
      <c r="AF25" s="78"/>
      <c r="AG25" s="26"/>
      <c r="AH25" s="26"/>
      <c r="AI25" s="26"/>
      <c r="AJ25" s="26"/>
      <c r="AK25" s="26"/>
      <c r="AL25" s="78"/>
      <c r="AM25" s="26"/>
      <c r="AN25" s="26"/>
      <c r="AO25" s="26"/>
      <c r="AP25" s="26"/>
      <c r="AQ25" s="26"/>
    </row>
    <row r="26" spans="1:44" s="8" customFormat="1" ht="69.75" customHeight="1" x14ac:dyDescent="0.2">
      <c r="A26" s="100"/>
      <c r="B26" s="65" t="s">
        <v>38</v>
      </c>
      <c r="C26" s="65" t="s">
        <v>38</v>
      </c>
      <c r="D26" s="26">
        <f t="shared" si="21"/>
        <v>65957.2</v>
      </c>
      <c r="E26" s="78"/>
      <c r="F26" s="26"/>
      <c r="G26" s="26"/>
      <c r="H26" s="26"/>
      <c r="I26" s="78"/>
      <c r="J26" s="26"/>
      <c r="K26" s="26"/>
      <c r="L26" s="26"/>
      <c r="M26" s="26"/>
      <c r="N26" s="26"/>
      <c r="O26" s="26"/>
      <c r="P26" s="78">
        <f t="shared" si="1"/>
        <v>23770.399999999998</v>
      </c>
      <c r="Q26" s="26"/>
      <c r="R26" s="26"/>
      <c r="S26" s="27">
        <f>S33+S36</f>
        <v>23770.399999999998</v>
      </c>
      <c r="T26" s="26"/>
      <c r="U26" s="26"/>
      <c r="V26" s="26"/>
      <c r="W26" s="78">
        <f t="shared" si="9"/>
        <v>17172.800000000003</v>
      </c>
      <c r="X26" s="27">
        <v>0</v>
      </c>
      <c r="Y26" s="27">
        <v>0</v>
      </c>
      <c r="Z26" s="27">
        <f>Z33+Z36+Z40+Z42</f>
        <v>316.7</v>
      </c>
      <c r="AA26" s="27">
        <f>AA33+AA36+AA40</f>
        <v>16856.100000000002</v>
      </c>
      <c r="AB26" s="27">
        <v>0</v>
      </c>
      <c r="AC26" s="27">
        <v>0</v>
      </c>
      <c r="AD26" s="27">
        <f>AD33+AD36+AD40+AD42</f>
        <v>0</v>
      </c>
      <c r="AE26" s="27">
        <f>AE33+AE36+AE40+AE42</f>
        <v>0</v>
      </c>
      <c r="AF26" s="78">
        <f t="shared" si="2"/>
        <v>12507</v>
      </c>
      <c r="AG26" s="26"/>
      <c r="AH26" s="26"/>
      <c r="AI26" s="26">
        <f>AI36</f>
        <v>12507</v>
      </c>
      <c r="AJ26" s="26"/>
      <c r="AK26" s="26"/>
      <c r="AL26" s="78">
        <f t="shared" si="3"/>
        <v>12507</v>
      </c>
      <c r="AM26" s="26">
        <f>AM33+AM36+AM40+AM42</f>
        <v>0</v>
      </c>
      <c r="AN26" s="26">
        <f>AN33+AN36+AN40+AN42</f>
        <v>0</v>
      </c>
      <c r="AO26" s="26">
        <f>AO33+AO36+AO40+AO42</f>
        <v>12507</v>
      </c>
      <c r="AP26" s="26">
        <f>AP33+AP36+AP40+AP42</f>
        <v>0</v>
      </c>
      <c r="AQ26" s="26">
        <f>AQ33+AQ36+AQ40+AQ42</f>
        <v>0</v>
      </c>
    </row>
    <row r="27" spans="1:44" s="8" customFormat="1" ht="80.25" customHeight="1" x14ac:dyDescent="0.2">
      <c r="A27" s="100"/>
      <c r="B27" s="45" t="s">
        <v>16</v>
      </c>
      <c r="C27" s="45" t="s">
        <v>16</v>
      </c>
      <c r="D27" s="30">
        <f t="shared" si="21"/>
        <v>6571.6</v>
      </c>
      <c r="E27" s="79">
        <f>SUM(F27:H27)</f>
        <v>1000</v>
      </c>
      <c r="F27" s="30">
        <f t="shared" ref="F27:G27" si="23">F37</f>
        <v>0</v>
      </c>
      <c r="G27" s="30">
        <f t="shared" si="23"/>
        <v>0</v>
      </c>
      <c r="H27" s="30">
        <f>H37</f>
        <v>1000</v>
      </c>
      <c r="I27" s="79">
        <f t="shared" ref="I27:I39" si="24">J27+K27+L27+M27+N27+O27</f>
        <v>336.9</v>
      </c>
      <c r="J27" s="30">
        <f t="shared" ref="J27:L27" si="25">J37</f>
        <v>0</v>
      </c>
      <c r="K27" s="30">
        <f t="shared" si="25"/>
        <v>0</v>
      </c>
      <c r="L27" s="30">
        <f t="shared" si="25"/>
        <v>336.9</v>
      </c>
      <c r="M27" s="30"/>
      <c r="N27" s="30"/>
      <c r="O27" s="30"/>
      <c r="P27" s="79">
        <f t="shared" si="1"/>
        <v>500</v>
      </c>
      <c r="Q27" s="30">
        <f t="shared" ref="Q27:S27" si="26">Q37</f>
        <v>0</v>
      </c>
      <c r="R27" s="30">
        <f t="shared" si="26"/>
        <v>0</v>
      </c>
      <c r="S27" s="35">
        <f t="shared" si="26"/>
        <v>500</v>
      </c>
      <c r="T27" s="30"/>
      <c r="U27" s="30"/>
      <c r="V27" s="30"/>
      <c r="W27" s="79">
        <f t="shared" si="9"/>
        <v>3734.7</v>
      </c>
      <c r="X27" s="35">
        <f t="shared" ref="X27:AA27" si="27">X37</f>
        <v>0</v>
      </c>
      <c r="Y27" s="35">
        <f t="shared" si="27"/>
        <v>0</v>
      </c>
      <c r="Z27" s="35">
        <f t="shared" si="27"/>
        <v>0</v>
      </c>
      <c r="AA27" s="35">
        <f t="shared" si="27"/>
        <v>3734.7</v>
      </c>
      <c r="AB27" s="35">
        <f>AB37</f>
        <v>0</v>
      </c>
      <c r="AC27" s="35"/>
      <c r="AD27" s="35">
        <f t="shared" ref="AD27:AE27" si="28">AD37</f>
        <v>0</v>
      </c>
      <c r="AE27" s="35">
        <f t="shared" si="28"/>
        <v>0</v>
      </c>
      <c r="AF27" s="79">
        <f t="shared" si="2"/>
        <v>500</v>
      </c>
      <c r="AG27" s="30">
        <f t="shared" ref="AG27:AI27" si="29">AG37</f>
        <v>0</v>
      </c>
      <c r="AH27" s="30">
        <f t="shared" si="29"/>
        <v>0</v>
      </c>
      <c r="AI27" s="30">
        <f t="shared" si="29"/>
        <v>500</v>
      </c>
      <c r="AJ27" s="30">
        <v>0</v>
      </c>
      <c r="AK27" s="30">
        <v>0</v>
      </c>
      <c r="AL27" s="79">
        <f t="shared" si="3"/>
        <v>500</v>
      </c>
      <c r="AM27" s="30">
        <f t="shared" ref="AM27:AO27" si="30">AM37</f>
        <v>0</v>
      </c>
      <c r="AN27" s="30">
        <f t="shared" si="30"/>
        <v>0</v>
      </c>
      <c r="AO27" s="30">
        <f t="shared" si="30"/>
        <v>500</v>
      </c>
      <c r="AP27" s="30">
        <f>AP37</f>
        <v>0</v>
      </c>
      <c r="AQ27" s="30">
        <f t="shared" ref="AQ27" si="31">AQ37</f>
        <v>0</v>
      </c>
    </row>
    <row r="28" spans="1:44" ht="90" x14ac:dyDescent="0.2">
      <c r="A28" s="47" t="s">
        <v>41</v>
      </c>
      <c r="B28" s="24" t="s">
        <v>55</v>
      </c>
      <c r="C28" s="24" t="s">
        <v>12</v>
      </c>
      <c r="D28" s="28">
        <f t="shared" si="21"/>
        <v>2112.4</v>
      </c>
      <c r="E28" s="79">
        <f>SUM(H28:H28)</f>
        <v>2112.4</v>
      </c>
      <c r="F28" s="31">
        <v>0</v>
      </c>
      <c r="G28" s="31">
        <v>0</v>
      </c>
      <c r="H28" s="31">
        <v>2112.4</v>
      </c>
      <c r="I28" s="79">
        <f t="shared" si="24"/>
        <v>0</v>
      </c>
      <c r="J28" s="31">
        <v>0</v>
      </c>
      <c r="K28" s="31">
        <v>0</v>
      </c>
      <c r="L28" s="31">
        <v>0</v>
      </c>
      <c r="M28" s="31"/>
      <c r="N28" s="31"/>
      <c r="O28" s="31"/>
      <c r="P28" s="79">
        <f t="shared" si="1"/>
        <v>0</v>
      </c>
      <c r="Q28" s="31">
        <v>0</v>
      </c>
      <c r="R28" s="31">
        <v>0</v>
      </c>
      <c r="S28" s="32">
        <v>0</v>
      </c>
      <c r="T28" s="31"/>
      <c r="U28" s="31"/>
      <c r="V28" s="31"/>
      <c r="W28" s="79">
        <f t="shared" si="9"/>
        <v>0</v>
      </c>
      <c r="X28" s="32">
        <v>0</v>
      </c>
      <c r="Y28" s="32">
        <v>0</v>
      </c>
      <c r="Z28" s="32">
        <v>0</v>
      </c>
      <c r="AA28" s="32">
        <v>0</v>
      </c>
      <c r="AB28" s="32"/>
      <c r="AC28" s="32"/>
      <c r="AD28" s="32"/>
      <c r="AE28" s="32"/>
      <c r="AF28" s="78">
        <f t="shared" si="2"/>
        <v>0</v>
      </c>
      <c r="AG28" s="31">
        <v>0</v>
      </c>
      <c r="AH28" s="31">
        <v>0</v>
      </c>
      <c r="AI28" s="31">
        <v>0</v>
      </c>
      <c r="AJ28" s="31"/>
      <c r="AK28" s="31"/>
      <c r="AL28" s="78">
        <f t="shared" si="3"/>
        <v>0</v>
      </c>
      <c r="AM28" s="36">
        <v>0</v>
      </c>
      <c r="AN28" s="31">
        <v>0</v>
      </c>
      <c r="AO28" s="31">
        <v>0</v>
      </c>
      <c r="AP28" s="31"/>
      <c r="AQ28" s="31"/>
      <c r="AR28" s="13"/>
    </row>
    <row r="29" spans="1:44" ht="120" x14ac:dyDescent="0.2">
      <c r="A29" s="48" t="s">
        <v>42</v>
      </c>
      <c r="B29" s="24" t="s">
        <v>57</v>
      </c>
      <c r="C29" s="49" t="s">
        <v>12</v>
      </c>
      <c r="D29" s="28">
        <f t="shared" si="21"/>
        <v>42153.8</v>
      </c>
      <c r="E29" s="79">
        <f>SUM(F29:H29)</f>
        <v>23344.7</v>
      </c>
      <c r="F29" s="31">
        <v>0</v>
      </c>
      <c r="G29" s="31">
        <v>1044.7</v>
      </c>
      <c r="H29" s="31">
        <v>22300</v>
      </c>
      <c r="I29" s="79">
        <f t="shared" si="24"/>
        <v>18809.099999999999</v>
      </c>
      <c r="J29" s="31">
        <v>0</v>
      </c>
      <c r="K29" s="31">
        <f>3000+2500</f>
        <v>5500</v>
      </c>
      <c r="L29" s="31">
        <v>13309.1</v>
      </c>
      <c r="M29" s="31"/>
      <c r="N29" s="31"/>
      <c r="O29" s="31"/>
      <c r="P29" s="79">
        <f t="shared" si="1"/>
        <v>0</v>
      </c>
      <c r="Q29" s="31">
        <v>0</v>
      </c>
      <c r="R29" s="31">
        <v>0</v>
      </c>
      <c r="S29" s="32">
        <v>0</v>
      </c>
      <c r="T29" s="31"/>
      <c r="U29" s="31"/>
      <c r="V29" s="31"/>
      <c r="W29" s="79">
        <f t="shared" si="9"/>
        <v>0</v>
      </c>
      <c r="X29" s="32">
        <v>0</v>
      </c>
      <c r="Y29" s="32">
        <v>0</v>
      </c>
      <c r="Z29" s="32">
        <v>0</v>
      </c>
      <c r="AA29" s="32">
        <v>0</v>
      </c>
      <c r="AB29" s="32"/>
      <c r="AC29" s="32"/>
      <c r="AD29" s="32"/>
      <c r="AE29" s="32"/>
      <c r="AF29" s="78">
        <f t="shared" si="2"/>
        <v>0</v>
      </c>
      <c r="AG29" s="31">
        <v>0</v>
      </c>
      <c r="AH29" s="31">
        <v>0</v>
      </c>
      <c r="AI29" s="31">
        <v>0</v>
      </c>
      <c r="AJ29" s="31"/>
      <c r="AK29" s="31"/>
      <c r="AL29" s="78">
        <f t="shared" si="3"/>
        <v>0</v>
      </c>
      <c r="AM29" s="31">
        <v>0</v>
      </c>
      <c r="AN29" s="31">
        <v>0</v>
      </c>
      <c r="AO29" s="31">
        <v>0</v>
      </c>
      <c r="AP29" s="31"/>
      <c r="AQ29" s="31"/>
    </row>
    <row r="30" spans="1:44" ht="45" x14ac:dyDescent="0.2">
      <c r="A30" s="47" t="s">
        <v>71</v>
      </c>
      <c r="B30" s="50" t="s">
        <v>56</v>
      </c>
      <c r="C30" s="50" t="s">
        <v>12</v>
      </c>
      <c r="D30" s="28">
        <f t="shared" si="21"/>
        <v>0</v>
      </c>
      <c r="E30" s="79">
        <f>SUM(H30:H30)</f>
        <v>0</v>
      </c>
      <c r="F30" s="31">
        <v>0</v>
      </c>
      <c r="G30" s="31">
        <v>0</v>
      </c>
      <c r="H30" s="31">
        <v>0</v>
      </c>
      <c r="I30" s="79">
        <f t="shared" si="24"/>
        <v>0</v>
      </c>
      <c r="J30" s="31">
        <v>0</v>
      </c>
      <c r="K30" s="31">
        <v>0</v>
      </c>
      <c r="L30" s="31">
        <v>0</v>
      </c>
      <c r="M30" s="31"/>
      <c r="N30" s="31"/>
      <c r="O30" s="31"/>
      <c r="P30" s="79">
        <f t="shared" si="1"/>
        <v>0</v>
      </c>
      <c r="Q30" s="31">
        <v>0</v>
      </c>
      <c r="R30" s="31">
        <v>0</v>
      </c>
      <c r="S30" s="32">
        <v>0</v>
      </c>
      <c r="T30" s="31"/>
      <c r="U30" s="31"/>
      <c r="V30" s="31"/>
      <c r="W30" s="79">
        <f t="shared" si="9"/>
        <v>0</v>
      </c>
      <c r="X30" s="32">
        <v>0</v>
      </c>
      <c r="Y30" s="32">
        <v>0</v>
      </c>
      <c r="Z30" s="32">
        <v>0</v>
      </c>
      <c r="AA30" s="32">
        <v>0</v>
      </c>
      <c r="AB30" s="32"/>
      <c r="AC30" s="32"/>
      <c r="AD30" s="32"/>
      <c r="AE30" s="32"/>
      <c r="AF30" s="78">
        <f t="shared" si="2"/>
        <v>0</v>
      </c>
      <c r="AG30" s="31">
        <v>0</v>
      </c>
      <c r="AH30" s="31">
        <v>0</v>
      </c>
      <c r="AI30" s="31">
        <v>0</v>
      </c>
      <c r="AJ30" s="31"/>
      <c r="AK30" s="31"/>
      <c r="AL30" s="78">
        <f t="shared" si="3"/>
        <v>0</v>
      </c>
      <c r="AM30" s="31">
        <v>0</v>
      </c>
      <c r="AN30" s="31"/>
      <c r="AO30" s="31"/>
      <c r="AP30" s="31"/>
      <c r="AQ30" s="31"/>
    </row>
    <row r="31" spans="1:44" s="10" customFormat="1" ht="42.75" x14ac:dyDescent="0.2">
      <c r="A31" s="115" t="s">
        <v>43</v>
      </c>
      <c r="B31" s="70" t="s">
        <v>82</v>
      </c>
      <c r="C31" s="70"/>
      <c r="D31" s="26">
        <f>E31+I31+P31+W31+AF31+AL31</f>
        <v>77404.87</v>
      </c>
      <c r="E31" s="79">
        <f>F31+G31+H31</f>
        <v>22631.3</v>
      </c>
      <c r="F31" s="30">
        <f>F32+F33</f>
        <v>3476.8</v>
      </c>
      <c r="G31" s="30">
        <f t="shared" ref="G31:H31" si="32">G32+G33</f>
        <v>3772.2</v>
      </c>
      <c r="H31" s="30">
        <f t="shared" si="32"/>
        <v>15382.3</v>
      </c>
      <c r="I31" s="79">
        <f>J31+K31+L31+M31+N31+O31</f>
        <v>20260.170000000002</v>
      </c>
      <c r="J31" s="30">
        <f>J32+J33</f>
        <v>3476.8</v>
      </c>
      <c r="K31" s="30">
        <f t="shared" ref="K31:O31" si="33">K32+K33</f>
        <v>3772.17</v>
      </c>
      <c r="L31" s="30">
        <f t="shared" si="33"/>
        <v>13011.2</v>
      </c>
      <c r="M31" s="30">
        <f t="shared" si="33"/>
        <v>0</v>
      </c>
      <c r="N31" s="30">
        <f t="shared" si="33"/>
        <v>0</v>
      </c>
      <c r="O31" s="30">
        <f t="shared" si="33"/>
        <v>0</v>
      </c>
      <c r="P31" s="79">
        <f>Q31+R31+S31+T31+U31+V31</f>
        <v>15289.400000000001</v>
      </c>
      <c r="Q31" s="30">
        <f>Q32+Q33</f>
        <v>1772.4</v>
      </c>
      <c r="R31" s="30">
        <f t="shared" ref="R31:V31" si="34">R32+R33</f>
        <v>1922.9</v>
      </c>
      <c r="S31" s="30">
        <f t="shared" si="34"/>
        <v>11594.1</v>
      </c>
      <c r="T31" s="30">
        <f t="shared" si="34"/>
        <v>0</v>
      </c>
      <c r="U31" s="30">
        <f t="shared" si="34"/>
        <v>0</v>
      </c>
      <c r="V31" s="30">
        <f t="shared" si="34"/>
        <v>0</v>
      </c>
      <c r="W31" s="79">
        <f>X31+Y31+Z31+AA31+AB31+AC31+AD31+AE31</f>
        <v>9564</v>
      </c>
      <c r="X31" s="35">
        <f>X32+X33</f>
        <v>0</v>
      </c>
      <c r="Y31" s="35">
        <f t="shared" ref="Y31:AE31" si="35">Y32+Y33</f>
        <v>0</v>
      </c>
      <c r="Z31" s="35">
        <f t="shared" si="35"/>
        <v>0</v>
      </c>
      <c r="AA31" s="35">
        <f t="shared" si="35"/>
        <v>9564</v>
      </c>
      <c r="AB31" s="35">
        <f t="shared" si="35"/>
        <v>0</v>
      </c>
      <c r="AC31" s="35">
        <f t="shared" si="35"/>
        <v>0</v>
      </c>
      <c r="AD31" s="35">
        <f t="shared" si="35"/>
        <v>0</v>
      </c>
      <c r="AE31" s="35">
        <f t="shared" si="35"/>
        <v>0</v>
      </c>
      <c r="AF31" s="78">
        <f>AG31+AH31+AI31+AJ31+AK31</f>
        <v>4830</v>
      </c>
      <c r="AG31" s="30">
        <f>AG32+AG33</f>
        <v>0</v>
      </c>
      <c r="AH31" s="30">
        <f t="shared" ref="AH31:AK31" si="36">AH32+AH33</f>
        <v>0</v>
      </c>
      <c r="AI31" s="30">
        <f t="shared" si="36"/>
        <v>4830</v>
      </c>
      <c r="AJ31" s="30">
        <f t="shared" si="36"/>
        <v>0</v>
      </c>
      <c r="AK31" s="30">
        <f t="shared" si="36"/>
        <v>0</v>
      </c>
      <c r="AL31" s="78">
        <f>AM31+AN31+AO31+AP31+AQ31</f>
        <v>4830</v>
      </c>
      <c r="AM31" s="30">
        <f>AM32+AM33</f>
        <v>0</v>
      </c>
      <c r="AN31" s="30">
        <f t="shared" ref="AN31:AQ31" si="37">AN32+AN33</f>
        <v>0</v>
      </c>
      <c r="AO31" s="30">
        <f t="shared" si="37"/>
        <v>4830</v>
      </c>
      <c r="AP31" s="30">
        <f t="shared" si="37"/>
        <v>0</v>
      </c>
      <c r="AQ31" s="30">
        <f t="shared" si="37"/>
        <v>0</v>
      </c>
    </row>
    <row r="32" spans="1:44" ht="75" x14ac:dyDescent="0.2">
      <c r="A32" s="116"/>
      <c r="B32" s="24" t="s">
        <v>58</v>
      </c>
      <c r="C32" s="24" t="s">
        <v>12</v>
      </c>
      <c r="D32" s="28">
        <f t="shared" si="21"/>
        <v>73245.77</v>
      </c>
      <c r="E32" s="79">
        <f>SUM(F32:H32)</f>
        <v>22631.3</v>
      </c>
      <c r="F32" s="31">
        <v>3476.8</v>
      </c>
      <c r="G32" s="31">
        <v>3772.2</v>
      </c>
      <c r="H32" s="31">
        <v>15382.3</v>
      </c>
      <c r="I32" s="79">
        <f t="shared" si="24"/>
        <v>20260.170000000002</v>
      </c>
      <c r="J32" s="31">
        <v>3476.8</v>
      </c>
      <c r="K32" s="31">
        <f>298.5+3473.67</f>
        <v>3772.17</v>
      </c>
      <c r="L32" s="31">
        <v>13011.2</v>
      </c>
      <c r="M32" s="31"/>
      <c r="N32" s="31"/>
      <c r="O32" s="31"/>
      <c r="P32" s="79">
        <f t="shared" si="1"/>
        <v>13994.3</v>
      </c>
      <c r="Q32" s="31">
        <v>1772.4</v>
      </c>
      <c r="R32" s="31">
        <v>1922.9</v>
      </c>
      <c r="S32" s="32">
        <v>10299</v>
      </c>
      <c r="T32" s="31"/>
      <c r="U32" s="31"/>
      <c r="V32" s="31"/>
      <c r="W32" s="79">
        <f t="shared" si="9"/>
        <v>6700</v>
      </c>
      <c r="X32" s="32">
        <v>0</v>
      </c>
      <c r="Y32" s="32">
        <v>0</v>
      </c>
      <c r="Z32" s="32">
        <v>0</v>
      </c>
      <c r="AA32" s="32">
        <v>6700</v>
      </c>
      <c r="AB32" s="32"/>
      <c r="AC32" s="32"/>
      <c r="AD32" s="32"/>
      <c r="AE32" s="32"/>
      <c r="AF32" s="78">
        <f t="shared" si="2"/>
        <v>4830</v>
      </c>
      <c r="AG32" s="31">
        <v>0</v>
      </c>
      <c r="AH32" s="31">
        <v>0</v>
      </c>
      <c r="AI32" s="31">
        <v>4830</v>
      </c>
      <c r="AJ32" s="31">
        <v>0</v>
      </c>
      <c r="AK32" s="31">
        <v>0</v>
      </c>
      <c r="AL32" s="78">
        <f t="shared" si="3"/>
        <v>4830</v>
      </c>
      <c r="AM32" s="31">
        <v>0</v>
      </c>
      <c r="AN32" s="31">
        <v>0</v>
      </c>
      <c r="AO32" s="31">
        <v>4830</v>
      </c>
      <c r="AP32" s="31">
        <v>0</v>
      </c>
      <c r="AQ32" s="31">
        <v>0</v>
      </c>
    </row>
    <row r="33" spans="1:43" ht="45" x14ac:dyDescent="0.2">
      <c r="A33" s="117"/>
      <c r="B33" s="24" t="s">
        <v>38</v>
      </c>
      <c r="C33" s="49" t="s">
        <v>38</v>
      </c>
      <c r="D33" s="28">
        <f t="shared" si="21"/>
        <v>4159.1000000000004</v>
      </c>
      <c r="E33" s="79">
        <f>SUM(F33:H33)</f>
        <v>0</v>
      </c>
      <c r="F33" s="31"/>
      <c r="G33" s="31"/>
      <c r="H33" s="31"/>
      <c r="I33" s="79">
        <f t="shared" si="24"/>
        <v>0</v>
      </c>
      <c r="J33" s="31"/>
      <c r="K33" s="31"/>
      <c r="L33" s="31"/>
      <c r="M33" s="31"/>
      <c r="N33" s="31"/>
      <c r="O33" s="31"/>
      <c r="P33" s="79">
        <f t="shared" si="1"/>
        <v>1295.0999999999999</v>
      </c>
      <c r="Q33" s="31"/>
      <c r="R33" s="31"/>
      <c r="S33" s="32">
        <v>1295.0999999999999</v>
      </c>
      <c r="T33" s="31"/>
      <c r="U33" s="31"/>
      <c r="V33" s="31"/>
      <c r="W33" s="79">
        <f t="shared" si="9"/>
        <v>2864</v>
      </c>
      <c r="X33" s="32"/>
      <c r="Y33" s="32">
        <v>0</v>
      </c>
      <c r="Z33" s="32">
        <v>0</v>
      </c>
      <c r="AA33" s="32">
        <v>2864</v>
      </c>
      <c r="AB33" s="32"/>
      <c r="AC33" s="32"/>
      <c r="AD33" s="32"/>
      <c r="AE33" s="32"/>
      <c r="AF33" s="78">
        <f t="shared" si="2"/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78">
        <f t="shared" si="3"/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</row>
    <row r="34" spans="1:43" ht="90" x14ac:dyDescent="0.2">
      <c r="A34" s="51" t="s">
        <v>44</v>
      </c>
      <c r="B34" s="24" t="s">
        <v>54</v>
      </c>
      <c r="C34" s="49" t="s">
        <v>12</v>
      </c>
      <c r="D34" s="28">
        <f t="shared" si="21"/>
        <v>150</v>
      </c>
      <c r="E34" s="79">
        <f>SUM(H34:H34)</f>
        <v>0</v>
      </c>
      <c r="F34" s="31">
        <v>0</v>
      </c>
      <c r="G34" s="31">
        <v>0</v>
      </c>
      <c r="H34" s="31">
        <v>0</v>
      </c>
      <c r="I34" s="79">
        <f t="shared" si="24"/>
        <v>0</v>
      </c>
      <c r="J34" s="31">
        <v>0</v>
      </c>
      <c r="K34" s="31">
        <v>0</v>
      </c>
      <c r="L34" s="31">
        <v>0</v>
      </c>
      <c r="M34" s="31"/>
      <c r="N34" s="31"/>
      <c r="O34" s="31"/>
      <c r="P34" s="79">
        <f t="shared" si="1"/>
        <v>150</v>
      </c>
      <c r="Q34" s="31">
        <v>0</v>
      </c>
      <c r="R34" s="31">
        <v>0</v>
      </c>
      <c r="S34" s="32">
        <v>150</v>
      </c>
      <c r="T34" s="31"/>
      <c r="U34" s="31"/>
      <c r="V34" s="31"/>
      <c r="W34" s="79">
        <f t="shared" si="9"/>
        <v>0</v>
      </c>
      <c r="X34" s="32">
        <v>0</v>
      </c>
      <c r="Y34" s="32">
        <v>0</v>
      </c>
      <c r="Z34" s="32">
        <v>0</v>
      </c>
      <c r="AA34" s="32">
        <v>0</v>
      </c>
      <c r="AB34" s="32"/>
      <c r="AC34" s="32"/>
      <c r="AD34" s="32"/>
      <c r="AE34" s="32"/>
      <c r="AF34" s="78">
        <f t="shared" si="2"/>
        <v>0</v>
      </c>
      <c r="AG34" s="31">
        <v>0</v>
      </c>
      <c r="AH34" s="31">
        <v>0</v>
      </c>
      <c r="AI34" s="31">
        <v>0</v>
      </c>
      <c r="AJ34" s="31"/>
      <c r="AK34" s="31"/>
      <c r="AL34" s="90">
        <f t="shared" si="3"/>
        <v>0</v>
      </c>
      <c r="AM34" s="31">
        <v>0</v>
      </c>
      <c r="AN34" s="31"/>
      <c r="AO34" s="31"/>
      <c r="AP34" s="31"/>
      <c r="AQ34" s="31"/>
    </row>
    <row r="35" spans="1:43" ht="52.5" customHeight="1" x14ac:dyDescent="0.2">
      <c r="A35" s="111" t="s">
        <v>45</v>
      </c>
      <c r="B35" s="46" t="s">
        <v>66</v>
      </c>
      <c r="C35" s="50" t="s">
        <v>12</v>
      </c>
      <c r="D35" s="28">
        <f t="shared" si="21"/>
        <v>236194.9</v>
      </c>
      <c r="E35" s="79">
        <f>SUM(H35:H35)</f>
        <v>135974.5</v>
      </c>
      <c r="F35" s="31">
        <v>0</v>
      </c>
      <c r="G35" s="31">
        <v>0</v>
      </c>
      <c r="H35" s="31">
        <v>135974.5</v>
      </c>
      <c r="I35" s="79">
        <f t="shared" si="24"/>
        <v>91185.600000000006</v>
      </c>
      <c r="J35" s="31">
        <v>0</v>
      </c>
      <c r="K35" s="31">
        <v>0</v>
      </c>
      <c r="L35" s="31">
        <v>91185.600000000006</v>
      </c>
      <c r="M35" s="31"/>
      <c r="N35" s="31"/>
      <c r="O35" s="31"/>
      <c r="P35" s="79">
        <f t="shared" si="1"/>
        <v>6891.3</v>
      </c>
      <c r="Q35" s="31">
        <v>0</v>
      </c>
      <c r="R35" s="31">
        <v>0</v>
      </c>
      <c r="S35" s="32">
        <v>6891.3</v>
      </c>
      <c r="T35" s="31"/>
      <c r="U35" s="31"/>
      <c r="V35" s="31"/>
      <c r="W35" s="79">
        <f t="shared" si="9"/>
        <v>2143.5</v>
      </c>
      <c r="X35" s="32">
        <v>0</v>
      </c>
      <c r="Y35" s="32">
        <v>0</v>
      </c>
      <c r="Z35" s="32">
        <v>0</v>
      </c>
      <c r="AA35" s="32">
        <v>2143.5</v>
      </c>
      <c r="AB35" s="32">
        <v>0</v>
      </c>
      <c r="AC35" s="32"/>
      <c r="AD35" s="32">
        <v>0</v>
      </c>
      <c r="AE35" s="32">
        <v>0</v>
      </c>
      <c r="AF35" s="78">
        <f t="shared" si="2"/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78">
        <f t="shared" si="3"/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</row>
    <row r="36" spans="1:43" ht="73.5" customHeight="1" x14ac:dyDescent="0.2">
      <c r="A36" s="112"/>
      <c r="B36" s="50" t="s">
        <v>38</v>
      </c>
      <c r="C36" s="50" t="s">
        <v>38</v>
      </c>
      <c r="D36" s="28">
        <f t="shared" si="21"/>
        <v>61464.7</v>
      </c>
      <c r="E36" s="79"/>
      <c r="F36" s="31"/>
      <c r="G36" s="31"/>
      <c r="H36" s="31"/>
      <c r="I36" s="79">
        <f t="shared" si="24"/>
        <v>0</v>
      </c>
      <c r="J36" s="31"/>
      <c r="K36" s="31"/>
      <c r="L36" s="31"/>
      <c r="M36" s="31"/>
      <c r="N36" s="31"/>
      <c r="O36" s="31"/>
      <c r="P36" s="79">
        <f t="shared" si="1"/>
        <v>22475.3</v>
      </c>
      <c r="Q36" s="31"/>
      <c r="R36" s="31"/>
      <c r="S36" s="32">
        <v>22475.3</v>
      </c>
      <c r="T36" s="31"/>
      <c r="U36" s="31"/>
      <c r="V36" s="31"/>
      <c r="W36" s="79">
        <f t="shared" si="9"/>
        <v>13975.4</v>
      </c>
      <c r="X36" s="32">
        <v>0</v>
      </c>
      <c r="Y36" s="32">
        <v>0</v>
      </c>
      <c r="Z36" s="32">
        <v>0</v>
      </c>
      <c r="AA36" s="32">
        <v>13975.4</v>
      </c>
      <c r="AB36" s="32">
        <v>0</v>
      </c>
      <c r="AC36" s="32"/>
      <c r="AD36" s="32">
        <v>0</v>
      </c>
      <c r="AE36" s="32">
        <v>0</v>
      </c>
      <c r="AF36" s="78">
        <f>AI36</f>
        <v>12507</v>
      </c>
      <c r="AG36" s="31">
        <v>0</v>
      </c>
      <c r="AH36" s="31">
        <v>0</v>
      </c>
      <c r="AI36" s="31">
        <v>12507</v>
      </c>
      <c r="AJ36" s="31">
        <v>0</v>
      </c>
      <c r="AK36" s="31">
        <v>0</v>
      </c>
      <c r="AL36" s="78">
        <f>AO36</f>
        <v>12507</v>
      </c>
      <c r="AM36" s="31">
        <v>0</v>
      </c>
      <c r="AN36" s="31">
        <v>0</v>
      </c>
      <c r="AO36" s="31">
        <v>12507</v>
      </c>
      <c r="AP36" s="31">
        <v>0</v>
      </c>
      <c r="AQ36" s="31">
        <v>0</v>
      </c>
    </row>
    <row r="37" spans="1:43" s="6" customFormat="1" ht="75" x14ac:dyDescent="0.2">
      <c r="A37" s="52" t="s">
        <v>46</v>
      </c>
      <c r="B37" s="53" t="s">
        <v>16</v>
      </c>
      <c r="C37" s="53" t="s">
        <v>16</v>
      </c>
      <c r="D37" s="28">
        <f t="shared" si="21"/>
        <v>6571.6</v>
      </c>
      <c r="E37" s="79">
        <f>SUM(H37:H37)</f>
        <v>1000</v>
      </c>
      <c r="F37" s="32">
        <v>0</v>
      </c>
      <c r="G37" s="32">
        <v>0</v>
      </c>
      <c r="H37" s="32">
        <v>1000</v>
      </c>
      <c r="I37" s="79">
        <f t="shared" si="24"/>
        <v>336.9</v>
      </c>
      <c r="J37" s="32">
        <v>0</v>
      </c>
      <c r="K37" s="32">
        <v>0</v>
      </c>
      <c r="L37" s="32">
        <v>336.9</v>
      </c>
      <c r="M37" s="32"/>
      <c r="N37" s="32"/>
      <c r="O37" s="32"/>
      <c r="P37" s="79">
        <f t="shared" si="1"/>
        <v>500</v>
      </c>
      <c r="Q37" s="32">
        <v>0</v>
      </c>
      <c r="R37" s="32">
        <v>0</v>
      </c>
      <c r="S37" s="32">
        <v>500</v>
      </c>
      <c r="T37" s="31"/>
      <c r="U37" s="31"/>
      <c r="V37" s="31"/>
      <c r="W37" s="79">
        <f t="shared" si="9"/>
        <v>3734.7</v>
      </c>
      <c r="X37" s="32">
        <v>0</v>
      </c>
      <c r="Y37" s="32">
        <v>0</v>
      </c>
      <c r="Z37" s="32">
        <v>0</v>
      </c>
      <c r="AA37" s="32">
        <v>3734.7</v>
      </c>
      <c r="AB37" s="32">
        <v>0</v>
      </c>
      <c r="AC37" s="32"/>
      <c r="AD37" s="32">
        <v>0</v>
      </c>
      <c r="AE37" s="32">
        <v>0</v>
      </c>
      <c r="AF37" s="78">
        <f t="shared" si="2"/>
        <v>500</v>
      </c>
      <c r="AG37" s="32">
        <v>0</v>
      </c>
      <c r="AH37" s="32">
        <v>0</v>
      </c>
      <c r="AI37" s="32">
        <v>500</v>
      </c>
      <c r="AJ37" s="32">
        <v>0</v>
      </c>
      <c r="AK37" s="32">
        <v>0</v>
      </c>
      <c r="AL37" s="78">
        <f t="shared" si="3"/>
        <v>500</v>
      </c>
      <c r="AM37" s="32">
        <v>0</v>
      </c>
      <c r="AN37" s="32">
        <v>0</v>
      </c>
      <c r="AO37" s="32">
        <v>500</v>
      </c>
      <c r="AP37" s="32">
        <v>0</v>
      </c>
      <c r="AQ37" s="32">
        <v>0</v>
      </c>
    </row>
    <row r="38" spans="1:43" ht="75" x14ac:dyDescent="0.2">
      <c r="A38" s="47" t="s">
        <v>47</v>
      </c>
      <c r="B38" s="54" t="s">
        <v>58</v>
      </c>
      <c r="C38" s="54" t="s">
        <v>12</v>
      </c>
      <c r="D38" s="28">
        <f t="shared" si="21"/>
        <v>15234.2</v>
      </c>
      <c r="E38" s="79">
        <f>SUM(H38:H38)</f>
        <v>2000</v>
      </c>
      <c r="F38" s="31">
        <v>0</v>
      </c>
      <c r="G38" s="31">
        <v>192.8</v>
      </c>
      <c r="H38" s="31">
        <v>2000</v>
      </c>
      <c r="I38" s="79">
        <f t="shared" si="24"/>
        <v>2755.3</v>
      </c>
      <c r="J38" s="31">
        <v>0</v>
      </c>
      <c r="K38" s="31">
        <v>755.3</v>
      </c>
      <c r="L38" s="31">
        <v>2000</v>
      </c>
      <c r="M38" s="31"/>
      <c r="N38" s="31"/>
      <c r="O38" s="31"/>
      <c r="P38" s="79">
        <f t="shared" si="1"/>
        <v>2585.3000000000002</v>
      </c>
      <c r="Q38" s="31">
        <v>0</v>
      </c>
      <c r="R38" s="31">
        <v>585.29999999999995</v>
      </c>
      <c r="S38" s="32"/>
      <c r="T38" s="31">
        <v>2000</v>
      </c>
      <c r="U38" s="31"/>
      <c r="V38" s="31"/>
      <c r="W38" s="79">
        <f t="shared" si="9"/>
        <v>2631.2</v>
      </c>
      <c r="X38" s="32">
        <v>0</v>
      </c>
      <c r="Y38" s="32">
        <v>0</v>
      </c>
      <c r="Z38" s="32">
        <v>631.20000000000005</v>
      </c>
      <c r="AA38" s="32">
        <v>0</v>
      </c>
      <c r="AB38" s="32">
        <v>2000</v>
      </c>
      <c r="AC38" s="32"/>
      <c r="AD38" s="32">
        <v>0</v>
      </c>
      <c r="AE38" s="32">
        <v>0</v>
      </c>
      <c r="AF38" s="78">
        <f t="shared" si="2"/>
        <v>2631.2</v>
      </c>
      <c r="AG38" s="31">
        <v>0</v>
      </c>
      <c r="AH38" s="31">
        <v>631.20000000000005</v>
      </c>
      <c r="AI38" s="31">
        <v>0</v>
      </c>
      <c r="AJ38" s="31">
        <v>2000</v>
      </c>
      <c r="AK38" s="31">
        <v>0</v>
      </c>
      <c r="AL38" s="90">
        <f t="shared" si="3"/>
        <v>2631.2</v>
      </c>
      <c r="AM38" s="31">
        <v>0</v>
      </c>
      <c r="AN38" s="31">
        <v>631.20000000000005</v>
      </c>
      <c r="AO38" s="31">
        <v>0</v>
      </c>
      <c r="AP38" s="31">
        <v>2000</v>
      </c>
      <c r="AQ38" s="31">
        <v>0</v>
      </c>
    </row>
    <row r="39" spans="1:43" ht="111" customHeight="1" x14ac:dyDescent="0.2">
      <c r="A39" s="51" t="s">
        <v>48</v>
      </c>
      <c r="B39" s="54" t="s">
        <v>58</v>
      </c>
      <c r="C39" s="55" t="s">
        <v>12</v>
      </c>
      <c r="D39" s="28">
        <f t="shared" si="21"/>
        <v>16680.3</v>
      </c>
      <c r="E39" s="79">
        <f>SUM(H39:H39)</f>
        <v>0</v>
      </c>
      <c r="F39" s="31">
        <v>0</v>
      </c>
      <c r="G39" s="31">
        <v>2608.1</v>
      </c>
      <c r="H39" s="31">
        <v>0</v>
      </c>
      <c r="I39" s="79">
        <f t="shared" si="24"/>
        <v>3000</v>
      </c>
      <c r="J39" s="31">
        <v>0</v>
      </c>
      <c r="K39" s="31">
        <f>5300-2300</f>
        <v>3000</v>
      </c>
      <c r="L39" s="31">
        <v>0</v>
      </c>
      <c r="M39" s="31"/>
      <c r="N39" s="31"/>
      <c r="O39" s="31"/>
      <c r="P39" s="79">
        <f t="shared" si="1"/>
        <v>2975.1</v>
      </c>
      <c r="Q39" s="31">
        <v>0</v>
      </c>
      <c r="R39" s="31">
        <v>2975.1</v>
      </c>
      <c r="S39" s="32">
        <v>0</v>
      </c>
      <c r="T39" s="31"/>
      <c r="U39" s="31"/>
      <c r="V39" s="31"/>
      <c r="W39" s="79">
        <f t="shared" si="9"/>
        <v>3568.4</v>
      </c>
      <c r="X39" s="32">
        <v>0</v>
      </c>
      <c r="Y39" s="32">
        <v>0</v>
      </c>
      <c r="Z39" s="32">
        <v>3568.4</v>
      </c>
      <c r="AA39" s="32">
        <v>0</v>
      </c>
      <c r="AB39" s="32">
        <v>0</v>
      </c>
      <c r="AC39" s="32"/>
      <c r="AD39" s="32">
        <v>0</v>
      </c>
      <c r="AE39" s="32">
        <v>0</v>
      </c>
      <c r="AF39" s="78">
        <f t="shared" si="2"/>
        <v>3568.4</v>
      </c>
      <c r="AG39" s="31">
        <v>0</v>
      </c>
      <c r="AH39" s="31">
        <v>3568.4</v>
      </c>
      <c r="AI39" s="31">
        <v>0</v>
      </c>
      <c r="AJ39" s="31">
        <v>0</v>
      </c>
      <c r="AK39" s="31">
        <v>0</v>
      </c>
      <c r="AL39" s="90">
        <f t="shared" si="3"/>
        <v>3568.4</v>
      </c>
      <c r="AM39" s="31">
        <v>0</v>
      </c>
      <c r="AN39" s="31">
        <v>3568.4</v>
      </c>
      <c r="AO39" s="31">
        <v>0</v>
      </c>
      <c r="AP39" s="31">
        <v>0</v>
      </c>
      <c r="AQ39" s="31">
        <v>0</v>
      </c>
    </row>
    <row r="40" spans="1:43" ht="57.75" customHeight="1" x14ac:dyDescent="0.2">
      <c r="A40" s="129" t="s">
        <v>73</v>
      </c>
      <c r="B40" s="50" t="s">
        <v>38</v>
      </c>
      <c r="C40" s="64" t="s">
        <v>38</v>
      </c>
      <c r="D40" s="28">
        <f t="shared" si="21"/>
        <v>333.4</v>
      </c>
      <c r="E40" s="78"/>
      <c r="F40" s="28"/>
      <c r="G40" s="28"/>
      <c r="H40" s="28"/>
      <c r="I40" s="78"/>
      <c r="J40" s="28"/>
      <c r="K40" s="28"/>
      <c r="L40" s="28"/>
      <c r="M40" s="28"/>
      <c r="N40" s="28"/>
      <c r="O40" s="28"/>
      <c r="P40" s="78"/>
      <c r="Q40" s="28"/>
      <c r="R40" s="28"/>
      <c r="S40" s="29"/>
      <c r="T40" s="28"/>
      <c r="U40" s="28"/>
      <c r="V40" s="28"/>
      <c r="W40" s="79">
        <f t="shared" si="9"/>
        <v>333.4</v>
      </c>
      <c r="X40" s="32"/>
      <c r="Y40" s="32"/>
      <c r="Z40" s="32">
        <v>316.7</v>
      </c>
      <c r="AA40" s="32">
        <v>16.7</v>
      </c>
      <c r="AB40" s="32"/>
      <c r="AC40" s="32"/>
      <c r="AD40" s="32"/>
      <c r="AE40" s="32"/>
      <c r="AF40" s="78">
        <f t="shared" si="2"/>
        <v>0</v>
      </c>
      <c r="AG40" s="31"/>
      <c r="AH40" s="31"/>
      <c r="AI40" s="31"/>
      <c r="AJ40" s="31"/>
      <c r="AK40" s="31"/>
      <c r="AL40" s="91">
        <f t="shared" si="3"/>
        <v>0</v>
      </c>
      <c r="AM40" s="31"/>
      <c r="AN40" s="31"/>
      <c r="AO40" s="31"/>
      <c r="AP40" s="31"/>
      <c r="AQ40" s="31"/>
    </row>
    <row r="41" spans="1:43" ht="53.25" customHeight="1" x14ac:dyDescent="0.2">
      <c r="A41" s="130"/>
      <c r="B41" s="50" t="s">
        <v>81</v>
      </c>
      <c r="C41" s="50" t="s">
        <v>81</v>
      </c>
      <c r="D41" s="28">
        <f>W41</f>
        <v>2535.6000000000004</v>
      </c>
      <c r="E41" s="78"/>
      <c r="F41" s="28"/>
      <c r="G41" s="28"/>
      <c r="H41" s="28"/>
      <c r="I41" s="78"/>
      <c r="J41" s="28"/>
      <c r="K41" s="28"/>
      <c r="L41" s="28"/>
      <c r="M41" s="28"/>
      <c r="N41" s="28"/>
      <c r="O41" s="28"/>
      <c r="P41" s="78"/>
      <c r="Q41" s="28"/>
      <c r="R41" s="28"/>
      <c r="S41" s="29"/>
      <c r="T41" s="28"/>
      <c r="U41" s="28"/>
      <c r="V41" s="28"/>
      <c r="W41" s="79">
        <f t="shared" si="9"/>
        <v>2535.6000000000004</v>
      </c>
      <c r="X41" s="32"/>
      <c r="Y41" s="32"/>
      <c r="Z41" s="32">
        <v>2408.8000000000002</v>
      </c>
      <c r="AA41" s="32">
        <v>0</v>
      </c>
      <c r="AB41" s="32"/>
      <c r="AC41" s="32"/>
      <c r="AD41" s="32">
        <v>126.8</v>
      </c>
      <c r="AE41" s="32"/>
      <c r="AF41" s="78"/>
      <c r="AG41" s="31"/>
      <c r="AH41" s="31"/>
      <c r="AI41" s="31"/>
      <c r="AJ41" s="31"/>
      <c r="AK41" s="31"/>
      <c r="AL41" s="91"/>
      <c r="AM41" s="31"/>
      <c r="AN41" s="31"/>
      <c r="AO41" s="31"/>
      <c r="AP41" s="31"/>
      <c r="AQ41" s="31"/>
    </row>
    <row r="42" spans="1:43" ht="75" x14ac:dyDescent="0.2">
      <c r="A42" s="56" t="s">
        <v>72</v>
      </c>
      <c r="B42" s="50" t="s">
        <v>38</v>
      </c>
      <c r="C42" s="64" t="s">
        <v>12</v>
      </c>
      <c r="D42" s="28">
        <f t="shared" si="21"/>
        <v>300</v>
      </c>
      <c r="E42" s="78"/>
      <c r="F42" s="28"/>
      <c r="G42" s="28"/>
      <c r="H42" s="28"/>
      <c r="I42" s="78"/>
      <c r="J42" s="28"/>
      <c r="K42" s="28"/>
      <c r="L42" s="28"/>
      <c r="M42" s="28"/>
      <c r="N42" s="28"/>
      <c r="O42" s="28"/>
      <c r="P42" s="78"/>
      <c r="Q42" s="28"/>
      <c r="R42" s="28"/>
      <c r="S42" s="29"/>
      <c r="T42" s="28"/>
      <c r="U42" s="28"/>
      <c r="V42" s="28"/>
      <c r="W42" s="79">
        <f t="shared" si="9"/>
        <v>300</v>
      </c>
      <c r="X42" s="32"/>
      <c r="Y42" s="32"/>
      <c r="Z42" s="32"/>
      <c r="AA42" s="32">
        <v>0</v>
      </c>
      <c r="AB42" s="32">
        <v>300</v>
      </c>
      <c r="AC42" s="32">
        <v>0</v>
      </c>
      <c r="AD42" s="32"/>
      <c r="AE42" s="32"/>
      <c r="AF42" s="78">
        <f t="shared" si="2"/>
        <v>0</v>
      </c>
      <c r="AG42" s="31"/>
      <c r="AH42" s="31"/>
      <c r="AI42" s="31"/>
      <c r="AJ42" s="31"/>
      <c r="AK42" s="31"/>
      <c r="AL42" s="91">
        <f t="shared" si="3"/>
        <v>0</v>
      </c>
      <c r="AM42" s="31"/>
      <c r="AN42" s="31"/>
      <c r="AO42" s="31"/>
      <c r="AP42" s="31"/>
      <c r="AQ42" s="31"/>
    </row>
    <row r="43" spans="1:43" ht="94.5" customHeight="1" x14ac:dyDescent="0.2">
      <c r="A43" s="56" t="s">
        <v>80</v>
      </c>
      <c r="B43" s="50" t="s">
        <v>79</v>
      </c>
      <c r="C43" s="50" t="s">
        <v>79</v>
      </c>
      <c r="D43" s="28">
        <f>W43</f>
        <v>300</v>
      </c>
      <c r="E43" s="78"/>
      <c r="F43" s="28"/>
      <c r="G43" s="28"/>
      <c r="H43" s="28"/>
      <c r="I43" s="78"/>
      <c r="J43" s="28"/>
      <c r="K43" s="28"/>
      <c r="L43" s="28"/>
      <c r="M43" s="28"/>
      <c r="N43" s="28"/>
      <c r="O43" s="28"/>
      <c r="P43" s="78"/>
      <c r="Q43" s="28"/>
      <c r="R43" s="28"/>
      <c r="S43" s="29"/>
      <c r="T43" s="28"/>
      <c r="U43" s="28"/>
      <c r="V43" s="28"/>
      <c r="W43" s="79">
        <f>Z43+AC43</f>
        <v>300</v>
      </c>
      <c r="X43" s="32"/>
      <c r="Y43" s="32"/>
      <c r="Z43" s="32">
        <v>270</v>
      </c>
      <c r="AA43" s="29"/>
      <c r="AB43" s="32"/>
      <c r="AC43" s="32">
        <v>30</v>
      </c>
      <c r="AD43" s="32"/>
      <c r="AE43" s="32"/>
      <c r="AF43" s="78"/>
      <c r="AG43" s="31"/>
      <c r="AH43" s="31"/>
      <c r="AI43" s="31"/>
      <c r="AJ43" s="31"/>
      <c r="AK43" s="31"/>
      <c r="AL43" s="91"/>
      <c r="AM43" s="31"/>
      <c r="AN43" s="31"/>
      <c r="AO43" s="31"/>
      <c r="AP43" s="31"/>
      <c r="AQ43" s="31"/>
    </row>
    <row r="44" spans="1:43" s="8" customFormat="1" ht="44.25" customHeight="1" x14ac:dyDescent="0.2">
      <c r="A44" s="123" t="s">
        <v>49</v>
      </c>
      <c r="B44" s="45"/>
      <c r="C44" s="45" t="s">
        <v>7</v>
      </c>
      <c r="D44" s="26">
        <f t="shared" si="21"/>
        <v>2799055.1999999997</v>
      </c>
      <c r="E44" s="78">
        <f>SUM(F44:H44)</f>
        <v>879884.79999999993</v>
      </c>
      <c r="F44" s="26">
        <f t="shared" ref="F44:L44" si="38">SUM(F45)</f>
        <v>325207.09999999998</v>
      </c>
      <c r="G44" s="26">
        <f t="shared" si="38"/>
        <v>418257.8</v>
      </c>
      <c r="H44" s="26">
        <f t="shared" si="38"/>
        <v>136419.90000000002</v>
      </c>
      <c r="I44" s="78">
        <f>J44+K44+L44+M44+N44+O44</f>
        <v>531484.6</v>
      </c>
      <c r="J44" s="26">
        <f t="shared" si="38"/>
        <v>278080.3</v>
      </c>
      <c r="K44" s="26">
        <f t="shared" si="38"/>
        <v>183584.69999999998</v>
      </c>
      <c r="L44" s="26">
        <f t="shared" si="38"/>
        <v>69819.600000000006</v>
      </c>
      <c r="M44" s="26">
        <f t="shared" ref="M44" si="39">SUM(M45)</f>
        <v>0</v>
      </c>
      <c r="N44" s="26">
        <f t="shared" ref="N44" si="40">SUM(N45)</f>
        <v>0</v>
      </c>
      <c r="O44" s="26">
        <f t="shared" ref="O44" si="41">SUM(O45)</f>
        <v>0</v>
      </c>
      <c r="P44" s="78">
        <f t="shared" ref="P44:P76" si="42">Q44+R44+S44+T44+U44+V44</f>
        <v>883698</v>
      </c>
      <c r="Q44" s="26">
        <f>Q45+Q46+Q47</f>
        <v>413020.19999999995</v>
      </c>
      <c r="R44" s="26">
        <f>R45+R46+R47</f>
        <v>234514</v>
      </c>
      <c r="S44" s="27">
        <f>S45+S46+S47</f>
        <v>235713.8</v>
      </c>
      <c r="T44" s="26">
        <f t="shared" ref="T44" si="43">SUM(T45)</f>
        <v>450</v>
      </c>
      <c r="U44" s="26">
        <f t="shared" ref="U44" si="44">SUM(U45)</f>
        <v>0</v>
      </c>
      <c r="V44" s="26">
        <f t="shared" ref="V44" si="45">SUM(V45)</f>
        <v>0</v>
      </c>
      <c r="W44" s="79">
        <f t="shared" si="9"/>
        <v>503987.79999999993</v>
      </c>
      <c r="X44" s="35">
        <f>X45+X46+X47</f>
        <v>244909.5</v>
      </c>
      <c r="Y44" s="35">
        <f t="shared" ref="Y44:Z44" si="46">SUM(Y45:Y47)</f>
        <v>0</v>
      </c>
      <c r="Z44" s="35">
        <f t="shared" si="46"/>
        <v>123877.6</v>
      </c>
      <c r="AA44" s="27">
        <f>AA45+AA46+AA47</f>
        <v>135040.69999999998</v>
      </c>
      <c r="AB44" s="35">
        <f t="shared" ref="AB44" si="47">SUM(AB45:AB47)</f>
        <v>160</v>
      </c>
      <c r="AC44" s="35"/>
      <c r="AD44" s="35">
        <f t="shared" ref="AD44:AE44" si="48">SUM(AD45:AD47)</f>
        <v>0</v>
      </c>
      <c r="AE44" s="35">
        <f t="shared" si="48"/>
        <v>0</v>
      </c>
      <c r="AF44" s="79">
        <f t="shared" si="2"/>
        <v>0</v>
      </c>
      <c r="AG44" s="35">
        <f t="shared" ref="AG44:AI44" si="49">SUM(AG45:AG47)</f>
        <v>0</v>
      </c>
      <c r="AH44" s="35">
        <f t="shared" si="49"/>
        <v>0</v>
      </c>
      <c r="AI44" s="35">
        <f t="shared" si="49"/>
        <v>0</v>
      </c>
      <c r="AJ44" s="35">
        <f t="shared" ref="AJ44" si="50">SUM(AJ45:AJ47)</f>
        <v>0</v>
      </c>
      <c r="AK44" s="35">
        <f t="shared" ref="AK44" si="51">SUM(AK45:AK47)</f>
        <v>0</v>
      </c>
      <c r="AL44" s="78">
        <f t="shared" si="3"/>
        <v>0</v>
      </c>
      <c r="AM44" s="35">
        <f t="shared" ref="AM44" si="52">SUM(AM45:AM47)</f>
        <v>0</v>
      </c>
      <c r="AN44" s="35"/>
      <c r="AO44" s="35"/>
      <c r="AP44" s="35"/>
      <c r="AQ44" s="35"/>
    </row>
    <row r="45" spans="1:43" s="10" customFormat="1" ht="85.5" x14ac:dyDescent="0.2">
      <c r="A45" s="124"/>
      <c r="B45" s="45" t="s">
        <v>68</v>
      </c>
      <c r="C45" s="45" t="s">
        <v>12</v>
      </c>
      <c r="D45" s="26">
        <f t="shared" si="21"/>
        <v>1566375.9999999998</v>
      </c>
      <c r="E45" s="78">
        <f>SUM(F45:H45)</f>
        <v>879884.79999999993</v>
      </c>
      <c r="F45" s="26">
        <f>F48+F51+F54+F55+F56</f>
        <v>325207.09999999998</v>
      </c>
      <c r="G45" s="26">
        <f t="shared" ref="G45:H45" si="53">G48+G51+G54+G55+G56</f>
        <v>418257.8</v>
      </c>
      <c r="H45" s="26">
        <f t="shared" si="53"/>
        <v>136419.90000000002</v>
      </c>
      <c r="I45" s="78">
        <f>J45+K45+L45+M45+N45+O45</f>
        <v>531484.6</v>
      </c>
      <c r="J45" s="26">
        <f>J48+J51+J54+J55+J56</f>
        <v>278080.3</v>
      </c>
      <c r="K45" s="26">
        <f t="shared" ref="K45:O45" si="54">K48+K51+K54+K55+K56</f>
        <v>183584.69999999998</v>
      </c>
      <c r="L45" s="26">
        <f t="shared" si="54"/>
        <v>69819.600000000006</v>
      </c>
      <c r="M45" s="26">
        <f t="shared" si="54"/>
        <v>0</v>
      </c>
      <c r="N45" s="26">
        <f t="shared" si="54"/>
        <v>0</v>
      </c>
      <c r="O45" s="26">
        <f t="shared" si="54"/>
        <v>0</v>
      </c>
      <c r="P45" s="78">
        <f t="shared" si="42"/>
        <v>84046.200000000012</v>
      </c>
      <c r="Q45" s="26">
        <f>Q48+Q51+Q54+Q55+Q56</f>
        <v>37836.300000000003</v>
      </c>
      <c r="R45" s="26">
        <f t="shared" ref="R45:V45" si="55">R48+R51+R54+R55+R56</f>
        <v>31011.9</v>
      </c>
      <c r="S45" s="26">
        <f t="shared" si="55"/>
        <v>14748</v>
      </c>
      <c r="T45" s="26">
        <f t="shared" si="55"/>
        <v>450</v>
      </c>
      <c r="U45" s="26">
        <f t="shared" si="55"/>
        <v>0</v>
      </c>
      <c r="V45" s="26">
        <f t="shared" si="55"/>
        <v>0</v>
      </c>
      <c r="W45" s="78">
        <f t="shared" si="9"/>
        <v>70960.399999999994</v>
      </c>
      <c r="X45" s="27">
        <f>X48+X51+X54+X55+X56</f>
        <v>55238.2</v>
      </c>
      <c r="Y45" s="27">
        <f t="shared" ref="Y45:AE45" si="56">Y48+Y51+Y54+Y55+Y56</f>
        <v>0</v>
      </c>
      <c r="Z45" s="27">
        <f t="shared" si="56"/>
        <v>13127.3</v>
      </c>
      <c r="AA45" s="27">
        <f t="shared" si="56"/>
        <v>2434.9</v>
      </c>
      <c r="AB45" s="27">
        <f t="shared" si="56"/>
        <v>160</v>
      </c>
      <c r="AC45" s="27">
        <f t="shared" si="56"/>
        <v>0</v>
      </c>
      <c r="AD45" s="27">
        <f t="shared" si="56"/>
        <v>0</v>
      </c>
      <c r="AE45" s="27">
        <f t="shared" si="56"/>
        <v>0</v>
      </c>
      <c r="AF45" s="78">
        <f t="shared" si="2"/>
        <v>0</v>
      </c>
      <c r="AG45" s="26">
        <f>AG48+AG51+AG54+AG55+AG56</f>
        <v>0</v>
      </c>
      <c r="AH45" s="26">
        <f t="shared" ref="AH45:AK45" si="57">AH48+AH51+AH54+AH55+AH56</f>
        <v>0</v>
      </c>
      <c r="AI45" s="26">
        <f t="shared" si="57"/>
        <v>0</v>
      </c>
      <c r="AJ45" s="26">
        <f t="shared" si="57"/>
        <v>0</v>
      </c>
      <c r="AK45" s="26">
        <f t="shared" si="57"/>
        <v>0</v>
      </c>
      <c r="AL45" s="78">
        <f t="shared" si="3"/>
        <v>0</v>
      </c>
      <c r="AM45" s="26">
        <f>AM48+AM51+AM54+AM55+AM56</f>
        <v>0</v>
      </c>
      <c r="AN45" s="26">
        <f t="shared" ref="AN45:AQ45" si="58">AN48+AN51+AN54+AN55+AN56</f>
        <v>0</v>
      </c>
      <c r="AO45" s="26">
        <f t="shared" si="58"/>
        <v>0</v>
      </c>
      <c r="AP45" s="26">
        <f t="shared" si="58"/>
        <v>0</v>
      </c>
      <c r="AQ45" s="26">
        <f t="shared" si="58"/>
        <v>0</v>
      </c>
    </row>
    <row r="46" spans="1:43" s="10" customFormat="1" ht="68.25" customHeight="1" x14ac:dyDescent="0.2">
      <c r="A46" s="57"/>
      <c r="B46" s="45" t="s">
        <v>38</v>
      </c>
      <c r="C46" s="45" t="s">
        <v>38</v>
      </c>
      <c r="D46" s="26">
        <f t="shared" si="21"/>
        <v>462124.9</v>
      </c>
      <c r="E46" s="78">
        <f t="shared" ref="E46:E47" si="59">SUM(F46:H46)</f>
        <v>0</v>
      </c>
      <c r="F46" s="26">
        <f>F49+F53</f>
        <v>0</v>
      </c>
      <c r="G46" s="26">
        <f t="shared" ref="G46:H46" si="60">G49+G53</f>
        <v>0</v>
      </c>
      <c r="H46" s="26">
        <f t="shared" si="60"/>
        <v>0</v>
      </c>
      <c r="I46" s="78">
        <f t="shared" ref="I46:I47" si="61">J46+K46+L46+M46+N46+O46</f>
        <v>0</v>
      </c>
      <c r="J46" s="26">
        <f>J49+J53</f>
        <v>0</v>
      </c>
      <c r="K46" s="26">
        <f t="shared" ref="K46:O46" si="62">K49+K53</f>
        <v>0</v>
      </c>
      <c r="L46" s="26">
        <f t="shared" si="62"/>
        <v>0</v>
      </c>
      <c r="M46" s="26">
        <f t="shared" si="62"/>
        <v>0</v>
      </c>
      <c r="N46" s="26">
        <f t="shared" si="62"/>
        <v>0</v>
      </c>
      <c r="O46" s="26">
        <f t="shared" si="62"/>
        <v>0</v>
      </c>
      <c r="P46" s="78">
        <f t="shared" si="42"/>
        <v>303397.5</v>
      </c>
      <c r="Q46" s="26">
        <f>Q49+Q53</f>
        <v>54570.8</v>
      </c>
      <c r="R46" s="26">
        <f t="shared" ref="R46:V46" si="63">R49+R53</f>
        <v>67071.399999999994</v>
      </c>
      <c r="S46" s="26">
        <f t="shared" si="63"/>
        <v>181755.3</v>
      </c>
      <c r="T46" s="26">
        <f t="shared" si="63"/>
        <v>0</v>
      </c>
      <c r="U46" s="26">
        <f t="shared" si="63"/>
        <v>0</v>
      </c>
      <c r="V46" s="26">
        <f t="shared" si="63"/>
        <v>0</v>
      </c>
      <c r="W46" s="78">
        <f t="shared" si="9"/>
        <v>158727.4</v>
      </c>
      <c r="X46" s="27">
        <f>X49+X53</f>
        <v>1555.7</v>
      </c>
      <c r="Y46" s="27">
        <f t="shared" ref="Y46:AE46" si="64">Y49+Y53</f>
        <v>0</v>
      </c>
      <c r="Z46" s="27">
        <f t="shared" si="64"/>
        <v>36989.5</v>
      </c>
      <c r="AA46" s="27">
        <f>AA49+AA53</f>
        <v>120182.2</v>
      </c>
      <c r="AB46" s="27">
        <f t="shared" si="64"/>
        <v>0</v>
      </c>
      <c r="AC46" s="27">
        <f t="shared" si="64"/>
        <v>0</v>
      </c>
      <c r="AD46" s="27">
        <f t="shared" si="64"/>
        <v>0</v>
      </c>
      <c r="AE46" s="27">
        <f t="shared" si="64"/>
        <v>0</v>
      </c>
      <c r="AF46" s="78">
        <f t="shared" si="2"/>
        <v>0</v>
      </c>
      <c r="AG46" s="26">
        <f>AG49+AG53</f>
        <v>0</v>
      </c>
      <c r="AH46" s="26">
        <f t="shared" ref="AH46:AK46" si="65">AH49+AH53</f>
        <v>0</v>
      </c>
      <c r="AI46" s="26">
        <f t="shared" si="65"/>
        <v>0</v>
      </c>
      <c r="AJ46" s="26">
        <f t="shared" si="65"/>
        <v>0</v>
      </c>
      <c r="AK46" s="26">
        <f t="shared" si="65"/>
        <v>0</v>
      </c>
      <c r="AL46" s="78">
        <f t="shared" si="3"/>
        <v>0</v>
      </c>
      <c r="AM46" s="26">
        <f>AM49+AM53</f>
        <v>0</v>
      </c>
      <c r="AN46" s="26">
        <f t="shared" ref="AN46:AQ46" si="66">AN49+AN53</f>
        <v>0</v>
      </c>
      <c r="AO46" s="26">
        <f t="shared" si="66"/>
        <v>0</v>
      </c>
      <c r="AP46" s="26">
        <f t="shared" si="66"/>
        <v>0</v>
      </c>
      <c r="AQ46" s="26">
        <f t="shared" si="66"/>
        <v>0</v>
      </c>
    </row>
    <row r="47" spans="1:43" s="10" customFormat="1" ht="43.5" customHeight="1" x14ac:dyDescent="0.2">
      <c r="A47" s="57"/>
      <c r="B47" s="45" t="s">
        <v>65</v>
      </c>
      <c r="C47" s="45" t="s">
        <v>65</v>
      </c>
      <c r="D47" s="26">
        <f t="shared" si="21"/>
        <v>770554.3</v>
      </c>
      <c r="E47" s="78">
        <f t="shared" si="59"/>
        <v>0</v>
      </c>
      <c r="F47" s="26">
        <f>F52</f>
        <v>0</v>
      </c>
      <c r="G47" s="26">
        <f t="shared" ref="G47:H47" si="67">G52</f>
        <v>0</v>
      </c>
      <c r="H47" s="26">
        <f t="shared" si="67"/>
        <v>0</v>
      </c>
      <c r="I47" s="78">
        <f t="shared" si="61"/>
        <v>0</v>
      </c>
      <c r="J47" s="26">
        <f>J52</f>
        <v>0</v>
      </c>
      <c r="K47" s="26">
        <f t="shared" ref="K47:O47" si="68">K52</f>
        <v>0</v>
      </c>
      <c r="L47" s="26">
        <f t="shared" si="68"/>
        <v>0</v>
      </c>
      <c r="M47" s="26">
        <f t="shared" si="68"/>
        <v>0</v>
      </c>
      <c r="N47" s="26">
        <f t="shared" si="68"/>
        <v>0</v>
      </c>
      <c r="O47" s="26">
        <f t="shared" si="68"/>
        <v>0</v>
      </c>
      <c r="P47" s="78">
        <f t="shared" si="42"/>
        <v>496254.3</v>
      </c>
      <c r="Q47" s="26">
        <f>Q52</f>
        <v>320613.09999999998</v>
      </c>
      <c r="R47" s="26">
        <f t="shared" ref="R47:V47" si="69">R52</f>
        <v>136430.70000000001</v>
      </c>
      <c r="S47" s="26">
        <f t="shared" si="69"/>
        <v>39210.5</v>
      </c>
      <c r="T47" s="26">
        <f t="shared" si="69"/>
        <v>0</v>
      </c>
      <c r="U47" s="26">
        <f t="shared" si="69"/>
        <v>0</v>
      </c>
      <c r="V47" s="26">
        <f t="shared" si="69"/>
        <v>0</v>
      </c>
      <c r="W47" s="78">
        <f t="shared" si="9"/>
        <v>274300</v>
      </c>
      <c r="X47" s="27">
        <f>X52</f>
        <v>188115.6</v>
      </c>
      <c r="Y47" s="27">
        <f t="shared" ref="Y47:AE47" si="70">Y52</f>
        <v>0</v>
      </c>
      <c r="Z47" s="27">
        <f t="shared" si="70"/>
        <v>73760.800000000003</v>
      </c>
      <c r="AA47" s="27">
        <f t="shared" si="70"/>
        <v>12423.6</v>
      </c>
      <c r="AB47" s="27">
        <f t="shared" si="70"/>
        <v>0</v>
      </c>
      <c r="AC47" s="27">
        <f t="shared" si="70"/>
        <v>0</v>
      </c>
      <c r="AD47" s="27">
        <f t="shared" si="70"/>
        <v>0</v>
      </c>
      <c r="AE47" s="27">
        <f t="shared" si="70"/>
        <v>0</v>
      </c>
      <c r="AF47" s="78">
        <f t="shared" si="2"/>
        <v>0</v>
      </c>
      <c r="AG47" s="26">
        <f>AG52</f>
        <v>0</v>
      </c>
      <c r="AH47" s="26">
        <f t="shared" ref="AH47:AK47" si="71">AH52</f>
        <v>0</v>
      </c>
      <c r="AI47" s="26">
        <f t="shared" si="71"/>
        <v>0</v>
      </c>
      <c r="AJ47" s="26">
        <f t="shared" si="71"/>
        <v>0</v>
      </c>
      <c r="AK47" s="26">
        <f t="shared" si="71"/>
        <v>0</v>
      </c>
      <c r="AL47" s="78">
        <f t="shared" si="3"/>
        <v>0</v>
      </c>
      <c r="AM47" s="26">
        <f>AM52</f>
        <v>0</v>
      </c>
      <c r="AN47" s="26">
        <f t="shared" ref="AN47:AQ47" si="72">AN52</f>
        <v>0</v>
      </c>
      <c r="AO47" s="26">
        <f t="shared" si="72"/>
        <v>0</v>
      </c>
      <c r="AP47" s="26">
        <f t="shared" si="72"/>
        <v>0</v>
      </c>
      <c r="AQ47" s="26">
        <f t="shared" si="72"/>
        <v>0</v>
      </c>
    </row>
    <row r="48" spans="1:43" ht="132.75" customHeight="1" x14ac:dyDescent="0.2">
      <c r="A48" s="111" t="s">
        <v>50</v>
      </c>
      <c r="B48" s="24" t="s">
        <v>38</v>
      </c>
      <c r="C48" s="24" t="s">
        <v>12</v>
      </c>
      <c r="D48" s="28">
        <f t="shared" si="21"/>
        <v>54501.4</v>
      </c>
      <c r="E48" s="79">
        <f t="shared" ref="E48:E62" si="73">SUM(F48:H48)</f>
        <v>26708.3</v>
      </c>
      <c r="F48" s="31">
        <v>0</v>
      </c>
      <c r="G48" s="31">
        <v>0</v>
      </c>
      <c r="H48" s="31">
        <v>26708.3</v>
      </c>
      <c r="I48" s="79">
        <f t="shared" ref="I48:I71" si="74">J48+K48+L48+M48+N48+O48</f>
        <v>21378.3</v>
      </c>
      <c r="J48" s="31">
        <v>0</v>
      </c>
      <c r="K48" s="31">
        <v>0</v>
      </c>
      <c r="L48" s="31">
        <v>21378.3</v>
      </c>
      <c r="M48" s="31"/>
      <c r="N48" s="31"/>
      <c r="O48" s="31"/>
      <c r="P48" s="79">
        <f t="shared" si="42"/>
        <v>6414.8</v>
      </c>
      <c r="Q48" s="31">
        <v>0</v>
      </c>
      <c r="R48" s="31">
        <v>0</v>
      </c>
      <c r="S48" s="32">
        <f>6414.8</f>
        <v>6414.8</v>
      </c>
      <c r="T48" s="31"/>
      <c r="U48" s="31"/>
      <c r="V48" s="31"/>
      <c r="W48" s="79">
        <f t="shared" si="9"/>
        <v>0</v>
      </c>
      <c r="X48" s="32">
        <v>0</v>
      </c>
      <c r="Y48" s="32">
        <v>0</v>
      </c>
      <c r="Z48" s="32">
        <v>0</v>
      </c>
      <c r="AA48" s="32">
        <v>0</v>
      </c>
      <c r="AB48" s="32"/>
      <c r="AC48" s="32"/>
      <c r="AD48" s="32"/>
      <c r="AE48" s="32"/>
      <c r="AF48" s="78">
        <f t="shared" si="2"/>
        <v>0</v>
      </c>
      <c r="AG48" s="31">
        <v>0</v>
      </c>
      <c r="AH48" s="31">
        <v>0</v>
      </c>
      <c r="AI48" s="31">
        <v>0</v>
      </c>
      <c r="AJ48" s="31"/>
      <c r="AK48" s="31"/>
      <c r="AL48" s="78">
        <f t="shared" si="3"/>
        <v>0</v>
      </c>
      <c r="AM48" s="31">
        <v>0</v>
      </c>
      <c r="AN48" s="31"/>
      <c r="AO48" s="31"/>
      <c r="AP48" s="31"/>
      <c r="AQ48" s="31"/>
    </row>
    <row r="49" spans="1:43" ht="78" customHeight="1" x14ac:dyDescent="0.2">
      <c r="A49" s="120"/>
      <c r="B49" s="24" t="s">
        <v>38</v>
      </c>
      <c r="C49" s="24" t="s">
        <v>38</v>
      </c>
      <c r="D49" s="28"/>
      <c r="E49" s="79">
        <f t="shared" si="73"/>
        <v>0</v>
      </c>
      <c r="F49" s="31"/>
      <c r="G49" s="31"/>
      <c r="H49" s="31"/>
      <c r="I49" s="79">
        <f t="shared" si="74"/>
        <v>0</v>
      </c>
      <c r="J49" s="31"/>
      <c r="K49" s="31"/>
      <c r="L49" s="31"/>
      <c r="M49" s="31"/>
      <c r="N49" s="31"/>
      <c r="O49" s="31"/>
      <c r="P49" s="79">
        <f t="shared" si="42"/>
        <v>800</v>
      </c>
      <c r="Q49" s="31"/>
      <c r="R49" s="31"/>
      <c r="S49" s="32">
        <v>800</v>
      </c>
      <c r="T49" s="31"/>
      <c r="U49" s="31"/>
      <c r="V49" s="31"/>
      <c r="W49" s="79">
        <f>AA49</f>
        <v>800</v>
      </c>
      <c r="X49" s="32"/>
      <c r="Y49" s="32"/>
      <c r="Z49" s="32"/>
      <c r="AA49" s="32">
        <v>800</v>
      </c>
      <c r="AB49" s="32"/>
      <c r="AC49" s="32"/>
      <c r="AD49" s="32"/>
      <c r="AE49" s="32"/>
      <c r="AF49" s="78">
        <f t="shared" si="2"/>
        <v>0</v>
      </c>
      <c r="AG49" s="31"/>
      <c r="AH49" s="31"/>
      <c r="AI49" s="31"/>
      <c r="AJ49" s="31"/>
      <c r="AK49" s="31"/>
      <c r="AL49" s="78">
        <f t="shared" si="3"/>
        <v>0</v>
      </c>
      <c r="AM49" s="31"/>
      <c r="AN49" s="31"/>
      <c r="AO49" s="31"/>
      <c r="AP49" s="31"/>
      <c r="AQ49" s="31"/>
    </row>
    <row r="50" spans="1:43" s="10" customFormat="1" ht="78" customHeight="1" x14ac:dyDescent="0.2">
      <c r="A50" s="97" t="s">
        <v>51</v>
      </c>
      <c r="B50" s="45" t="s">
        <v>82</v>
      </c>
      <c r="C50" s="45"/>
      <c r="D50" s="26"/>
      <c r="E50" s="79">
        <f t="shared" si="73"/>
        <v>551156.5</v>
      </c>
      <c r="F50" s="30">
        <f>F51+F52+F53</f>
        <v>135556.9</v>
      </c>
      <c r="G50" s="30">
        <f t="shared" ref="G50:H50" si="75">G51+G52+G53</f>
        <v>329510.5</v>
      </c>
      <c r="H50" s="30">
        <f t="shared" si="75"/>
        <v>86089.1</v>
      </c>
      <c r="I50" s="79">
        <f t="shared" si="74"/>
        <v>321129.09999999998</v>
      </c>
      <c r="J50" s="30">
        <f>J51+J52+J53</f>
        <v>119333.3</v>
      </c>
      <c r="K50" s="30">
        <f t="shared" ref="K50:O50" si="76">K51+K52+K53</f>
        <v>169890.3</v>
      </c>
      <c r="L50" s="30">
        <f t="shared" si="76"/>
        <v>31905.5</v>
      </c>
      <c r="M50" s="30">
        <f t="shared" si="76"/>
        <v>0</v>
      </c>
      <c r="N50" s="30">
        <f t="shared" si="76"/>
        <v>0</v>
      </c>
      <c r="O50" s="30">
        <f t="shared" si="76"/>
        <v>0</v>
      </c>
      <c r="P50" s="79">
        <f t="shared" si="42"/>
        <v>876033.2</v>
      </c>
      <c r="Q50" s="30">
        <f>Q51+Q52+Q53</f>
        <v>413020.19999999995</v>
      </c>
      <c r="R50" s="30">
        <f t="shared" ref="R50:V50" si="77">R51+R52+R53</f>
        <v>234514</v>
      </c>
      <c r="S50" s="30">
        <f t="shared" si="77"/>
        <v>228499</v>
      </c>
      <c r="T50" s="30">
        <f t="shared" si="77"/>
        <v>0</v>
      </c>
      <c r="U50" s="30">
        <f t="shared" si="77"/>
        <v>0</v>
      </c>
      <c r="V50" s="30">
        <f t="shared" si="77"/>
        <v>0</v>
      </c>
      <c r="W50" s="79">
        <f>X50+Y50+Z50+AA50+AB50+AC50+AD50+AE50</f>
        <v>503027.8</v>
      </c>
      <c r="X50" s="35">
        <f>X51+X52+X53</f>
        <v>244909.5</v>
      </c>
      <c r="Y50" s="35">
        <f t="shared" ref="Y50:AE50" si="78">Y51+Y52+Y53</f>
        <v>0</v>
      </c>
      <c r="Z50" s="35">
        <f t="shared" si="78"/>
        <v>123877.6</v>
      </c>
      <c r="AA50" s="35">
        <f t="shared" si="78"/>
        <v>134240.70000000001</v>
      </c>
      <c r="AB50" s="35">
        <f t="shared" si="78"/>
        <v>0</v>
      </c>
      <c r="AC50" s="35">
        <f t="shared" si="78"/>
        <v>0</v>
      </c>
      <c r="AD50" s="35">
        <f t="shared" si="78"/>
        <v>0</v>
      </c>
      <c r="AE50" s="35">
        <f t="shared" si="78"/>
        <v>0</v>
      </c>
      <c r="AF50" s="78">
        <f t="shared" si="2"/>
        <v>0</v>
      </c>
      <c r="AG50" s="30">
        <f>AG51+AG52+AG53</f>
        <v>0</v>
      </c>
      <c r="AH50" s="30">
        <f t="shared" ref="AH50:AK50" si="79">AH51+AH52+AH53</f>
        <v>0</v>
      </c>
      <c r="AI50" s="30">
        <f t="shared" si="79"/>
        <v>0</v>
      </c>
      <c r="AJ50" s="30">
        <f t="shared" si="79"/>
        <v>0</v>
      </c>
      <c r="AK50" s="30">
        <f t="shared" si="79"/>
        <v>0</v>
      </c>
      <c r="AL50" s="78">
        <f t="shared" si="3"/>
        <v>0</v>
      </c>
      <c r="AM50" s="30">
        <f>AM51+AM52+AM53</f>
        <v>0</v>
      </c>
      <c r="AN50" s="30">
        <f t="shared" ref="AN50:AQ50" si="80">AN51+AN52+AN53</f>
        <v>0</v>
      </c>
      <c r="AO50" s="30">
        <f t="shared" si="80"/>
        <v>0</v>
      </c>
      <c r="AP50" s="30">
        <f t="shared" si="80"/>
        <v>0</v>
      </c>
      <c r="AQ50" s="30">
        <f t="shared" si="80"/>
        <v>0</v>
      </c>
    </row>
    <row r="51" spans="1:43" ht="114.75" customHeight="1" x14ac:dyDescent="0.2">
      <c r="A51" s="98"/>
      <c r="B51" s="24" t="s">
        <v>69</v>
      </c>
      <c r="C51" s="24" t="s">
        <v>12</v>
      </c>
      <c r="D51" s="28">
        <f t="shared" si="21"/>
        <v>1020267.4</v>
      </c>
      <c r="E51" s="80">
        <f t="shared" si="73"/>
        <v>551156.5</v>
      </c>
      <c r="F51" s="31">
        <v>135556.9</v>
      </c>
      <c r="G51" s="31">
        <v>329510.5</v>
      </c>
      <c r="H51" s="31">
        <v>86089.1</v>
      </c>
      <c r="I51" s="82">
        <f t="shared" si="74"/>
        <v>321129.09999999998</v>
      </c>
      <c r="J51" s="31">
        <f>227633.1-108299.8</f>
        <v>119333.3</v>
      </c>
      <c r="K51" s="31">
        <v>169890.3</v>
      </c>
      <c r="L51" s="31">
        <v>31905.5</v>
      </c>
      <c r="M51" s="37"/>
      <c r="N51" s="37"/>
      <c r="O51" s="37"/>
      <c r="P51" s="82">
        <f t="shared" si="42"/>
        <v>77181.400000000009</v>
      </c>
      <c r="Q51" s="31">
        <v>37836.300000000003</v>
      </c>
      <c r="R51" s="31">
        <v>31011.9</v>
      </c>
      <c r="S51" s="32">
        <v>8333.2000000000007</v>
      </c>
      <c r="T51" s="37"/>
      <c r="U51" s="37"/>
      <c r="V51" s="37"/>
      <c r="W51" s="79">
        <f t="shared" ref="W51:W53" si="81">X51+Y51+Z51+AA51+AB51+AC51+AD51+AE51</f>
        <v>70800.399999999994</v>
      </c>
      <c r="X51" s="32">
        <v>55238.2</v>
      </c>
      <c r="Y51" s="32">
        <v>0</v>
      </c>
      <c r="Z51" s="32">
        <v>13127.3</v>
      </c>
      <c r="AA51" s="32">
        <v>2434.9</v>
      </c>
      <c r="AB51" s="71"/>
      <c r="AC51" s="71"/>
      <c r="AD51" s="71"/>
      <c r="AE51" s="71"/>
      <c r="AF51" s="78">
        <f t="shared" si="2"/>
        <v>0</v>
      </c>
      <c r="AG51" s="31">
        <v>0</v>
      </c>
      <c r="AH51" s="31">
        <v>0</v>
      </c>
      <c r="AI51" s="31">
        <v>0</v>
      </c>
      <c r="AJ51" s="37"/>
      <c r="AK51" s="37"/>
      <c r="AL51" s="78">
        <f t="shared" si="3"/>
        <v>0</v>
      </c>
      <c r="AM51" s="31">
        <v>0</v>
      </c>
      <c r="AN51" s="31"/>
      <c r="AO51" s="31"/>
      <c r="AP51" s="31"/>
      <c r="AQ51" s="31"/>
    </row>
    <row r="52" spans="1:43" ht="82.5" customHeight="1" x14ac:dyDescent="0.2">
      <c r="A52" s="98"/>
      <c r="B52" s="24" t="s">
        <v>16</v>
      </c>
      <c r="C52" s="24" t="s">
        <v>16</v>
      </c>
      <c r="D52" s="28">
        <f t="shared" si="21"/>
        <v>770554.3</v>
      </c>
      <c r="E52" s="80">
        <f t="shared" si="73"/>
        <v>0</v>
      </c>
      <c r="F52" s="31"/>
      <c r="G52" s="31"/>
      <c r="H52" s="31"/>
      <c r="I52" s="82">
        <f t="shared" si="74"/>
        <v>0</v>
      </c>
      <c r="J52" s="31"/>
      <c r="K52" s="31"/>
      <c r="L52" s="31"/>
      <c r="M52" s="37"/>
      <c r="N52" s="37"/>
      <c r="O52" s="37"/>
      <c r="P52" s="86">
        <f>Q52+R52+S52+T52+U52+V52</f>
        <v>496254.3</v>
      </c>
      <c r="Q52" s="31">
        <v>320613.09999999998</v>
      </c>
      <c r="R52" s="31">
        <v>136430.70000000001</v>
      </c>
      <c r="S52" s="32">
        <v>39210.5</v>
      </c>
      <c r="T52" s="37"/>
      <c r="U52" s="37"/>
      <c r="V52" s="37"/>
      <c r="W52" s="79">
        <f t="shared" si="81"/>
        <v>274300</v>
      </c>
      <c r="X52" s="32">
        <v>188115.6</v>
      </c>
      <c r="Y52" s="32">
        <v>0</v>
      </c>
      <c r="Z52" s="32">
        <v>73760.800000000003</v>
      </c>
      <c r="AA52" s="32">
        <v>12423.6</v>
      </c>
      <c r="AB52" s="71">
        <v>0</v>
      </c>
      <c r="AC52" s="71"/>
      <c r="AD52" s="71">
        <v>0</v>
      </c>
      <c r="AE52" s="71">
        <v>0</v>
      </c>
      <c r="AF52" s="78">
        <f t="shared" si="2"/>
        <v>0</v>
      </c>
      <c r="AG52" s="31"/>
      <c r="AH52" s="31"/>
      <c r="AI52" s="31"/>
      <c r="AJ52" s="37"/>
      <c r="AK52" s="37"/>
      <c r="AL52" s="78">
        <f t="shared" si="3"/>
        <v>0</v>
      </c>
      <c r="AM52" s="31"/>
      <c r="AN52" s="31"/>
      <c r="AO52" s="31"/>
      <c r="AP52" s="31"/>
      <c r="AQ52" s="31"/>
    </row>
    <row r="53" spans="1:43" ht="58.5" customHeight="1" x14ac:dyDescent="0.2">
      <c r="A53" s="99"/>
      <c r="B53" s="24" t="s">
        <v>38</v>
      </c>
      <c r="C53" s="24" t="s">
        <v>38</v>
      </c>
      <c r="D53" s="28">
        <f t="shared" si="21"/>
        <v>460524.9</v>
      </c>
      <c r="E53" s="80">
        <f t="shared" si="73"/>
        <v>0</v>
      </c>
      <c r="F53" s="31"/>
      <c r="G53" s="31"/>
      <c r="H53" s="31"/>
      <c r="I53" s="82">
        <f t="shared" si="74"/>
        <v>0</v>
      </c>
      <c r="J53" s="31"/>
      <c r="K53" s="31"/>
      <c r="L53" s="31"/>
      <c r="M53" s="37"/>
      <c r="N53" s="37"/>
      <c r="O53" s="37"/>
      <c r="P53" s="82">
        <f t="shared" si="42"/>
        <v>302597.5</v>
      </c>
      <c r="Q53" s="31">
        <v>54570.8</v>
      </c>
      <c r="R53" s="31">
        <v>67071.399999999994</v>
      </c>
      <c r="S53" s="32">
        <v>180955.3</v>
      </c>
      <c r="T53" s="37"/>
      <c r="U53" s="37"/>
      <c r="V53" s="37"/>
      <c r="W53" s="79">
        <f t="shared" si="81"/>
        <v>157927.4</v>
      </c>
      <c r="X53" s="32">
        <v>1555.7</v>
      </c>
      <c r="Y53" s="32">
        <v>0</v>
      </c>
      <c r="Z53" s="32">
        <v>36989.5</v>
      </c>
      <c r="AA53" s="32">
        <v>119382.2</v>
      </c>
      <c r="AB53" s="71"/>
      <c r="AC53" s="71"/>
      <c r="AD53" s="71"/>
      <c r="AE53" s="71"/>
      <c r="AF53" s="78">
        <f t="shared" si="2"/>
        <v>0</v>
      </c>
      <c r="AG53" s="31">
        <v>0</v>
      </c>
      <c r="AH53" s="31">
        <v>0</v>
      </c>
      <c r="AI53" s="31">
        <v>0</v>
      </c>
      <c r="AJ53" s="37"/>
      <c r="AK53" s="37"/>
      <c r="AL53" s="78">
        <f t="shared" si="3"/>
        <v>0</v>
      </c>
      <c r="AM53" s="31">
        <v>0</v>
      </c>
      <c r="AN53" s="31"/>
      <c r="AO53" s="31"/>
      <c r="AP53" s="31"/>
      <c r="AQ53" s="31"/>
    </row>
    <row r="54" spans="1:43" ht="131.25" customHeight="1" x14ac:dyDescent="0.2">
      <c r="A54" s="58" t="s">
        <v>52</v>
      </c>
      <c r="B54" s="24" t="s">
        <v>59</v>
      </c>
      <c r="C54" s="24" t="s">
        <v>12</v>
      </c>
      <c r="D54" s="28">
        <f t="shared" si="21"/>
        <v>490997.19999999995</v>
      </c>
      <c r="E54" s="80">
        <f t="shared" si="73"/>
        <v>302020</v>
      </c>
      <c r="F54" s="31">
        <v>189650.2</v>
      </c>
      <c r="G54" s="31">
        <v>88747.3</v>
      </c>
      <c r="H54" s="31">
        <v>23622.5</v>
      </c>
      <c r="I54" s="82">
        <f t="shared" si="74"/>
        <v>188977.19999999998</v>
      </c>
      <c r="J54" s="31">
        <v>158747</v>
      </c>
      <c r="K54" s="31">
        <v>13694.4</v>
      </c>
      <c r="L54" s="31">
        <v>16535.8</v>
      </c>
      <c r="M54" s="37"/>
      <c r="N54" s="37"/>
      <c r="O54" s="37"/>
      <c r="P54" s="82">
        <f t="shared" si="42"/>
        <v>0</v>
      </c>
      <c r="Q54" s="31">
        <v>0</v>
      </c>
      <c r="R54" s="31">
        <v>0</v>
      </c>
      <c r="S54" s="32">
        <v>0</v>
      </c>
      <c r="T54" s="37"/>
      <c r="U54" s="37"/>
      <c r="V54" s="37"/>
      <c r="W54" s="80">
        <f t="shared" si="9"/>
        <v>0</v>
      </c>
      <c r="X54" s="32">
        <v>0</v>
      </c>
      <c r="Y54" s="32">
        <v>0</v>
      </c>
      <c r="Z54" s="32">
        <v>0</v>
      </c>
      <c r="AA54" s="32">
        <v>0</v>
      </c>
      <c r="AB54" s="71"/>
      <c r="AC54" s="71"/>
      <c r="AD54" s="71"/>
      <c r="AE54" s="71"/>
      <c r="AF54" s="78">
        <f t="shared" si="2"/>
        <v>0</v>
      </c>
      <c r="AG54" s="31">
        <v>0</v>
      </c>
      <c r="AH54" s="31">
        <v>0</v>
      </c>
      <c r="AI54" s="31">
        <v>0</v>
      </c>
      <c r="AJ54" s="37"/>
      <c r="AK54" s="37"/>
      <c r="AL54" s="78">
        <f t="shared" si="3"/>
        <v>0</v>
      </c>
      <c r="AM54" s="31">
        <v>0</v>
      </c>
      <c r="AN54" s="31"/>
      <c r="AO54" s="31"/>
      <c r="AP54" s="31"/>
      <c r="AQ54" s="31"/>
    </row>
    <row r="55" spans="1:43" ht="105" x14ac:dyDescent="0.2">
      <c r="A55" s="58" t="s">
        <v>84</v>
      </c>
      <c r="B55" s="24" t="s">
        <v>31</v>
      </c>
      <c r="C55" s="24" t="s">
        <v>12</v>
      </c>
      <c r="D55" s="28">
        <f>SUM(W55+AF55)</f>
        <v>0</v>
      </c>
      <c r="E55" s="80">
        <f t="shared" si="73"/>
        <v>0</v>
      </c>
      <c r="F55" s="31"/>
      <c r="G55" s="31"/>
      <c r="H55" s="31"/>
      <c r="I55" s="82">
        <f t="shared" si="74"/>
        <v>0</v>
      </c>
      <c r="J55" s="31"/>
      <c r="K55" s="31"/>
      <c r="L55" s="31"/>
      <c r="M55" s="37"/>
      <c r="N55" s="37"/>
      <c r="O55" s="37"/>
      <c r="P55" s="87">
        <f t="shared" si="42"/>
        <v>0</v>
      </c>
      <c r="Q55" s="31"/>
      <c r="R55" s="31"/>
      <c r="S55" s="32"/>
      <c r="T55" s="37"/>
      <c r="U55" s="37"/>
      <c r="V55" s="37"/>
      <c r="W55" s="80">
        <f t="shared" ref="W55:W76" si="82">X55+Y55+Z55+AA55+AB55+AD55+AE55</f>
        <v>0</v>
      </c>
      <c r="X55" s="32"/>
      <c r="Y55" s="32"/>
      <c r="Z55" s="32"/>
      <c r="AA55" s="32"/>
      <c r="AB55" s="71">
        <v>0</v>
      </c>
      <c r="AC55" s="71"/>
      <c r="AD55" s="71"/>
      <c r="AE55" s="71"/>
      <c r="AF55" s="78">
        <f t="shared" ref="AF55:AF76" si="83">AG55+AH55+AI55+AJ55+AK55</f>
        <v>0</v>
      </c>
      <c r="AG55" s="31"/>
      <c r="AH55" s="31"/>
      <c r="AI55" s="31"/>
      <c r="AJ55" s="37">
        <v>0</v>
      </c>
      <c r="AK55" s="37"/>
      <c r="AL55" s="78">
        <f t="shared" ref="AL55:AL76" si="84">AM55+AN55+AO55+AP55+AQ55</f>
        <v>0</v>
      </c>
      <c r="AM55" s="31"/>
      <c r="AN55" s="31"/>
      <c r="AO55" s="31"/>
      <c r="AP55" s="31"/>
      <c r="AQ55" s="31"/>
    </row>
    <row r="56" spans="1:43" ht="105" x14ac:dyDescent="0.2">
      <c r="A56" s="58" t="s">
        <v>53</v>
      </c>
      <c r="B56" s="24" t="s">
        <v>60</v>
      </c>
      <c r="C56" s="24" t="s">
        <v>12</v>
      </c>
      <c r="D56" s="28">
        <f>E56+I56+P56+W56+AF56</f>
        <v>610</v>
      </c>
      <c r="E56" s="95">
        <f t="shared" si="73"/>
        <v>0</v>
      </c>
      <c r="F56" s="31">
        <v>0</v>
      </c>
      <c r="G56" s="31">
        <v>0</v>
      </c>
      <c r="H56" s="31">
        <v>0</v>
      </c>
      <c r="I56" s="82">
        <f t="shared" si="74"/>
        <v>0</v>
      </c>
      <c r="J56" s="31">
        <v>0</v>
      </c>
      <c r="K56" s="31">
        <v>0</v>
      </c>
      <c r="L56" s="31">
        <v>0</v>
      </c>
      <c r="M56" s="37"/>
      <c r="N56" s="37"/>
      <c r="O56" s="37"/>
      <c r="P56" s="95">
        <f t="shared" si="42"/>
        <v>450</v>
      </c>
      <c r="Q56" s="31">
        <v>0</v>
      </c>
      <c r="R56" s="31">
        <v>0</v>
      </c>
      <c r="S56" s="32">
        <v>0</v>
      </c>
      <c r="T56" s="37">
        <v>450</v>
      </c>
      <c r="U56" s="37"/>
      <c r="V56" s="37"/>
      <c r="W56" s="80">
        <f t="shared" si="82"/>
        <v>160</v>
      </c>
      <c r="X56" s="32">
        <v>0</v>
      </c>
      <c r="Y56" s="32">
        <v>0</v>
      </c>
      <c r="Z56" s="32">
        <v>0</v>
      </c>
      <c r="AA56" s="32">
        <v>0</v>
      </c>
      <c r="AB56" s="71">
        <v>160</v>
      </c>
      <c r="AC56" s="71"/>
      <c r="AD56" s="71"/>
      <c r="AE56" s="71">
        <v>0</v>
      </c>
      <c r="AF56" s="78">
        <f t="shared" si="83"/>
        <v>0</v>
      </c>
      <c r="AG56" s="31">
        <v>0</v>
      </c>
      <c r="AH56" s="31">
        <v>0</v>
      </c>
      <c r="AI56" s="31">
        <v>0</v>
      </c>
      <c r="AJ56" s="37">
        <v>0</v>
      </c>
      <c r="AK56" s="37">
        <v>0</v>
      </c>
      <c r="AL56" s="78">
        <f t="shared" si="84"/>
        <v>0</v>
      </c>
      <c r="AM56" s="31">
        <v>0</v>
      </c>
      <c r="AN56" s="31"/>
      <c r="AO56" s="31"/>
      <c r="AP56" s="31"/>
      <c r="AQ56" s="31"/>
    </row>
    <row r="57" spans="1:43" s="5" customFormat="1" ht="51.75" customHeight="1" x14ac:dyDescent="0.2">
      <c r="A57" s="59" t="s">
        <v>21</v>
      </c>
      <c r="B57" s="45"/>
      <c r="C57" s="45" t="s">
        <v>7</v>
      </c>
      <c r="D57" s="26">
        <f t="shared" ref="D57:D76" si="85">E57+I57+P57+W57+AF57+AL57</f>
        <v>242287.61900000001</v>
      </c>
      <c r="E57" s="79">
        <f t="shared" si="73"/>
        <v>61157.48</v>
      </c>
      <c r="F57" s="30">
        <f t="shared" ref="F57:G57" si="86">SUM(F58:F64)</f>
        <v>0</v>
      </c>
      <c r="G57" s="30">
        <f t="shared" si="86"/>
        <v>45406.8</v>
      </c>
      <c r="H57" s="30">
        <f t="shared" ref="H57:AK57" si="87">SUM(H58:H64)</f>
        <v>15750.68</v>
      </c>
      <c r="I57" s="79">
        <f t="shared" si="74"/>
        <v>67290.739000000001</v>
      </c>
      <c r="J57" s="30">
        <f t="shared" ref="J57:L57" si="88">SUM(J58:J64)</f>
        <v>0</v>
      </c>
      <c r="K57" s="30">
        <f t="shared" si="88"/>
        <v>59064.11</v>
      </c>
      <c r="L57" s="30">
        <f t="shared" si="88"/>
        <v>7882</v>
      </c>
      <c r="M57" s="30">
        <f t="shared" ref="M57" si="89">SUM(M58:M64)</f>
        <v>261.42900000000003</v>
      </c>
      <c r="N57" s="30">
        <f t="shared" si="87"/>
        <v>76.899999999999991</v>
      </c>
      <c r="O57" s="30">
        <f t="shared" si="87"/>
        <v>6.3</v>
      </c>
      <c r="P57" s="79">
        <f t="shared" si="42"/>
        <v>51500</v>
      </c>
      <c r="Q57" s="30">
        <f t="shared" ref="Q57:S57" si="90">SUM(Q58:Q64)</f>
        <v>0</v>
      </c>
      <c r="R57" s="30">
        <f t="shared" si="90"/>
        <v>44176.1</v>
      </c>
      <c r="S57" s="35">
        <f t="shared" si="90"/>
        <v>7164.2999999999993</v>
      </c>
      <c r="T57" s="30">
        <f t="shared" ref="T57" si="91">SUM(T58:T64)</f>
        <v>112</v>
      </c>
      <c r="U57" s="30">
        <f t="shared" si="87"/>
        <v>3.8</v>
      </c>
      <c r="V57" s="30">
        <f t="shared" si="87"/>
        <v>43.8</v>
      </c>
      <c r="W57" s="79">
        <f t="shared" si="82"/>
        <v>48217.5</v>
      </c>
      <c r="X57" s="35">
        <f t="shared" ref="X57:AA57" si="92">SUM(X58:X64)</f>
        <v>0</v>
      </c>
      <c r="Y57" s="35">
        <f t="shared" si="92"/>
        <v>0</v>
      </c>
      <c r="Z57" s="35">
        <f t="shared" si="92"/>
        <v>40086.5</v>
      </c>
      <c r="AA57" s="35">
        <f t="shared" si="92"/>
        <v>6740</v>
      </c>
      <c r="AB57" s="35">
        <f t="shared" ref="AB57" si="93">SUM(AB58:AB64)</f>
        <v>1246.0999999999999</v>
      </c>
      <c r="AC57" s="35"/>
      <c r="AD57" s="35">
        <f t="shared" si="87"/>
        <v>85.6</v>
      </c>
      <c r="AE57" s="35">
        <f t="shared" si="87"/>
        <v>59.3</v>
      </c>
      <c r="AF57" s="79">
        <f t="shared" si="83"/>
        <v>6673.4</v>
      </c>
      <c r="AG57" s="30">
        <f t="shared" ref="AG57" si="94">SUM(AG58:AG64)</f>
        <v>0</v>
      </c>
      <c r="AH57" s="30">
        <f t="shared" ref="AH57" si="95">SUM(AH58:AH64)</f>
        <v>0</v>
      </c>
      <c r="AI57" s="30">
        <f>AI58+AI59+AI60+AI61+AI62+AI63+AI64</f>
        <v>6622.4</v>
      </c>
      <c r="AJ57" s="30">
        <f t="shared" ref="AJ57" si="96">SUM(AJ58:AJ64)</f>
        <v>0</v>
      </c>
      <c r="AK57" s="30">
        <f t="shared" si="87"/>
        <v>51</v>
      </c>
      <c r="AL57" s="78">
        <f t="shared" si="84"/>
        <v>7448.5</v>
      </c>
      <c r="AM57" s="30">
        <f t="shared" ref="AM57:AN57" si="97">AM60</f>
        <v>0</v>
      </c>
      <c r="AN57" s="30">
        <f t="shared" si="97"/>
        <v>0</v>
      </c>
      <c r="AO57" s="30">
        <f>AO58+AO59+AO60+AO61+AO62+AO63+AO64</f>
        <v>7392.5</v>
      </c>
      <c r="AP57" s="30">
        <f t="shared" ref="AP57" si="98">AP60</f>
        <v>0</v>
      </c>
      <c r="AQ57" s="30">
        <f>AQ60</f>
        <v>56</v>
      </c>
    </row>
    <row r="58" spans="1:43" ht="82.5" customHeight="1" x14ac:dyDescent="0.2">
      <c r="A58" s="60" t="s">
        <v>22</v>
      </c>
      <c r="B58" s="24" t="s">
        <v>61</v>
      </c>
      <c r="C58" s="24" t="s">
        <v>12</v>
      </c>
      <c r="D58" s="28">
        <f t="shared" si="85"/>
        <v>0</v>
      </c>
      <c r="E58" s="79">
        <f t="shared" si="73"/>
        <v>0</v>
      </c>
      <c r="F58" s="31">
        <v>0</v>
      </c>
      <c r="G58" s="31">
        <v>0</v>
      </c>
      <c r="H58" s="31">
        <v>0</v>
      </c>
      <c r="I58" s="79">
        <f t="shared" si="74"/>
        <v>0</v>
      </c>
      <c r="J58" s="31">
        <v>0</v>
      </c>
      <c r="K58" s="31">
        <v>0</v>
      </c>
      <c r="L58" s="31">
        <v>0</v>
      </c>
      <c r="M58" s="31"/>
      <c r="N58" s="31"/>
      <c r="O58" s="31"/>
      <c r="P58" s="79">
        <f t="shared" si="42"/>
        <v>0</v>
      </c>
      <c r="Q58" s="31">
        <v>0</v>
      </c>
      <c r="R58" s="31">
        <v>0</v>
      </c>
      <c r="S58" s="32">
        <v>0</v>
      </c>
      <c r="T58" s="31"/>
      <c r="U58" s="31"/>
      <c r="V58" s="31"/>
      <c r="W58" s="79">
        <f t="shared" si="82"/>
        <v>0</v>
      </c>
      <c r="X58" s="32">
        <v>0</v>
      </c>
      <c r="Y58" s="32">
        <v>0</v>
      </c>
      <c r="Z58" s="32">
        <v>0</v>
      </c>
      <c r="AA58" s="32">
        <v>0</v>
      </c>
      <c r="AB58" s="32"/>
      <c r="AC58" s="32"/>
      <c r="AD58" s="32"/>
      <c r="AE58" s="32"/>
      <c r="AF58" s="78">
        <f t="shared" si="83"/>
        <v>0</v>
      </c>
      <c r="AG58" s="31">
        <v>0</v>
      </c>
      <c r="AH58" s="31">
        <v>0</v>
      </c>
      <c r="AI58" s="31">
        <v>0</v>
      </c>
      <c r="AJ58" s="31"/>
      <c r="AK58" s="31"/>
      <c r="AL58" s="78">
        <f t="shared" si="84"/>
        <v>0</v>
      </c>
      <c r="AM58" s="31">
        <v>0</v>
      </c>
      <c r="AN58" s="31"/>
      <c r="AO58" s="31"/>
      <c r="AP58" s="31"/>
      <c r="AQ58" s="31"/>
    </row>
    <row r="59" spans="1:43" ht="102.75" customHeight="1" x14ac:dyDescent="0.2">
      <c r="A59" s="61" t="s">
        <v>23</v>
      </c>
      <c r="B59" s="24" t="s">
        <v>61</v>
      </c>
      <c r="C59" s="24" t="s">
        <v>12</v>
      </c>
      <c r="D59" s="28">
        <f t="shared" si="85"/>
        <v>20420.899999999994</v>
      </c>
      <c r="E59" s="79">
        <f t="shared" si="73"/>
        <v>4666.8</v>
      </c>
      <c r="F59" s="31">
        <v>0</v>
      </c>
      <c r="G59" s="31">
        <v>2031.2</v>
      </c>
      <c r="H59" s="31">
        <v>2635.6</v>
      </c>
      <c r="I59" s="79">
        <f t="shared" si="74"/>
        <v>3918.5</v>
      </c>
      <c r="J59" s="31">
        <v>0</v>
      </c>
      <c r="K59" s="31">
        <v>2396.9</v>
      </c>
      <c r="L59" s="31">
        <v>1521.6</v>
      </c>
      <c r="M59" s="31"/>
      <c r="N59" s="31"/>
      <c r="O59" s="31"/>
      <c r="P59" s="79">
        <f t="shared" si="42"/>
        <v>4803.8999999999996</v>
      </c>
      <c r="Q59" s="31">
        <v>0</v>
      </c>
      <c r="R59" s="31">
        <v>3273.4</v>
      </c>
      <c r="S59" s="32">
        <v>1530.5</v>
      </c>
      <c r="T59" s="31">
        <v>0</v>
      </c>
      <c r="U59" s="31">
        <v>0</v>
      </c>
      <c r="V59" s="31">
        <v>0</v>
      </c>
      <c r="W59" s="79">
        <f t="shared" si="82"/>
        <v>4024.5</v>
      </c>
      <c r="X59" s="32">
        <v>0</v>
      </c>
      <c r="Y59" s="32">
        <v>0</v>
      </c>
      <c r="Z59" s="32">
        <v>2520.9</v>
      </c>
      <c r="AA59" s="32">
        <v>1503.6</v>
      </c>
      <c r="AB59" s="32">
        <v>0</v>
      </c>
      <c r="AC59" s="32"/>
      <c r="AD59" s="32">
        <v>0</v>
      </c>
      <c r="AE59" s="32">
        <v>0</v>
      </c>
      <c r="AF59" s="78">
        <f t="shared" si="83"/>
        <v>1503.6</v>
      </c>
      <c r="AG59" s="31">
        <v>0</v>
      </c>
      <c r="AH59" s="31">
        <v>0</v>
      </c>
      <c r="AI59" s="31">
        <v>1503.6</v>
      </c>
      <c r="AJ59" s="31">
        <v>0</v>
      </c>
      <c r="AK59" s="31">
        <v>0</v>
      </c>
      <c r="AL59" s="78">
        <f t="shared" si="84"/>
        <v>1503.6</v>
      </c>
      <c r="AM59" s="31">
        <v>0</v>
      </c>
      <c r="AN59" s="31"/>
      <c r="AO59" s="31">
        <v>1503.6</v>
      </c>
      <c r="AP59" s="31"/>
      <c r="AQ59" s="31"/>
    </row>
    <row r="60" spans="1:43" s="3" customFormat="1" ht="75" x14ac:dyDescent="0.2">
      <c r="A60" s="61" t="s">
        <v>24</v>
      </c>
      <c r="B60" s="24" t="s">
        <v>61</v>
      </c>
      <c r="C60" s="24" t="s">
        <v>12</v>
      </c>
      <c r="D60" s="28">
        <f t="shared" si="85"/>
        <v>63190.279999999984</v>
      </c>
      <c r="E60" s="79">
        <f t="shared" si="73"/>
        <v>16257.279999999999</v>
      </c>
      <c r="F60" s="31"/>
      <c r="G60" s="31">
        <v>11615.9</v>
      </c>
      <c r="H60" s="31">
        <v>4641.38</v>
      </c>
      <c r="I60" s="79">
        <f t="shared" si="74"/>
        <v>14200.199999999999</v>
      </c>
      <c r="J60" s="31"/>
      <c r="K60" s="31">
        <v>13504.3</v>
      </c>
      <c r="L60" s="31">
        <v>550</v>
      </c>
      <c r="M60" s="31">
        <f>11.4+51.3</f>
        <v>62.699999999999996</v>
      </c>
      <c r="N60" s="31">
        <f>3.6+73.3</f>
        <v>76.899999999999991</v>
      </c>
      <c r="O60" s="31">
        <v>6.3</v>
      </c>
      <c r="P60" s="79">
        <f t="shared" si="42"/>
        <v>14899.199999999999</v>
      </c>
      <c r="Q60" s="31">
        <v>0</v>
      </c>
      <c r="R60" s="31">
        <v>14371.2</v>
      </c>
      <c r="S60" s="32">
        <v>468.4</v>
      </c>
      <c r="T60" s="31">
        <v>12</v>
      </c>
      <c r="U60" s="31">
        <v>3.8</v>
      </c>
      <c r="V60" s="31">
        <v>43.8</v>
      </c>
      <c r="W60" s="79">
        <f t="shared" si="82"/>
        <v>15330.2</v>
      </c>
      <c r="X60" s="32">
        <v>0</v>
      </c>
      <c r="Y60" s="32">
        <v>0</v>
      </c>
      <c r="Z60" s="32">
        <v>13816.1</v>
      </c>
      <c r="AA60" s="32">
        <v>1198.2</v>
      </c>
      <c r="AB60" s="32">
        <v>171</v>
      </c>
      <c r="AC60" s="32"/>
      <c r="AD60" s="32">
        <v>85.6</v>
      </c>
      <c r="AE60" s="32">
        <v>59.3</v>
      </c>
      <c r="AF60" s="78">
        <f t="shared" si="83"/>
        <v>1249.2</v>
      </c>
      <c r="AG60" s="31">
        <v>0</v>
      </c>
      <c r="AH60" s="31">
        <v>0</v>
      </c>
      <c r="AI60" s="31">
        <v>1198.2</v>
      </c>
      <c r="AJ60" s="31">
        <v>0</v>
      </c>
      <c r="AK60" s="31">
        <v>51</v>
      </c>
      <c r="AL60" s="78">
        <f t="shared" si="84"/>
        <v>1254.2</v>
      </c>
      <c r="AM60" s="31">
        <v>0</v>
      </c>
      <c r="AN60" s="31"/>
      <c r="AO60" s="31">
        <v>1198.2</v>
      </c>
      <c r="AP60" s="31"/>
      <c r="AQ60" s="31">
        <v>56</v>
      </c>
    </row>
    <row r="61" spans="1:43" s="3" customFormat="1" ht="99" customHeight="1" x14ac:dyDescent="0.2">
      <c r="A61" s="61" t="s">
        <v>33</v>
      </c>
      <c r="B61" s="24" t="s">
        <v>61</v>
      </c>
      <c r="C61" s="24" t="s">
        <v>12</v>
      </c>
      <c r="D61" s="28">
        <f t="shared" si="85"/>
        <v>126471.239</v>
      </c>
      <c r="E61" s="79">
        <f t="shared" si="73"/>
        <v>37437.4</v>
      </c>
      <c r="F61" s="31"/>
      <c r="G61" s="31">
        <v>29662.799999999999</v>
      </c>
      <c r="H61" s="31">
        <f>950+6824.6</f>
        <v>7774.6</v>
      </c>
      <c r="I61" s="79">
        <f t="shared" si="74"/>
        <v>41264.739000000001</v>
      </c>
      <c r="J61" s="31">
        <v>0</v>
      </c>
      <c r="K61" s="31">
        <v>41066.01</v>
      </c>
      <c r="L61" s="31">
        <v>0</v>
      </c>
      <c r="M61" s="31">
        <v>198.72900000000001</v>
      </c>
      <c r="N61" s="31">
        <v>0</v>
      </c>
      <c r="O61" s="31">
        <v>0</v>
      </c>
      <c r="P61" s="79">
        <f t="shared" si="42"/>
        <v>24534.6</v>
      </c>
      <c r="Q61" s="31">
        <v>0</v>
      </c>
      <c r="R61" s="38">
        <v>24434.6</v>
      </c>
      <c r="S61" s="32">
        <v>0</v>
      </c>
      <c r="T61" s="31">
        <v>100</v>
      </c>
      <c r="U61" s="31">
        <v>0</v>
      </c>
      <c r="V61" s="31">
        <v>0</v>
      </c>
      <c r="W61" s="79">
        <f t="shared" si="82"/>
        <v>22493.8</v>
      </c>
      <c r="X61" s="32">
        <v>0</v>
      </c>
      <c r="Y61" s="32">
        <v>0</v>
      </c>
      <c r="Z61" s="32">
        <v>21428.7</v>
      </c>
      <c r="AA61" s="32">
        <v>0</v>
      </c>
      <c r="AB61" s="32">
        <v>1065.0999999999999</v>
      </c>
      <c r="AC61" s="32"/>
      <c r="AD61" s="32"/>
      <c r="AE61" s="32"/>
      <c r="AF61" s="78">
        <f t="shared" si="83"/>
        <v>0</v>
      </c>
      <c r="AG61" s="31">
        <v>0</v>
      </c>
      <c r="AH61" s="31">
        <v>0</v>
      </c>
      <c r="AI61" s="31">
        <v>0</v>
      </c>
      <c r="AJ61" s="31"/>
      <c r="AK61" s="31"/>
      <c r="AL61" s="78">
        <f t="shared" si="84"/>
        <v>740.7</v>
      </c>
      <c r="AM61" s="31">
        <v>0</v>
      </c>
      <c r="AN61" s="31"/>
      <c r="AO61" s="31">
        <v>740.7</v>
      </c>
      <c r="AP61" s="31"/>
      <c r="AQ61" s="31"/>
    </row>
    <row r="62" spans="1:43" ht="91.5" customHeight="1" x14ac:dyDescent="0.2">
      <c r="A62" s="61" t="s">
        <v>25</v>
      </c>
      <c r="B62" s="24" t="s">
        <v>61</v>
      </c>
      <c r="C62" s="24" t="s">
        <v>12</v>
      </c>
      <c r="D62" s="28">
        <f t="shared" si="85"/>
        <v>21024.6</v>
      </c>
      <c r="E62" s="79">
        <f t="shared" si="73"/>
        <v>0</v>
      </c>
      <c r="F62" s="31"/>
      <c r="G62" s="31">
        <v>0</v>
      </c>
      <c r="H62" s="31">
        <v>0</v>
      </c>
      <c r="I62" s="79">
        <f t="shared" si="74"/>
        <v>5200.3999999999996</v>
      </c>
      <c r="J62" s="31">
        <v>0</v>
      </c>
      <c r="K62" s="31">
        <v>0</v>
      </c>
      <c r="L62" s="31">
        <v>5200.3999999999996</v>
      </c>
      <c r="M62" s="31">
        <v>0</v>
      </c>
      <c r="N62" s="31">
        <v>0</v>
      </c>
      <c r="O62" s="31">
        <v>0</v>
      </c>
      <c r="P62" s="79">
        <f t="shared" si="42"/>
        <v>4835.3999999999996</v>
      </c>
      <c r="Q62" s="31">
        <v>0</v>
      </c>
      <c r="R62" s="31">
        <v>0</v>
      </c>
      <c r="S62" s="32">
        <v>4835.3999999999996</v>
      </c>
      <c r="T62" s="31">
        <v>0</v>
      </c>
      <c r="U62" s="31">
        <v>0</v>
      </c>
      <c r="V62" s="31">
        <v>0</v>
      </c>
      <c r="W62" s="79">
        <f t="shared" si="82"/>
        <v>3718.2</v>
      </c>
      <c r="X62" s="32">
        <v>0</v>
      </c>
      <c r="Y62" s="32">
        <v>0</v>
      </c>
      <c r="Z62" s="32">
        <v>0</v>
      </c>
      <c r="AA62" s="32">
        <v>3718.2</v>
      </c>
      <c r="AB62" s="32"/>
      <c r="AC62" s="32"/>
      <c r="AD62" s="32"/>
      <c r="AE62" s="32"/>
      <c r="AF62" s="78">
        <f t="shared" si="83"/>
        <v>3620.6</v>
      </c>
      <c r="AG62" s="31">
        <v>0</v>
      </c>
      <c r="AH62" s="31">
        <v>0</v>
      </c>
      <c r="AI62" s="31">
        <v>3620.6</v>
      </c>
      <c r="AJ62" s="31"/>
      <c r="AK62" s="31"/>
      <c r="AL62" s="78">
        <f t="shared" si="84"/>
        <v>3650</v>
      </c>
      <c r="AM62" s="31">
        <v>0</v>
      </c>
      <c r="AN62" s="31"/>
      <c r="AO62" s="31">
        <v>3650</v>
      </c>
      <c r="AP62" s="31"/>
      <c r="AQ62" s="31"/>
    </row>
    <row r="63" spans="1:43" ht="75" x14ac:dyDescent="0.2">
      <c r="A63" s="61" t="s">
        <v>26</v>
      </c>
      <c r="B63" s="24" t="s">
        <v>61</v>
      </c>
      <c r="C63" s="24" t="s">
        <v>12</v>
      </c>
      <c r="D63" s="28">
        <f t="shared" si="85"/>
        <v>700</v>
      </c>
      <c r="E63" s="79">
        <v>330</v>
      </c>
      <c r="F63" s="31">
        <v>0</v>
      </c>
      <c r="G63" s="31">
        <v>0</v>
      </c>
      <c r="H63" s="31">
        <v>330</v>
      </c>
      <c r="I63" s="79">
        <f t="shared" si="74"/>
        <v>310</v>
      </c>
      <c r="J63" s="31">
        <v>0</v>
      </c>
      <c r="K63" s="31">
        <v>0</v>
      </c>
      <c r="L63" s="31">
        <v>310</v>
      </c>
      <c r="M63" s="31">
        <v>0</v>
      </c>
      <c r="N63" s="31">
        <v>0</v>
      </c>
      <c r="O63" s="31">
        <v>0</v>
      </c>
      <c r="P63" s="79">
        <f t="shared" si="42"/>
        <v>30</v>
      </c>
      <c r="Q63" s="31">
        <v>0</v>
      </c>
      <c r="R63" s="31">
        <v>0</v>
      </c>
      <c r="S63" s="32">
        <v>30</v>
      </c>
      <c r="T63" s="31">
        <v>0</v>
      </c>
      <c r="U63" s="31">
        <v>0</v>
      </c>
      <c r="V63" s="31">
        <v>0</v>
      </c>
      <c r="W63" s="79">
        <f t="shared" si="82"/>
        <v>30</v>
      </c>
      <c r="X63" s="32">
        <v>0</v>
      </c>
      <c r="Y63" s="32">
        <v>0</v>
      </c>
      <c r="Z63" s="32">
        <v>0</v>
      </c>
      <c r="AA63" s="32">
        <v>20</v>
      </c>
      <c r="AB63" s="32">
        <v>10</v>
      </c>
      <c r="AC63" s="32"/>
      <c r="AD63" s="32"/>
      <c r="AE63" s="32"/>
      <c r="AF63" s="78">
        <f t="shared" si="83"/>
        <v>0</v>
      </c>
      <c r="AG63" s="31">
        <v>0</v>
      </c>
      <c r="AH63" s="31">
        <v>0</v>
      </c>
      <c r="AI63" s="31">
        <v>0</v>
      </c>
      <c r="AJ63" s="31"/>
      <c r="AK63" s="31"/>
      <c r="AL63" s="78">
        <f t="shared" si="84"/>
        <v>0</v>
      </c>
      <c r="AM63" s="31">
        <v>0</v>
      </c>
      <c r="AN63" s="31"/>
      <c r="AO63" s="31"/>
      <c r="AP63" s="31"/>
      <c r="AQ63" s="31"/>
    </row>
    <row r="64" spans="1:43" s="3" customFormat="1" ht="159.75" customHeight="1" x14ac:dyDescent="0.2">
      <c r="A64" s="62" t="s">
        <v>27</v>
      </c>
      <c r="B64" s="24" t="s">
        <v>61</v>
      </c>
      <c r="C64" s="25" t="s">
        <v>12</v>
      </c>
      <c r="D64" s="28">
        <f t="shared" si="85"/>
        <v>10480.599999999999</v>
      </c>
      <c r="E64" s="79">
        <f t="shared" ref="E64:E69" si="99">SUM(F64:H64)</f>
        <v>2466</v>
      </c>
      <c r="F64" s="32">
        <v>0</v>
      </c>
      <c r="G64" s="32">
        <v>2096.9</v>
      </c>
      <c r="H64" s="32">
        <v>369.1</v>
      </c>
      <c r="I64" s="79">
        <f t="shared" si="74"/>
        <v>2396.9</v>
      </c>
      <c r="J64" s="32">
        <v>0</v>
      </c>
      <c r="K64" s="32">
        <v>2096.9</v>
      </c>
      <c r="L64" s="32">
        <v>300</v>
      </c>
      <c r="M64" s="32">
        <v>0</v>
      </c>
      <c r="N64" s="32">
        <v>0</v>
      </c>
      <c r="O64" s="32">
        <v>0</v>
      </c>
      <c r="P64" s="79">
        <f t="shared" si="42"/>
        <v>2396.9</v>
      </c>
      <c r="Q64" s="32">
        <v>0</v>
      </c>
      <c r="R64" s="32">
        <v>2096.9</v>
      </c>
      <c r="S64" s="32">
        <v>300</v>
      </c>
      <c r="T64" s="31">
        <v>0</v>
      </c>
      <c r="U64" s="31">
        <v>0</v>
      </c>
      <c r="V64" s="31">
        <v>0</v>
      </c>
      <c r="W64" s="79">
        <f t="shared" si="82"/>
        <v>2620.8000000000002</v>
      </c>
      <c r="X64" s="32">
        <v>0</v>
      </c>
      <c r="Y64" s="32">
        <v>0</v>
      </c>
      <c r="Z64" s="32">
        <v>2320.8000000000002</v>
      </c>
      <c r="AA64" s="32">
        <v>300</v>
      </c>
      <c r="AB64" s="32"/>
      <c r="AC64" s="32"/>
      <c r="AD64" s="32"/>
      <c r="AE64" s="32"/>
      <c r="AF64" s="78">
        <f t="shared" si="83"/>
        <v>300</v>
      </c>
      <c r="AG64" s="32">
        <v>0</v>
      </c>
      <c r="AH64" s="32">
        <v>0</v>
      </c>
      <c r="AI64" s="32">
        <v>300</v>
      </c>
      <c r="AJ64" s="32">
        <v>0</v>
      </c>
      <c r="AK64" s="32">
        <v>0</v>
      </c>
      <c r="AL64" s="78">
        <f t="shared" si="84"/>
        <v>300</v>
      </c>
      <c r="AM64" s="32">
        <v>0</v>
      </c>
      <c r="AN64" s="32">
        <v>0</v>
      </c>
      <c r="AO64" s="32">
        <v>300</v>
      </c>
      <c r="AP64" s="32">
        <v>0</v>
      </c>
      <c r="AQ64" s="32">
        <v>0</v>
      </c>
    </row>
    <row r="65" spans="1:43" s="8" customFormat="1" ht="99.75" x14ac:dyDescent="0.2">
      <c r="A65" s="63" t="s">
        <v>29</v>
      </c>
      <c r="B65" s="45" t="s">
        <v>62</v>
      </c>
      <c r="C65" s="45" t="s">
        <v>7</v>
      </c>
      <c r="D65" s="26">
        <f t="shared" si="85"/>
        <v>0</v>
      </c>
      <c r="E65" s="79">
        <f t="shared" si="99"/>
        <v>0</v>
      </c>
      <c r="F65" s="30">
        <v>0</v>
      </c>
      <c r="G65" s="30">
        <v>0</v>
      </c>
      <c r="H65" s="30">
        <v>0</v>
      </c>
      <c r="I65" s="79">
        <f t="shared" si="74"/>
        <v>0</v>
      </c>
      <c r="J65" s="30">
        <v>0</v>
      </c>
      <c r="K65" s="30">
        <v>0</v>
      </c>
      <c r="L65" s="30">
        <v>0</v>
      </c>
      <c r="M65" s="30"/>
      <c r="N65" s="30"/>
      <c r="O65" s="30"/>
      <c r="P65" s="79">
        <f t="shared" si="42"/>
        <v>0</v>
      </c>
      <c r="Q65" s="30">
        <v>0</v>
      </c>
      <c r="R65" s="30">
        <v>0</v>
      </c>
      <c r="S65" s="35">
        <v>0</v>
      </c>
      <c r="T65" s="30"/>
      <c r="U65" s="30"/>
      <c r="V65" s="30"/>
      <c r="W65" s="79">
        <f t="shared" si="82"/>
        <v>0</v>
      </c>
      <c r="X65" s="35">
        <v>0</v>
      </c>
      <c r="Y65" s="35">
        <v>0</v>
      </c>
      <c r="Z65" s="35">
        <v>0</v>
      </c>
      <c r="AA65" s="35">
        <v>0</v>
      </c>
      <c r="AB65" s="35"/>
      <c r="AC65" s="35"/>
      <c r="AD65" s="35"/>
      <c r="AE65" s="35"/>
      <c r="AF65" s="78">
        <f t="shared" si="83"/>
        <v>0</v>
      </c>
      <c r="AG65" s="30">
        <v>0</v>
      </c>
      <c r="AH65" s="30">
        <v>0</v>
      </c>
      <c r="AI65" s="30">
        <v>0</v>
      </c>
      <c r="AJ65" s="30"/>
      <c r="AK65" s="30"/>
      <c r="AL65" s="78">
        <f t="shared" si="84"/>
        <v>0</v>
      </c>
      <c r="AM65" s="30">
        <v>0</v>
      </c>
      <c r="AN65" s="30"/>
      <c r="AO65" s="30"/>
      <c r="AP65" s="30"/>
      <c r="AQ65" s="30"/>
    </row>
    <row r="66" spans="1:43" s="11" customFormat="1" ht="42.75" customHeight="1" x14ac:dyDescent="0.2">
      <c r="A66" s="105" t="s">
        <v>32</v>
      </c>
      <c r="B66" s="45"/>
      <c r="C66" s="45" t="s">
        <v>7</v>
      </c>
      <c r="D66" s="26">
        <f t="shared" si="85"/>
        <v>5572.2</v>
      </c>
      <c r="E66" s="80">
        <f t="shared" si="99"/>
        <v>0</v>
      </c>
      <c r="F66" s="39">
        <f t="shared" ref="F66:G66" si="100">F67+F68+F69</f>
        <v>0</v>
      </c>
      <c r="G66" s="39">
        <f t="shared" si="100"/>
        <v>0</v>
      </c>
      <c r="H66" s="39">
        <f>H67+H68+H69</f>
        <v>0</v>
      </c>
      <c r="I66" s="80">
        <f t="shared" si="74"/>
        <v>4594.8999999999996</v>
      </c>
      <c r="J66" s="39">
        <f t="shared" ref="J66:L66" si="101">J67+J68+J69</f>
        <v>0</v>
      </c>
      <c r="K66" s="39">
        <f t="shared" si="101"/>
        <v>0</v>
      </c>
      <c r="L66" s="39">
        <f t="shared" si="101"/>
        <v>4594.8999999999996</v>
      </c>
      <c r="M66" s="39"/>
      <c r="N66" s="39"/>
      <c r="O66" s="39"/>
      <c r="P66" s="79">
        <f>S66</f>
        <v>477.3</v>
      </c>
      <c r="Q66" s="39">
        <f t="shared" ref="Q66:R66" si="102">Q67+Q68+Q69</f>
        <v>0</v>
      </c>
      <c r="R66" s="39">
        <f t="shared" si="102"/>
        <v>0</v>
      </c>
      <c r="S66" s="40">
        <f>S67+S70</f>
        <v>477.3</v>
      </c>
      <c r="T66" s="39"/>
      <c r="U66" s="39"/>
      <c r="V66" s="39"/>
      <c r="W66" s="79">
        <f t="shared" si="82"/>
        <v>200</v>
      </c>
      <c r="X66" s="40">
        <f t="shared" ref="X66:AA66" si="103">X67+X68+X69</f>
        <v>0</v>
      </c>
      <c r="Y66" s="40">
        <f t="shared" si="103"/>
        <v>0</v>
      </c>
      <c r="Z66" s="40">
        <f t="shared" si="103"/>
        <v>0</v>
      </c>
      <c r="AA66" s="40">
        <f t="shared" si="103"/>
        <v>200</v>
      </c>
      <c r="AB66" s="40"/>
      <c r="AC66" s="40"/>
      <c r="AD66" s="40"/>
      <c r="AE66" s="40"/>
      <c r="AF66" s="78">
        <f t="shared" si="83"/>
        <v>150</v>
      </c>
      <c r="AG66" s="39">
        <f t="shared" ref="AG66:AI66" si="104">AG67+AG68+AG69</f>
        <v>0</v>
      </c>
      <c r="AH66" s="39">
        <f t="shared" si="104"/>
        <v>0</v>
      </c>
      <c r="AI66" s="39">
        <f t="shared" si="104"/>
        <v>150</v>
      </c>
      <c r="AJ66" s="39">
        <v>0</v>
      </c>
      <c r="AK66" s="39">
        <v>0</v>
      </c>
      <c r="AL66" s="78">
        <f t="shared" si="84"/>
        <v>150</v>
      </c>
      <c r="AM66" s="39">
        <f t="shared" ref="AM66" si="105">AM67+AM68+AM69</f>
        <v>0</v>
      </c>
      <c r="AN66" s="39">
        <v>0</v>
      </c>
      <c r="AO66" s="39">
        <v>150</v>
      </c>
      <c r="AP66" s="39">
        <v>0</v>
      </c>
      <c r="AQ66" s="39">
        <v>0</v>
      </c>
    </row>
    <row r="67" spans="1:43" s="10" customFormat="1" ht="36" customHeight="1" x14ac:dyDescent="0.2">
      <c r="A67" s="106"/>
      <c r="B67" s="45" t="s">
        <v>17</v>
      </c>
      <c r="C67" s="45" t="s">
        <v>17</v>
      </c>
      <c r="D67" s="26">
        <f t="shared" si="85"/>
        <v>4322.5</v>
      </c>
      <c r="E67" s="80">
        <f t="shared" si="99"/>
        <v>0</v>
      </c>
      <c r="F67" s="39">
        <f t="shared" ref="F67:G67" si="106">F71+F73+F76</f>
        <v>0</v>
      </c>
      <c r="G67" s="39">
        <f t="shared" si="106"/>
        <v>0</v>
      </c>
      <c r="H67" s="39">
        <f>H71+H73+H76</f>
        <v>0</v>
      </c>
      <c r="I67" s="80">
        <f t="shared" si="74"/>
        <v>3522.5</v>
      </c>
      <c r="J67" s="39">
        <f t="shared" ref="J67:K67" si="107">J71+J73+J76</f>
        <v>0</v>
      </c>
      <c r="K67" s="39">
        <f t="shared" si="107"/>
        <v>0</v>
      </c>
      <c r="L67" s="39">
        <f>L71+L73+L76</f>
        <v>3522.5</v>
      </c>
      <c r="M67" s="39"/>
      <c r="N67" s="39"/>
      <c r="O67" s="39"/>
      <c r="P67" s="79">
        <f t="shared" si="42"/>
        <v>300</v>
      </c>
      <c r="Q67" s="39">
        <f t="shared" ref="Q67:S67" si="108">Q71+Q73+Q76</f>
        <v>0</v>
      </c>
      <c r="R67" s="39">
        <f t="shared" si="108"/>
        <v>0</v>
      </c>
      <c r="S67" s="40">
        <f t="shared" si="108"/>
        <v>300</v>
      </c>
      <c r="T67" s="39"/>
      <c r="U67" s="39"/>
      <c r="V67" s="39"/>
      <c r="W67" s="79">
        <f t="shared" si="82"/>
        <v>200</v>
      </c>
      <c r="X67" s="40">
        <f t="shared" ref="X67:AA67" si="109">X71+X73+X76</f>
        <v>0</v>
      </c>
      <c r="Y67" s="40">
        <f t="shared" si="109"/>
        <v>0</v>
      </c>
      <c r="Z67" s="40">
        <f t="shared" si="109"/>
        <v>0</v>
      </c>
      <c r="AA67" s="40">
        <f t="shared" si="109"/>
        <v>200</v>
      </c>
      <c r="AB67" s="40"/>
      <c r="AC67" s="40"/>
      <c r="AD67" s="40"/>
      <c r="AE67" s="40"/>
      <c r="AF67" s="78">
        <f t="shared" si="83"/>
        <v>150</v>
      </c>
      <c r="AG67" s="39">
        <f t="shared" ref="AG67:AI67" si="110">AG71+AG73+AG76</f>
        <v>0</v>
      </c>
      <c r="AH67" s="39">
        <f t="shared" si="110"/>
        <v>0</v>
      </c>
      <c r="AI67" s="39">
        <f t="shared" si="110"/>
        <v>150</v>
      </c>
      <c r="AJ67" s="39"/>
      <c r="AK67" s="39"/>
      <c r="AL67" s="78">
        <f t="shared" si="84"/>
        <v>150</v>
      </c>
      <c r="AM67" s="39">
        <f t="shared" ref="AM67" si="111">AM71+AM73+AM76</f>
        <v>0</v>
      </c>
      <c r="AN67" s="39"/>
      <c r="AO67" s="39">
        <f>AO76</f>
        <v>150</v>
      </c>
      <c r="AP67" s="39"/>
      <c r="AQ67" s="39"/>
    </row>
    <row r="68" spans="1:43" s="10" customFormat="1" ht="56.25" customHeight="1" x14ac:dyDescent="0.2">
      <c r="A68" s="106"/>
      <c r="B68" s="45" t="s">
        <v>19</v>
      </c>
      <c r="C68" s="45" t="s">
        <v>19</v>
      </c>
      <c r="D68" s="26">
        <f t="shared" si="85"/>
        <v>1060</v>
      </c>
      <c r="E68" s="79">
        <f t="shared" si="99"/>
        <v>0</v>
      </c>
      <c r="F68" s="30">
        <v>0</v>
      </c>
      <c r="G68" s="30">
        <v>0</v>
      </c>
      <c r="H68" s="30">
        <v>0</v>
      </c>
      <c r="I68" s="80">
        <f t="shared" si="74"/>
        <v>1060</v>
      </c>
      <c r="J68" s="30">
        <v>0</v>
      </c>
      <c r="K68" s="30">
        <v>0</v>
      </c>
      <c r="L68" s="30">
        <v>1060</v>
      </c>
      <c r="M68" s="39"/>
      <c r="N68" s="39"/>
      <c r="O68" s="39"/>
      <c r="P68" s="79">
        <f t="shared" si="42"/>
        <v>0</v>
      </c>
      <c r="Q68" s="30">
        <v>0</v>
      </c>
      <c r="R68" s="30">
        <v>0</v>
      </c>
      <c r="S68" s="35">
        <v>0</v>
      </c>
      <c r="T68" s="39"/>
      <c r="U68" s="39"/>
      <c r="V68" s="39"/>
      <c r="W68" s="79">
        <f t="shared" si="82"/>
        <v>0</v>
      </c>
      <c r="X68" s="35">
        <v>0</v>
      </c>
      <c r="Y68" s="35">
        <v>0</v>
      </c>
      <c r="Z68" s="35">
        <v>0</v>
      </c>
      <c r="AA68" s="35">
        <v>0</v>
      </c>
      <c r="AB68" s="40"/>
      <c r="AC68" s="40"/>
      <c r="AD68" s="40"/>
      <c r="AE68" s="40"/>
      <c r="AF68" s="78">
        <f t="shared" si="83"/>
        <v>0</v>
      </c>
      <c r="AG68" s="30">
        <v>0</v>
      </c>
      <c r="AH68" s="30">
        <v>0</v>
      </c>
      <c r="AI68" s="30">
        <v>0</v>
      </c>
      <c r="AJ68" s="39"/>
      <c r="AK68" s="39"/>
      <c r="AL68" s="78">
        <f t="shared" si="84"/>
        <v>0</v>
      </c>
      <c r="AM68" s="30">
        <v>0</v>
      </c>
      <c r="AN68" s="30"/>
      <c r="AO68" s="30"/>
      <c r="AP68" s="30"/>
      <c r="AQ68" s="30"/>
    </row>
    <row r="69" spans="1:43" s="10" customFormat="1" ht="57" x14ac:dyDescent="0.2">
      <c r="A69" s="106"/>
      <c r="B69" s="45" t="s">
        <v>20</v>
      </c>
      <c r="C69" s="45" t="s">
        <v>20</v>
      </c>
      <c r="D69" s="26">
        <f t="shared" si="85"/>
        <v>12.4</v>
      </c>
      <c r="E69" s="79">
        <f t="shared" si="99"/>
        <v>0</v>
      </c>
      <c r="F69" s="30">
        <v>0</v>
      </c>
      <c r="G69" s="30">
        <v>0</v>
      </c>
      <c r="H69" s="30">
        <v>0</v>
      </c>
      <c r="I69" s="80">
        <f t="shared" si="74"/>
        <v>12.4</v>
      </c>
      <c r="J69" s="30">
        <v>0</v>
      </c>
      <c r="K69" s="30">
        <v>0</v>
      </c>
      <c r="L69" s="30">
        <v>12.4</v>
      </c>
      <c r="M69" s="39"/>
      <c r="N69" s="39"/>
      <c r="O69" s="39"/>
      <c r="P69" s="79">
        <f t="shared" si="42"/>
        <v>0</v>
      </c>
      <c r="Q69" s="30">
        <v>0</v>
      </c>
      <c r="R69" s="30">
        <v>0</v>
      </c>
      <c r="S69" s="35">
        <v>0</v>
      </c>
      <c r="T69" s="39"/>
      <c r="U69" s="39"/>
      <c r="V69" s="39"/>
      <c r="W69" s="79">
        <f t="shared" si="82"/>
        <v>0</v>
      </c>
      <c r="X69" s="35">
        <v>0</v>
      </c>
      <c r="Y69" s="35">
        <v>0</v>
      </c>
      <c r="Z69" s="35">
        <v>0</v>
      </c>
      <c r="AA69" s="35">
        <v>0</v>
      </c>
      <c r="AB69" s="40"/>
      <c r="AC69" s="40"/>
      <c r="AD69" s="40"/>
      <c r="AE69" s="40"/>
      <c r="AF69" s="78">
        <f t="shared" si="83"/>
        <v>0</v>
      </c>
      <c r="AG69" s="30">
        <v>0</v>
      </c>
      <c r="AH69" s="30">
        <v>0</v>
      </c>
      <c r="AI69" s="30">
        <v>0</v>
      </c>
      <c r="AJ69" s="39"/>
      <c r="AK69" s="39"/>
      <c r="AL69" s="78">
        <f t="shared" si="84"/>
        <v>0</v>
      </c>
      <c r="AM69" s="30">
        <v>0</v>
      </c>
      <c r="AN69" s="30"/>
      <c r="AO69" s="30"/>
      <c r="AP69" s="30"/>
      <c r="AQ69" s="30"/>
    </row>
    <row r="70" spans="1:43" s="10" customFormat="1" ht="57" x14ac:dyDescent="0.2">
      <c r="A70" s="107"/>
      <c r="B70" s="45" t="s">
        <v>38</v>
      </c>
      <c r="C70" s="45" t="s">
        <v>38</v>
      </c>
      <c r="D70" s="26">
        <f t="shared" si="85"/>
        <v>177.3</v>
      </c>
      <c r="E70" s="79">
        <v>0</v>
      </c>
      <c r="F70" s="30"/>
      <c r="G70" s="30"/>
      <c r="H70" s="30"/>
      <c r="I70" s="80">
        <f t="shared" si="74"/>
        <v>0</v>
      </c>
      <c r="J70" s="30"/>
      <c r="K70" s="30"/>
      <c r="L70" s="30"/>
      <c r="M70" s="39"/>
      <c r="N70" s="39"/>
      <c r="O70" s="39"/>
      <c r="P70" s="79">
        <f t="shared" si="42"/>
        <v>177.3</v>
      </c>
      <c r="Q70" s="30">
        <v>0</v>
      </c>
      <c r="R70" s="30">
        <v>0</v>
      </c>
      <c r="S70" s="35">
        <v>177.3</v>
      </c>
      <c r="T70" s="39"/>
      <c r="U70" s="39"/>
      <c r="V70" s="39"/>
      <c r="W70" s="79">
        <f t="shared" si="82"/>
        <v>0</v>
      </c>
      <c r="X70" s="35"/>
      <c r="Y70" s="35"/>
      <c r="Z70" s="35"/>
      <c r="AA70" s="35"/>
      <c r="AB70" s="40"/>
      <c r="AC70" s="40"/>
      <c r="AD70" s="40"/>
      <c r="AE70" s="40"/>
      <c r="AF70" s="78">
        <f t="shared" si="83"/>
        <v>0</v>
      </c>
      <c r="AG70" s="30"/>
      <c r="AH70" s="30"/>
      <c r="AI70" s="30"/>
      <c r="AJ70" s="39"/>
      <c r="AK70" s="39"/>
      <c r="AL70" s="78">
        <f t="shared" si="84"/>
        <v>0</v>
      </c>
      <c r="AM70" s="30"/>
      <c r="AN70" s="30"/>
      <c r="AO70" s="30"/>
      <c r="AP70" s="30"/>
      <c r="AQ70" s="30"/>
    </row>
    <row r="71" spans="1:43" ht="75" x14ac:dyDescent="0.2">
      <c r="A71" s="111" t="s">
        <v>63</v>
      </c>
      <c r="B71" s="24" t="s">
        <v>67</v>
      </c>
      <c r="C71" s="24" t="s">
        <v>12</v>
      </c>
      <c r="D71" s="28">
        <f t="shared" si="85"/>
        <v>2842.2</v>
      </c>
      <c r="E71" s="79">
        <f>SUM(F71:H71)</f>
        <v>0</v>
      </c>
      <c r="F71" s="33">
        <v>0</v>
      </c>
      <c r="G71" s="33">
        <v>0</v>
      </c>
      <c r="H71" s="33">
        <v>0</v>
      </c>
      <c r="I71" s="80">
        <f t="shared" si="74"/>
        <v>2842.2</v>
      </c>
      <c r="J71" s="33">
        <v>0</v>
      </c>
      <c r="K71" s="33">
        <v>0</v>
      </c>
      <c r="L71" s="33">
        <v>2842.2</v>
      </c>
      <c r="M71" s="33"/>
      <c r="N71" s="33"/>
      <c r="O71" s="33"/>
      <c r="P71" s="79">
        <f t="shared" si="42"/>
        <v>0</v>
      </c>
      <c r="Q71" s="33">
        <v>0</v>
      </c>
      <c r="R71" s="33">
        <v>0</v>
      </c>
      <c r="S71" s="41">
        <v>0</v>
      </c>
      <c r="T71" s="33"/>
      <c r="U71" s="33"/>
      <c r="V71" s="33"/>
      <c r="W71" s="79">
        <f t="shared" si="82"/>
        <v>0</v>
      </c>
      <c r="X71" s="41">
        <v>0</v>
      </c>
      <c r="Y71" s="41">
        <v>0</v>
      </c>
      <c r="Z71" s="41">
        <v>0</v>
      </c>
      <c r="AA71" s="41">
        <v>0</v>
      </c>
      <c r="AB71" s="41"/>
      <c r="AC71" s="41"/>
      <c r="AD71" s="41"/>
      <c r="AE71" s="41"/>
      <c r="AF71" s="78">
        <f t="shared" si="83"/>
        <v>0</v>
      </c>
      <c r="AG71" s="33">
        <v>0</v>
      </c>
      <c r="AH71" s="33">
        <v>0</v>
      </c>
      <c r="AI71" s="33">
        <v>0</v>
      </c>
      <c r="AJ71" s="33"/>
      <c r="AK71" s="33"/>
      <c r="AL71" s="78">
        <f t="shared" si="84"/>
        <v>0</v>
      </c>
      <c r="AM71" s="33">
        <v>0</v>
      </c>
      <c r="AN71" s="33"/>
      <c r="AO71" s="33"/>
      <c r="AP71" s="33"/>
      <c r="AQ71" s="33"/>
    </row>
    <row r="72" spans="1:43" ht="60" customHeight="1" x14ac:dyDescent="0.2">
      <c r="A72" s="112"/>
      <c r="B72" s="24" t="s">
        <v>38</v>
      </c>
      <c r="C72" s="24" t="s">
        <v>38</v>
      </c>
      <c r="D72" s="28">
        <f t="shared" si="85"/>
        <v>177.3</v>
      </c>
      <c r="E72" s="79"/>
      <c r="F72" s="33"/>
      <c r="G72" s="33"/>
      <c r="H72" s="33"/>
      <c r="I72" s="80"/>
      <c r="J72" s="33"/>
      <c r="K72" s="33"/>
      <c r="L72" s="33"/>
      <c r="M72" s="33"/>
      <c r="N72" s="33"/>
      <c r="O72" s="33"/>
      <c r="P72" s="79">
        <f t="shared" si="42"/>
        <v>177.3</v>
      </c>
      <c r="Q72" s="33">
        <v>0</v>
      </c>
      <c r="R72" s="33">
        <v>0</v>
      </c>
      <c r="S72" s="41">
        <v>177.3</v>
      </c>
      <c r="T72" s="33">
        <v>0</v>
      </c>
      <c r="U72" s="33">
        <v>0</v>
      </c>
      <c r="V72" s="33">
        <v>0</v>
      </c>
      <c r="W72" s="79">
        <f t="shared" si="82"/>
        <v>0</v>
      </c>
      <c r="X72" s="41"/>
      <c r="Y72" s="41"/>
      <c r="Z72" s="41"/>
      <c r="AA72" s="41"/>
      <c r="AB72" s="41"/>
      <c r="AC72" s="41"/>
      <c r="AD72" s="41"/>
      <c r="AE72" s="41"/>
      <c r="AF72" s="78">
        <f t="shared" si="83"/>
        <v>0</v>
      </c>
      <c r="AG72" s="33"/>
      <c r="AH72" s="33"/>
      <c r="AI72" s="33"/>
      <c r="AJ72" s="33"/>
      <c r="AK72" s="33"/>
      <c r="AL72" s="78">
        <f t="shared" si="84"/>
        <v>0</v>
      </c>
      <c r="AM72" s="33"/>
      <c r="AN72" s="33"/>
      <c r="AO72" s="33"/>
      <c r="AP72" s="33"/>
      <c r="AQ72" s="33"/>
    </row>
    <row r="73" spans="1:43" ht="81" customHeight="1" x14ac:dyDescent="0.2">
      <c r="A73" s="47" t="s">
        <v>34</v>
      </c>
      <c r="B73" s="24" t="s">
        <v>58</v>
      </c>
      <c r="C73" s="24" t="s">
        <v>12</v>
      </c>
      <c r="D73" s="28">
        <f t="shared" si="85"/>
        <v>401.4</v>
      </c>
      <c r="E73" s="79">
        <f>SUM(H73:H73)</f>
        <v>0</v>
      </c>
      <c r="F73" s="33">
        <v>0</v>
      </c>
      <c r="G73" s="33">
        <v>0</v>
      </c>
      <c r="H73" s="33">
        <v>0</v>
      </c>
      <c r="I73" s="80">
        <f>J73+K73+L73+M73+N73+O73</f>
        <v>201.4</v>
      </c>
      <c r="J73" s="33">
        <v>0</v>
      </c>
      <c r="K73" s="33">
        <v>0</v>
      </c>
      <c r="L73" s="33">
        <v>201.4</v>
      </c>
      <c r="M73" s="33"/>
      <c r="N73" s="33"/>
      <c r="O73" s="33"/>
      <c r="P73" s="80">
        <f t="shared" si="42"/>
        <v>150</v>
      </c>
      <c r="Q73" s="33">
        <v>0</v>
      </c>
      <c r="R73" s="33">
        <v>0</v>
      </c>
      <c r="S73" s="41">
        <v>150</v>
      </c>
      <c r="T73" s="33"/>
      <c r="U73" s="33"/>
      <c r="V73" s="33"/>
      <c r="W73" s="79">
        <f t="shared" si="82"/>
        <v>50</v>
      </c>
      <c r="X73" s="41">
        <v>0</v>
      </c>
      <c r="Y73" s="41">
        <v>0</v>
      </c>
      <c r="Z73" s="41">
        <v>0</v>
      </c>
      <c r="AA73" s="41">
        <v>50</v>
      </c>
      <c r="AB73" s="41"/>
      <c r="AC73" s="41"/>
      <c r="AD73" s="41"/>
      <c r="AE73" s="41"/>
      <c r="AF73" s="78">
        <f t="shared" si="83"/>
        <v>0</v>
      </c>
      <c r="AG73" s="33">
        <v>0</v>
      </c>
      <c r="AH73" s="33">
        <v>0</v>
      </c>
      <c r="AI73" s="33">
        <v>0</v>
      </c>
      <c r="AJ73" s="33"/>
      <c r="AK73" s="33"/>
      <c r="AL73" s="78">
        <f t="shared" si="84"/>
        <v>0</v>
      </c>
      <c r="AM73" s="33">
        <v>0</v>
      </c>
      <c r="AN73" s="33"/>
      <c r="AO73" s="33"/>
      <c r="AP73" s="33"/>
      <c r="AQ73" s="33"/>
    </row>
    <row r="74" spans="1:43" ht="47.25" customHeight="1" x14ac:dyDescent="0.2">
      <c r="A74" s="97" t="s">
        <v>64</v>
      </c>
      <c r="B74" s="24" t="s">
        <v>19</v>
      </c>
      <c r="C74" s="24" t="s">
        <v>19</v>
      </c>
      <c r="D74" s="28">
        <f t="shared" si="85"/>
        <v>1060</v>
      </c>
      <c r="E74" s="79">
        <f>SUM(F74:H74)</f>
        <v>0</v>
      </c>
      <c r="F74" s="31">
        <v>0</v>
      </c>
      <c r="G74" s="31">
        <v>0</v>
      </c>
      <c r="H74" s="31">
        <v>0</v>
      </c>
      <c r="I74" s="80">
        <f>J74+K74+L74+M74+N74+O74</f>
        <v>1060</v>
      </c>
      <c r="J74" s="31">
        <v>0</v>
      </c>
      <c r="K74" s="31">
        <v>0</v>
      </c>
      <c r="L74" s="31">
        <v>1060</v>
      </c>
      <c r="M74" s="33"/>
      <c r="N74" s="33"/>
      <c r="O74" s="33"/>
      <c r="P74" s="80">
        <f t="shared" si="42"/>
        <v>0</v>
      </c>
      <c r="Q74" s="31">
        <v>0</v>
      </c>
      <c r="R74" s="31">
        <v>0</v>
      </c>
      <c r="S74" s="32">
        <v>0</v>
      </c>
      <c r="T74" s="33"/>
      <c r="U74" s="33"/>
      <c r="V74" s="33"/>
      <c r="W74" s="80">
        <f t="shared" si="82"/>
        <v>0</v>
      </c>
      <c r="X74" s="32">
        <v>0</v>
      </c>
      <c r="Y74" s="32">
        <v>0</v>
      </c>
      <c r="Z74" s="32">
        <v>0</v>
      </c>
      <c r="AA74" s="32">
        <v>0</v>
      </c>
      <c r="AB74" s="41"/>
      <c r="AC74" s="41"/>
      <c r="AD74" s="41"/>
      <c r="AE74" s="41"/>
      <c r="AF74" s="78">
        <f t="shared" si="83"/>
        <v>0</v>
      </c>
      <c r="AG74" s="31">
        <v>0</v>
      </c>
      <c r="AH74" s="31">
        <v>0</v>
      </c>
      <c r="AI74" s="31">
        <v>0</v>
      </c>
      <c r="AJ74" s="33"/>
      <c r="AK74" s="33"/>
      <c r="AL74" s="78">
        <f t="shared" si="84"/>
        <v>0</v>
      </c>
      <c r="AM74" s="31">
        <v>0</v>
      </c>
      <c r="AN74" s="31"/>
      <c r="AO74" s="31"/>
      <c r="AP74" s="31"/>
      <c r="AQ74" s="31"/>
    </row>
    <row r="75" spans="1:43" ht="60" x14ac:dyDescent="0.2">
      <c r="A75" s="98"/>
      <c r="B75" s="24" t="s">
        <v>20</v>
      </c>
      <c r="C75" s="24" t="s">
        <v>20</v>
      </c>
      <c r="D75" s="28">
        <f t="shared" si="85"/>
        <v>12.4</v>
      </c>
      <c r="E75" s="79">
        <f>SUM(F75:H75)</f>
        <v>0</v>
      </c>
      <c r="F75" s="31">
        <v>0</v>
      </c>
      <c r="G75" s="31">
        <v>0</v>
      </c>
      <c r="H75" s="31">
        <v>0</v>
      </c>
      <c r="I75" s="80">
        <f>J75+K75+L75+M75+N75+O75</f>
        <v>12.4</v>
      </c>
      <c r="J75" s="31">
        <v>0</v>
      </c>
      <c r="K75" s="31">
        <v>0</v>
      </c>
      <c r="L75" s="31">
        <v>12.4</v>
      </c>
      <c r="M75" s="33"/>
      <c r="N75" s="33"/>
      <c r="O75" s="33"/>
      <c r="P75" s="80">
        <f t="shared" si="42"/>
        <v>0</v>
      </c>
      <c r="Q75" s="31">
        <v>0</v>
      </c>
      <c r="R75" s="31">
        <v>0</v>
      </c>
      <c r="S75" s="32">
        <v>0</v>
      </c>
      <c r="T75" s="33"/>
      <c r="U75" s="33"/>
      <c r="V75" s="33"/>
      <c r="W75" s="80">
        <f t="shared" si="82"/>
        <v>0</v>
      </c>
      <c r="X75" s="32">
        <v>0</v>
      </c>
      <c r="Y75" s="32">
        <v>0</v>
      </c>
      <c r="Z75" s="32">
        <v>0</v>
      </c>
      <c r="AA75" s="32">
        <v>0</v>
      </c>
      <c r="AB75" s="41"/>
      <c r="AC75" s="41"/>
      <c r="AD75" s="41"/>
      <c r="AE75" s="41"/>
      <c r="AF75" s="78">
        <f t="shared" si="83"/>
        <v>0</v>
      </c>
      <c r="AG75" s="31">
        <v>0</v>
      </c>
      <c r="AH75" s="31">
        <v>0</v>
      </c>
      <c r="AI75" s="31">
        <v>0</v>
      </c>
      <c r="AJ75" s="33"/>
      <c r="AK75" s="33"/>
      <c r="AL75" s="78">
        <f t="shared" si="84"/>
        <v>0</v>
      </c>
      <c r="AM75" s="31">
        <v>0</v>
      </c>
      <c r="AN75" s="31"/>
      <c r="AO75" s="31"/>
      <c r="AP75" s="31"/>
      <c r="AQ75" s="31"/>
    </row>
    <row r="76" spans="1:43" s="6" customFormat="1" ht="40.5" customHeight="1" x14ac:dyDescent="0.2">
      <c r="A76" s="99"/>
      <c r="B76" s="25" t="s">
        <v>17</v>
      </c>
      <c r="C76" s="25" t="s">
        <v>17</v>
      </c>
      <c r="D76" s="28">
        <f t="shared" si="85"/>
        <v>1078.9000000000001</v>
      </c>
      <c r="E76" s="79">
        <f>SUM(F76:H76)</f>
        <v>0</v>
      </c>
      <c r="F76" s="32">
        <v>0</v>
      </c>
      <c r="G76" s="32">
        <v>0</v>
      </c>
      <c r="H76" s="32">
        <v>0</v>
      </c>
      <c r="I76" s="80">
        <f>J76+K76+L76+M76+N76+O76</f>
        <v>478.9</v>
      </c>
      <c r="J76" s="41">
        <v>0</v>
      </c>
      <c r="K76" s="41">
        <v>0</v>
      </c>
      <c r="L76" s="41">
        <v>478.9</v>
      </c>
      <c r="M76" s="41"/>
      <c r="N76" s="41"/>
      <c r="O76" s="41"/>
      <c r="P76" s="80">
        <f t="shared" si="42"/>
        <v>150</v>
      </c>
      <c r="Q76" s="41">
        <v>0</v>
      </c>
      <c r="R76" s="41">
        <v>0</v>
      </c>
      <c r="S76" s="41">
        <v>150</v>
      </c>
      <c r="T76" s="33"/>
      <c r="U76" s="33"/>
      <c r="V76" s="33"/>
      <c r="W76" s="80">
        <f t="shared" si="82"/>
        <v>150</v>
      </c>
      <c r="X76" s="41">
        <v>0</v>
      </c>
      <c r="Y76" s="41">
        <v>0</v>
      </c>
      <c r="Z76" s="41">
        <v>0</v>
      </c>
      <c r="AA76" s="41">
        <v>150</v>
      </c>
      <c r="AB76" s="41"/>
      <c r="AC76" s="41"/>
      <c r="AD76" s="41"/>
      <c r="AE76" s="41"/>
      <c r="AF76" s="78">
        <f t="shared" si="83"/>
        <v>150</v>
      </c>
      <c r="AG76" s="41">
        <v>0</v>
      </c>
      <c r="AH76" s="41">
        <v>0</v>
      </c>
      <c r="AI76" s="41">
        <v>150</v>
      </c>
      <c r="AJ76" s="41"/>
      <c r="AK76" s="41"/>
      <c r="AL76" s="78">
        <f t="shared" si="84"/>
        <v>150</v>
      </c>
      <c r="AM76" s="41">
        <v>0</v>
      </c>
      <c r="AN76" s="41"/>
      <c r="AO76" s="41">
        <v>150</v>
      </c>
      <c r="AP76" s="41"/>
      <c r="AQ76" s="41"/>
    </row>
    <row r="77" spans="1:43" x14ac:dyDescent="0.2">
      <c r="D77" s="6"/>
      <c r="E77" s="93"/>
      <c r="F77" s="6"/>
      <c r="G77" s="6"/>
      <c r="H77" s="6"/>
      <c r="I77" s="43"/>
      <c r="J77" s="6"/>
      <c r="K77" s="6"/>
      <c r="L77" s="6"/>
      <c r="M77" s="6"/>
      <c r="N77" s="6"/>
      <c r="O77" s="6"/>
      <c r="P77" s="43"/>
      <c r="Q77" s="42"/>
      <c r="R77" s="42"/>
      <c r="S77" s="42"/>
      <c r="T77" s="42"/>
      <c r="U77" s="42"/>
      <c r="V77" s="42"/>
      <c r="W77" s="44"/>
      <c r="X77" s="42"/>
      <c r="Y77" s="42"/>
      <c r="Z77" s="42"/>
      <c r="AA77" s="42"/>
      <c r="AB77" s="42"/>
      <c r="AC77" s="42"/>
      <c r="AD77" s="42"/>
      <c r="AE77" s="42"/>
      <c r="AF77" s="44"/>
      <c r="AG77" s="42"/>
      <c r="AH77" s="6"/>
      <c r="AI77" s="6"/>
      <c r="AJ77" s="6"/>
      <c r="AK77" s="6"/>
      <c r="AL77" s="6"/>
      <c r="AM77" s="6"/>
      <c r="AN77" s="6"/>
      <c r="AO77" s="6"/>
      <c r="AP77" s="6"/>
      <c r="AQ77" s="6"/>
    </row>
    <row r="78" spans="1:43" x14ac:dyDescent="0.2">
      <c r="D78" s="6"/>
      <c r="E78" s="93"/>
      <c r="F78" s="6"/>
      <c r="G78" s="6"/>
      <c r="H78" s="6"/>
      <c r="I78" s="43"/>
      <c r="J78" s="6"/>
      <c r="K78" s="6"/>
      <c r="L78" s="6"/>
      <c r="M78" s="6"/>
      <c r="N78" s="6"/>
      <c r="O78" s="6"/>
      <c r="P78" s="43"/>
      <c r="Q78" s="6"/>
      <c r="R78" s="6"/>
      <c r="T78" s="6"/>
      <c r="U78" s="6"/>
      <c r="V78" s="6"/>
      <c r="AF78" s="43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</row>
  </sheetData>
  <mergeCells count="27">
    <mergeCell ref="AJ4:AQ7"/>
    <mergeCell ref="A48:A49"/>
    <mergeCell ref="AL13:AQ13"/>
    <mergeCell ref="W13:AE13"/>
    <mergeCell ref="I13:O13"/>
    <mergeCell ref="A44:A45"/>
    <mergeCell ref="A35:A36"/>
    <mergeCell ref="A16:A21"/>
    <mergeCell ref="AF13:AK13"/>
    <mergeCell ref="AK9:AQ9"/>
    <mergeCell ref="A40:A41"/>
    <mergeCell ref="A50:A53"/>
    <mergeCell ref="A74:A76"/>
    <mergeCell ref="A22:A27"/>
    <mergeCell ref="AD9:AE9"/>
    <mergeCell ref="AL10:AQ10"/>
    <mergeCell ref="P13:V13"/>
    <mergeCell ref="D12:AQ12"/>
    <mergeCell ref="A66:A70"/>
    <mergeCell ref="A10:AK10"/>
    <mergeCell ref="E13:H13"/>
    <mergeCell ref="A71:A72"/>
    <mergeCell ref="A12:A14"/>
    <mergeCell ref="B12:B14"/>
    <mergeCell ref="C12:C14"/>
    <mergeCell ref="D13:D14"/>
    <mergeCell ref="A31:A33"/>
  </mergeCells>
  <pageMargins left="0.37" right="0.35" top="0.87" bottom="0.67" header="0.31496062992125984" footer="0.15748031496062992"/>
  <pageSetup paperSize="9" scale="32" fitToHeight="4" orientation="landscape" r:id="rId1"/>
  <rowBreaks count="2" manualBreakCount="2">
    <brk id="34" max="41" man="1"/>
    <brk id="56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2017-09-01T07:20:53Z</dcterms:modified>
</cp:coreProperties>
</file>