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Лист1!$A$3:$BA$89</definedName>
  </definedNames>
  <calcPr calcId="144525"/>
</workbook>
</file>

<file path=xl/calcChain.xml><?xml version="1.0" encoding="utf-8"?>
<calcChain xmlns="http://schemas.openxmlformats.org/spreadsheetml/2006/main">
  <c r="AH45" i="1" l="1"/>
  <c r="AF58" i="1"/>
  <c r="AI45" i="1" l="1"/>
  <c r="D58" i="1"/>
  <c r="AF57" i="1" l="1"/>
  <c r="AG21" i="1" l="1"/>
  <c r="AI50" i="1"/>
  <c r="AK79" i="1"/>
  <c r="AH81" i="1"/>
  <c r="AF81" i="1" s="1"/>
  <c r="D81" i="1" s="1"/>
  <c r="AK81" i="1"/>
  <c r="AL81" i="1"/>
  <c r="AL79" i="1" s="1"/>
  <c r="AL17" i="1" s="1"/>
  <c r="AL16" i="1" s="1"/>
  <c r="AF84" i="1"/>
  <c r="D84" i="1" s="1"/>
  <c r="P85" i="1"/>
  <c r="W85" i="1"/>
  <c r="AF85" i="1"/>
  <c r="AN85" i="1"/>
  <c r="AU85" i="1"/>
  <c r="AH80" i="1"/>
  <c r="AH79" i="1" s="1"/>
  <c r="AJ80" i="1"/>
  <c r="AF83" i="1"/>
  <c r="D85" i="1" l="1"/>
  <c r="AH23" i="1"/>
  <c r="AF41" i="1"/>
  <c r="AI23" i="1" l="1"/>
  <c r="AF23" i="1" s="1"/>
  <c r="AQ59" i="1" l="1"/>
  <c r="AK25" i="1" l="1"/>
  <c r="AK22" i="1" s="1"/>
  <c r="AF42" i="1"/>
  <c r="AF25" i="1" l="1"/>
  <c r="AU62" i="1"/>
  <c r="AN62" i="1"/>
  <c r="AF62" i="1"/>
  <c r="AN86" i="1" l="1"/>
  <c r="AU86" i="1"/>
  <c r="AZ79" i="1"/>
  <c r="AS79" i="1"/>
  <c r="AU83" i="1"/>
  <c r="AN83" i="1"/>
  <c r="AZ59" i="1"/>
  <c r="AZ17" i="1" s="1"/>
  <c r="AZ16" i="1" s="1"/>
  <c r="AS59" i="1"/>
  <c r="AS17" i="1" s="1"/>
  <c r="AS16" i="1" s="1"/>
  <c r="AK59" i="1"/>
  <c r="AK17" i="1" l="1"/>
  <c r="AK16" i="1" s="1"/>
  <c r="AX69" i="1" l="1"/>
  <c r="AX68" i="1" s="1"/>
  <c r="AQ69" i="1"/>
  <c r="AQ68" i="1" s="1"/>
  <c r="AP59" i="1"/>
  <c r="AR59" i="1"/>
  <c r="AY59" i="1"/>
  <c r="AF80" i="1" l="1"/>
  <c r="AP80" i="1"/>
  <c r="AR80" i="1"/>
  <c r="AW80" i="1"/>
  <c r="AY80" i="1"/>
  <c r="AY79" i="1" s="1"/>
  <c r="AY17" i="1" s="1"/>
  <c r="AU87" i="1"/>
  <c r="AN87" i="1"/>
  <c r="AF87" i="1"/>
  <c r="AW59" i="1"/>
  <c r="U82" i="1"/>
  <c r="U79" i="1" s="1"/>
  <c r="T82" i="1"/>
  <c r="S82" i="1"/>
  <c r="S79" i="1" s="1"/>
  <c r="R82" i="1"/>
  <c r="Q82" i="1"/>
  <c r="Q79" i="1" s="1"/>
  <c r="U80" i="1"/>
  <c r="T80" i="1"/>
  <c r="S80" i="1"/>
  <c r="R80" i="1"/>
  <c r="Q80" i="1"/>
  <c r="P80" i="1"/>
  <c r="AB82" i="1"/>
  <c r="AA82" i="1"/>
  <c r="Z82" i="1"/>
  <c r="Y82" i="1"/>
  <c r="X82" i="1"/>
  <c r="AB80" i="1"/>
  <c r="AB79" i="1" s="1"/>
  <c r="AA80" i="1"/>
  <c r="Z80" i="1"/>
  <c r="Y80" i="1"/>
  <c r="X80" i="1"/>
  <c r="X79" i="1" s="1"/>
  <c r="W80" i="1"/>
  <c r="AE79" i="1"/>
  <c r="AD79" i="1"/>
  <c r="AC79" i="1"/>
  <c r="Z79" i="1"/>
  <c r="V79" i="1"/>
  <c r="T79" i="1"/>
  <c r="R79" i="1"/>
  <c r="O79" i="1"/>
  <c r="N79" i="1"/>
  <c r="M79" i="1"/>
  <c r="L79" i="1"/>
  <c r="K79" i="1"/>
  <c r="J79" i="1"/>
  <c r="I79" i="1"/>
  <c r="H79" i="1"/>
  <c r="G79" i="1"/>
  <c r="F79" i="1"/>
  <c r="E79" i="1"/>
  <c r="BA82" i="1"/>
  <c r="AY82" i="1"/>
  <c r="AX82" i="1"/>
  <c r="AW82" i="1"/>
  <c r="AW79" i="1" s="1"/>
  <c r="AV82" i="1"/>
  <c r="AT82" i="1"/>
  <c r="AR82" i="1"/>
  <c r="AQ82" i="1"/>
  <c r="AP82" i="1"/>
  <c r="AO82" i="1"/>
  <c r="BA80" i="1"/>
  <c r="BA79" i="1" s="1"/>
  <c r="AX80" i="1"/>
  <c r="AX79" i="1" s="1"/>
  <c r="AV80" i="1"/>
  <c r="AV79" i="1" s="1"/>
  <c r="AT80" i="1"/>
  <c r="AQ80" i="1"/>
  <c r="AO80" i="1"/>
  <c r="AO79" i="1" s="1"/>
  <c r="AM80" i="1"/>
  <c r="AI80" i="1"/>
  <c r="AG80" i="1"/>
  <c r="AM82" i="1"/>
  <c r="AI82" i="1"/>
  <c r="AH82" i="1"/>
  <c r="AG82" i="1"/>
  <c r="AJ82" i="1"/>
  <c r="AJ79" i="1" s="1"/>
  <c r="AF86" i="1"/>
  <c r="P87" i="1"/>
  <c r="P86" i="1"/>
  <c r="W87" i="1"/>
  <c r="W86" i="1"/>
  <c r="P83" i="1"/>
  <c r="W83" i="1"/>
  <c r="AJ45" i="1"/>
  <c r="D57" i="1"/>
  <c r="Y79" i="1" l="1"/>
  <c r="AA79" i="1"/>
  <c r="D83" i="1"/>
  <c r="D87" i="1"/>
  <c r="D86" i="1"/>
  <c r="AM79" i="1"/>
  <c r="AN82" i="1"/>
  <c r="AQ18" i="1"/>
  <c r="AT79" i="1"/>
  <c r="AQ79" i="1"/>
  <c r="AU82" i="1"/>
  <c r="AX18" i="1"/>
  <c r="P82" i="1"/>
  <c r="AU80" i="1"/>
  <c r="D80" i="1" s="1"/>
  <c r="AN80" i="1"/>
  <c r="AU79" i="1"/>
  <c r="AF82" i="1"/>
  <c r="W82" i="1"/>
  <c r="AP79" i="1"/>
  <c r="AG79" i="1"/>
  <c r="AI79" i="1"/>
  <c r="AR79" i="1"/>
  <c r="AR17" i="1" s="1"/>
  <c r="D82" i="1"/>
  <c r="P79" i="1"/>
  <c r="W79" i="1"/>
  <c r="AN78" i="1"/>
  <c r="AN77" i="1"/>
  <c r="AN76" i="1"/>
  <c r="AN75" i="1"/>
  <c r="AN74" i="1"/>
  <c r="AN73" i="1"/>
  <c r="AN72" i="1"/>
  <c r="AN71" i="1"/>
  <c r="AN70" i="1"/>
  <c r="AO69" i="1"/>
  <c r="AN69" i="1" s="1"/>
  <c r="AN67" i="1"/>
  <c r="AN66" i="1"/>
  <c r="AN65" i="1"/>
  <c r="AN64" i="1"/>
  <c r="AN63" i="1"/>
  <c r="AN61" i="1"/>
  <c r="AN60" i="1"/>
  <c r="AT59" i="1"/>
  <c r="AO59" i="1"/>
  <c r="AN59" i="1" s="1"/>
  <c r="AN56" i="1"/>
  <c r="AN55" i="1"/>
  <c r="AN54" i="1"/>
  <c r="AN53" i="1"/>
  <c r="AN52" i="1"/>
  <c r="AN51" i="1"/>
  <c r="AT50" i="1"/>
  <c r="AR50" i="1"/>
  <c r="AQ50" i="1"/>
  <c r="AP50" i="1"/>
  <c r="AO50" i="1"/>
  <c r="AN49" i="1"/>
  <c r="AN48" i="1"/>
  <c r="AT47" i="1"/>
  <c r="AR47" i="1"/>
  <c r="AQ47" i="1"/>
  <c r="AP47" i="1"/>
  <c r="AO47" i="1"/>
  <c r="AT46" i="1"/>
  <c r="AR46" i="1"/>
  <c r="AQ46" i="1"/>
  <c r="AP46" i="1"/>
  <c r="AO46" i="1"/>
  <c r="AT45" i="1"/>
  <c r="AR45" i="1"/>
  <c r="AQ45" i="1"/>
  <c r="AP45" i="1"/>
  <c r="AO45" i="1"/>
  <c r="AN45" i="1" s="1"/>
  <c r="AN42" i="1"/>
  <c r="AN40" i="1"/>
  <c r="AN39" i="1"/>
  <c r="AN38" i="1"/>
  <c r="AN37" i="1"/>
  <c r="AN36" i="1"/>
  <c r="AN35" i="1"/>
  <c r="AN34" i="1"/>
  <c r="AN33" i="1"/>
  <c r="AN32" i="1"/>
  <c r="AT31" i="1"/>
  <c r="AR31" i="1"/>
  <c r="AQ31" i="1"/>
  <c r="AP31" i="1"/>
  <c r="AO31" i="1"/>
  <c r="AN31" i="1" s="1"/>
  <c r="AN30" i="1"/>
  <c r="AN29" i="1"/>
  <c r="AN28" i="1"/>
  <c r="AT27" i="1"/>
  <c r="AR27" i="1"/>
  <c r="AQ27" i="1"/>
  <c r="AP27" i="1"/>
  <c r="AO27" i="1"/>
  <c r="AN27" i="1" s="1"/>
  <c r="AT26" i="1"/>
  <c r="AR26" i="1"/>
  <c r="AQ26" i="1"/>
  <c r="AQ21" i="1" s="1"/>
  <c r="AP26" i="1"/>
  <c r="AO26" i="1"/>
  <c r="AT23" i="1"/>
  <c r="AT17" i="1" s="1"/>
  <c r="AT16" i="1" s="1"/>
  <c r="AR23" i="1"/>
  <c r="AQ23" i="1"/>
  <c r="AQ17" i="1" s="1"/>
  <c r="AP23" i="1"/>
  <c r="AO23" i="1"/>
  <c r="AO22" i="1" s="1"/>
  <c r="AT21" i="1"/>
  <c r="AN20" i="1"/>
  <c r="AN19" i="1"/>
  <c r="AP18" i="1"/>
  <c r="AT22" i="1" l="1"/>
  <c r="AP22" i="1"/>
  <c r="AP17" i="1" s="1"/>
  <c r="AR22" i="1"/>
  <c r="AO44" i="1"/>
  <c r="AN44" i="1" s="1"/>
  <c r="AN46" i="1"/>
  <c r="AN50" i="1"/>
  <c r="AO68" i="1"/>
  <c r="AN68" i="1" s="1"/>
  <c r="AN79" i="1"/>
  <c r="AF79" i="1"/>
  <c r="AN47" i="1"/>
  <c r="AN26" i="1"/>
  <c r="AQ16" i="1"/>
  <c r="AQ22" i="1"/>
  <c r="AN22" i="1" s="1"/>
  <c r="AP21" i="1"/>
  <c r="AR21" i="1"/>
  <c r="AR16" i="1"/>
  <c r="AN23" i="1"/>
  <c r="AO17" i="1"/>
  <c r="AO18" i="1"/>
  <c r="AN18" i="1" s="1"/>
  <c r="R23" i="1"/>
  <c r="S23" i="1"/>
  <c r="T23" i="1"/>
  <c r="U23" i="1"/>
  <c r="V23" i="1"/>
  <c r="Q23" i="1"/>
  <c r="D79" i="1" l="1"/>
  <c r="AP16" i="1"/>
  <c r="AN17" i="1"/>
  <c r="AN21" i="1"/>
  <c r="AO16" i="1"/>
  <c r="P52" i="1"/>
  <c r="AN16" i="1" l="1"/>
  <c r="AA46" i="1"/>
  <c r="AB46" i="1"/>
  <c r="AC46" i="1"/>
  <c r="AD46" i="1"/>
  <c r="AE46" i="1"/>
  <c r="Y50" i="1"/>
  <c r="Z50" i="1"/>
  <c r="AA50" i="1"/>
  <c r="AB50" i="1"/>
  <c r="AC50" i="1"/>
  <c r="AD50" i="1"/>
  <c r="AE50" i="1"/>
  <c r="W51" i="1"/>
  <c r="W52" i="1"/>
  <c r="W53" i="1"/>
  <c r="G47" i="1" l="1"/>
  <c r="H47" i="1"/>
  <c r="K47" i="1"/>
  <c r="L47" i="1"/>
  <c r="M47" i="1"/>
  <c r="N47" i="1"/>
  <c r="O47" i="1"/>
  <c r="R47" i="1"/>
  <c r="S47" i="1"/>
  <c r="T47" i="1"/>
  <c r="T18" i="1" s="1"/>
  <c r="U47" i="1"/>
  <c r="U18" i="1" s="1"/>
  <c r="V47" i="1"/>
  <c r="V18" i="1" s="1"/>
  <c r="Y47" i="1"/>
  <c r="Z47" i="1"/>
  <c r="AA47" i="1"/>
  <c r="AB47" i="1"/>
  <c r="AC47" i="1"/>
  <c r="AD47" i="1"/>
  <c r="AE47" i="1"/>
  <c r="AH47" i="1"/>
  <c r="AH18" i="1" s="1"/>
  <c r="AI47" i="1"/>
  <c r="AI18" i="1" s="1"/>
  <c r="AJ47" i="1"/>
  <c r="AM47" i="1"/>
  <c r="AW47" i="1"/>
  <c r="AX47" i="1"/>
  <c r="AY47" i="1"/>
  <c r="BA47" i="1"/>
  <c r="AV47" i="1"/>
  <c r="AU47" i="1" s="1"/>
  <c r="AG47" i="1"/>
  <c r="AG18" i="1" s="1"/>
  <c r="X47" i="1"/>
  <c r="Q47" i="1"/>
  <c r="J47" i="1"/>
  <c r="F47" i="1"/>
  <c r="G46" i="1"/>
  <c r="H46" i="1"/>
  <c r="K46" i="1"/>
  <c r="L46" i="1"/>
  <c r="M46" i="1"/>
  <c r="N46" i="1"/>
  <c r="O46" i="1"/>
  <c r="R46" i="1"/>
  <c r="R21" i="1" s="1"/>
  <c r="S46" i="1"/>
  <c r="T46" i="1"/>
  <c r="T21" i="1" s="1"/>
  <c r="U46" i="1"/>
  <c r="U21" i="1" s="1"/>
  <c r="V46" i="1"/>
  <c r="V21" i="1" s="1"/>
  <c r="Y46" i="1"/>
  <c r="Z46" i="1"/>
  <c r="AH46" i="1"/>
  <c r="AI46" i="1"/>
  <c r="AJ46" i="1"/>
  <c r="AM46" i="1"/>
  <c r="AW46" i="1"/>
  <c r="AX46" i="1"/>
  <c r="AY46" i="1"/>
  <c r="BA46" i="1"/>
  <c r="AV46" i="1"/>
  <c r="AG46" i="1"/>
  <c r="X46" i="1"/>
  <c r="W46" i="1" s="1"/>
  <c r="F46" i="1"/>
  <c r="J46" i="1"/>
  <c r="Q46" i="1"/>
  <c r="Q21" i="1" s="1"/>
  <c r="G45" i="1"/>
  <c r="H45" i="1"/>
  <c r="K45" i="1"/>
  <c r="L45" i="1"/>
  <c r="M45" i="1"/>
  <c r="N45" i="1"/>
  <c r="O45" i="1"/>
  <c r="R45" i="1"/>
  <c r="T45" i="1"/>
  <c r="U45" i="1"/>
  <c r="V45" i="1"/>
  <c r="Y45" i="1"/>
  <c r="Z45" i="1"/>
  <c r="AA45" i="1"/>
  <c r="AB45" i="1"/>
  <c r="AC45" i="1"/>
  <c r="AD45" i="1"/>
  <c r="AE45" i="1"/>
  <c r="AM45" i="1"/>
  <c r="AW45" i="1"/>
  <c r="AX45" i="1"/>
  <c r="AY45" i="1"/>
  <c r="BA45" i="1"/>
  <c r="AV45" i="1"/>
  <c r="AG45" i="1"/>
  <c r="X45" i="1"/>
  <c r="Q45" i="1"/>
  <c r="F45" i="1"/>
  <c r="E47" i="1"/>
  <c r="AU49" i="1"/>
  <c r="AF49" i="1"/>
  <c r="I49" i="1"/>
  <c r="E49" i="1"/>
  <c r="K50" i="1"/>
  <c r="L50" i="1"/>
  <c r="M50" i="1"/>
  <c r="N50" i="1"/>
  <c r="O50" i="1"/>
  <c r="R50" i="1"/>
  <c r="S50" i="1"/>
  <c r="T50" i="1"/>
  <c r="U50" i="1"/>
  <c r="V50" i="1"/>
  <c r="AH50" i="1"/>
  <c r="AJ50" i="1"/>
  <c r="AM50" i="1"/>
  <c r="AW50" i="1"/>
  <c r="AX50" i="1"/>
  <c r="AY50" i="1"/>
  <c r="BA50" i="1"/>
  <c r="AV50" i="1"/>
  <c r="AG50" i="1"/>
  <c r="X50" i="1"/>
  <c r="W50" i="1" s="1"/>
  <c r="Q50" i="1"/>
  <c r="G50" i="1"/>
  <c r="H50" i="1"/>
  <c r="F50" i="1"/>
  <c r="AW31" i="1"/>
  <c r="AX31" i="1"/>
  <c r="AY31" i="1"/>
  <c r="BA31" i="1"/>
  <c r="AH31" i="1"/>
  <c r="AI31" i="1"/>
  <c r="AJ31" i="1"/>
  <c r="AM31" i="1"/>
  <c r="Y31" i="1"/>
  <c r="Z31" i="1"/>
  <c r="AA31" i="1"/>
  <c r="AB31" i="1"/>
  <c r="AC31" i="1"/>
  <c r="AD31" i="1"/>
  <c r="AE31" i="1"/>
  <c r="R31" i="1"/>
  <c r="S31" i="1"/>
  <c r="T31" i="1"/>
  <c r="U31" i="1"/>
  <c r="V31" i="1"/>
  <c r="L31" i="1"/>
  <c r="M31" i="1"/>
  <c r="N31" i="1"/>
  <c r="O31" i="1"/>
  <c r="AV31" i="1"/>
  <c r="AG31" i="1"/>
  <c r="X31" i="1"/>
  <c r="Q31" i="1"/>
  <c r="P31" i="1" s="1"/>
  <c r="J31" i="1"/>
  <c r="G31" i="1"/>
  <c r="H31" i="1"/>
  <c r="F31" i="1"/>
  <c r="AF46" i="1" l="1"/>
  <c r="AU31" i="1"/>
  <c r="AU50" i="1"/>
  <c r="AU46" i="1"/>
  <c r="I46" i="1"/>
  <c r="W47" i="1"/>
  <c r="AF31" i="1"/>
  <c r="E50" i="1"/>
  <c r="AF50" i="1"/>
  <c r="E31" i="1"/>
  <c r="I47" i="1"/>
  <c r="P47" i="1"/>
  <c r="P46" i="1"/>
  <c r="P50" i="1"/>
  <c r="AF47" i="1"/>
  <c r="E46" i="1"/>
  <c r="W31" i="1"/>
  <c r="AD25" i="1" l="1"/>
  <c r="AD22" i="1" s="1"/>
  <c r="Z25" i="1"/>
  <c r="AA25" i="1"/>
  <c r="W41" i="1"/>
  <c r="D41" i="1" s="1"/>
  <c r="W25" i="1" l="1"/>
  <c r="D25" i="1" s="1"/>
  <c r="Z24" i="1" l="1"/>
  <c r="AC24" i="1"/>
  <c r="AC22" i="1" s="1"/>
  <c r="W24" i="1" l="1"/>
  <c r="D24" i="1" s="1"/>
  <c r="AC16" i="1"/>
  <c r="W43" i="1"/>
  <c r="D43" i="1" s="1"/>
  <c r="AA23" i="1" l="1"/>
  <c r="AA26" i="1"/>
  <c r="AB23" i="1"/>
  <c r="W49" i="1" l="1"/>
  <c r="AB22" i="1" l="1"/>
  <c r="X17" i="1" l="1"/>
  <c r="X44" i="1" l="1"/>
  <c r="P49" i="1"/>
  <c r="AF36" i="1"/>
  <c r="AU36" i="1"/>
  <c r="AF78" i="1" l="1"/>
  <c r="AF77" i="1"/>
  <c r="AF76" i="1"/>
  <c r="AF75" i="1"/>
  <c r="AF74" i="1"/>
  <c r="AF73" i="1"/>
  <c r="AF72" i="1"/>
  <c r="AF71" i="1"/>
  <c r="AF70" i="1"/>
  <c r="AF67" i="1"/>
  <c r="AF66" i="1"/>
  <c r="AF65" i="1"/>
  <c r="AF64" i="1"/>
  <c r="AF63" i="1"/>
  <c r="AF61" i="1"/>
  <c r="AF60" i="1"/>
  <c r="AF56" i="1"/>
  <c r="AF55" i="1"/>
  <c r="AF54" i="1"/>
  <c r="AU53" i="1"/>
  <c r="AF53" i="1"/>
  <c r="AF52" i="1"/>
  <c r="AF51" i="1"/>
  <c r="AF48" i="1"/>
  <c r="AF40" i="1"/>
  <c r="AF39" i="1"/>
  <c r="AF38" i="1"/>
  <c r="AF37" i="1"/>
  <c r="AF35" i="1"/>
  <c r="AF34" i="1"/>
  <c r="AF33" i="1"/>
  <c r="AF32" i="1"/>
  <c r="AF30" i="1"/>
  <c r="AF29" i="1"/>
  <c r="AF28" i="1"/>
  <c r="AF20" i="1"/>
  <c r="AF19" i="1"/>
  <c r="AU78" i="1"/>
  <c r="AU77" i="1"/>
  <c r="AU76" i="1"/>
  <c r="AU75" i="1"/>
  <c r="AU74" i="1"/>
  <c r="AU73" i="1"/>
  <c r="AU72" i="1"/>
  <c r="AU71" i="1"/>
  <c r="AU70" i="1"/>
  <c r="AU67" i="1"/>
  <c r="AU66" i="1"/>
  <c r="AU65" i="1"/>
  <c r="AU64" i="1"/>
  <c r="AU63" i="1"/>
  <c r="AU61" i="1"/>
  <c r="AU60" i="1"/>
  <c r="AU56" i="1"/>
  <c r="AU55" i="1"/>
  <c r="AU54" i="1"/>
  <c r="AU52" i="1"/>
  <c r="AU51" i="1"/>
  <c r="AU48" i="1"/>
  <c r="AU42" i="1"/>
  <c r="AU40" i="1"/>
  <c r="AU39" i="1"/>
  <c r="AU38" i="1"/>
  <c r="AU37" i="1"/>
  <c r="AU35" i="1"/>
  <c r="AU34" i="1"/>
  <c r="AU33" i="1"/>
  <c r="AU32" i="1"/>
  <c r="AU30" i="1"/>
  <c r="AU29" i="1"/>
  <c r="AU28" i="1"/>
  <c r="AU20" i="1"/>
  <c r="AU19" i="1"/>
  <c r="P78" i="1"/>
  <c r="P77" i="1"/>
  <c r="P76" i="1"/>
  <c r="P75" i="1"/>
  <c r="P73" i="1"/>
  <c r="P71" i="1"/>
  <c r="P70" i="1"/>
  <c r="P67" i="1"/>
  <c r="P66" i="1"/>
  <c r="P65" i="1"/>
  <c r="P63" i="1"/>
  <c r="P62" i="1"/>
  <c r="P61" i="1"/>
  <c r="P60" i="1"/>
  <c r="P56" i="1"/>
  <c r="P55" i="1"/>
  <c r="P54" i="1"/>
  <c r="P39" i="1"/>
  <c r="P38" i="1"/>
  <c r="P37" i="1"/>
  <c r="P36" i="1"/>
  <c r="P34" i="1"/>
  <c r="P32" i="1"/>
  <c r="P30" i="1"/>
  <c r="P29" i="1"/>
  <c r="P28" i="1"/>
  <c r="P20" i="1"/>
  <c r="P19" i="1"/>
  <c r="I78" i="1"/>
  <c r="I77" i="1"/>
  <c r="I76" i="1"/>
  <c r="I75" i="1"/>
  <c r="I73" i="1"/>
  <c r="I72" i="1"/>
  <c r="I71" i="1"/>
  <c r="I70" i="1"/>
  <c r="I67" i="1"/>
  <c r="I66" i="1"/>
  <c r="I65" i="1"/>
  <c r="I64" i="1"/>
  <c r="I63" i="1"/>
  <c r="I61" i="1"/>
  <c r="I60" i="1"/>
  <c r="I56" i="1"/>
  <c r="I55" i="1"/>
  <c r="I54" i="1"/>
  <c r="I53" i="1"/>
  <c r="I52" i="1"/>
  <c r="I48" i="1"/>
  <c r="I38" i="1"/>
  <c r="I37" i="1"/>
  <c r="I36" i="1"/>
  <c r="I35" i="1"/>
  <c r="I34" i="1"/>
  <c r="I33" i="1"/>
  <c r="I30" i="1"/>
  <c r="I28" i="1"/>
  <c r="W78" i="1" l="1"/>
  <c r="W77" i="1"/>
  <c r="W76" i="1"/>
  <c r="W75" i="1"/>
  <c r="W74" i="1"/>
  <c r="W73" i="1"/>
  <c r="W72" i="1"/>
  <c r="W71" i="1"/>
  <c r="W70" i="1"/>
  <c r="W67" i="1"/>
  <c r="W66" i="1"/>
  <c r="W65" i="1"/>
  <c r="D65" i="1" s="1"/>
  <c r="W64" i="1"/>
  <c r="W63" i="1"/>
  <c r="W62" i="1"/>
  <c r="W61" i="1"/>
  <c r="W60" i="1"/>
  <c r="W56" i="1"/>
  <c r="W55" i="1"/>
  <c r="W54" i="1"/>
  <c r="W48" i="1"/>
  <c r="W42" i="1"/>
  <c r="D42" i="1" s="1"/>
  <c r="W40" i="1"/>
  <c r="D40" i="1" s="1"/>
  <c r="W39" i="1"/>
  <c r="W38" i="1"/>
  <c r="D38" i="1" s="1"/>
  <c r="W37" i="1"/>
  <c r="D37" i="1" s="1"/>
  <c r="W36" i="1"/>
  <c r="D36" i="1" s="1"/>
  <c r="W35" i="1"/>
  <c r="W34" i="1"/>
  <c r="D34" i="1" s="1"/>
  <c r="W33" i="1"/>
  <c r="W32" i="1"/>
  <c r="W30" i="1"/>
  <c r="W29" i="1"/>
  <c r="W28" i="1"/>
  <c r="W20" i="1"/>
  <c r="W19" i="1"/>
  <c r="E78" i="1"/>
  <c r="E77" i="1"/>
  <c r="E76" i="1"/>
  <c r="E73" i="1"/>
  <c r="E71" i="1"/>
  <c r="E70" i="1"/>
  <c r="E67" i="1"/>
  <c r="E66" i="1"/>
  <c r="E64" i="1"/>
  <c r="E62" i="1"/>
  <c r="E61" i="1"/>
  <c r="E60" i="1"/>
  <c r="E56" i="1"/>
  <c r="E55" i="1"/>
  <c r="E53" i="1"/>
  <c r="E52" i="1"/>
  <c r="E54" i="1"/>
  <c r="E51" i="1"/>
  <c r="E48" i="1"/>
  <c r="E33" i="1"/>
  <c r="E32" i="1"/>
  <c r="E29" i="1"/>
  <c r="E20" i="1"/>
  <c r="E19" i="1"/>
  <c r="AX59" i="1"/>
  <c r="AX27" i="1"/>
  <c r="AX26" i="1"/>
  <c r="AX21" i="1" s="1"/>
  <c r="AX23" i="1"/>
  <c r="AW27" i="1"/>
  <c r="AW26" i="1"/>
  <c r="AW21" i="1" s="1"/>
  <c r="AW23" i="1"/>
  <c r="AV69" i="1"/>
  <c r="AV59" i="1"/>
  <c r="AV27" i="1"/>
  <c r="AV26" i="1"/>
  <c r="AV23" i="1"/>
  <c r="AY27" i="1"/>
  <c r="AY26" i="1"/>
  <c r="AY21" i="1" s="1"/>
  <c r="AY23" i="1"/>
  <c r="AI69" i="1"/>
  <c r="AI68" i="1" s="1"/>
  <c r="AI59" i="1"/>
  <c r="AI44" i="1"/>
  <c r="AI27" i="1"/>
  <c r="AI26" i="1"/>
  <c r="AH69" i="1"/>
  <c r="AH68" i="1" s="1"/>
  <c r="AH59" i="1"/>
  <c r="AH44" i="1"/>
  <c r="AH27" i="1"/>
  <c r="AH21" i="1"/>
  <c r="AG69" i="1"/>
  <c r="AG59" i="1"/>
  <c r="AG27" i="1"/>
  <c r="AG23" i="1"/>
  <c r="AJ59" i="1"/>
  <c r="AJ44" i="1"/>
  <c r="AJ23" i="1"/>
  <c r="AJ22" i="1" s="1"/>
  <c r="AJ21" i="1"/>
  <c r="AA69" i="1"/>
  <c r="AA68" i="1" s="1"/>
  <c r="AA59" i="1"/>
  <c r="AA27" i="1"/>
  <c r="Z69" i="1"/>
  <c r="Z68" i="1" s="1"/>
  <c r="Z59" i="1"/>
  <c r="Z27" i="1"/>
  <c r="Z18" i="1" s="1"/>
  <c r="Z26" i="1"/>
  <c r="Z23" i="1"/>
  <c r="Y69" i="1"/>
  <c r="Y68" i="1" s="1"/>
  <c r="Y59" i="1"/>
  <c r="Y44" i="1"/>
  <c r="Y27" i="1"/>
  <c r="Y18" i="1" s="1"/>
  <c r="Y23" i="1"/>
  <c r="Y17" i="1" s="1"/>
  <c r="Y21" i="1"/>
  <c r="X69" i="1"/>
  <c r="X68" i="1" s="1"/>
  <c r="X59" i="1"/>
  <c r="X27" i="1"/>
  <c r="X18" i="1" s="1"/>
  <c r="X23" i="1"/>
  <c r="X21" i="1"/>
  <c r="AB59" i="1"/>
  <c r="AB27" i="1"/>
  <c r="AB18" i="1" s="1"/>
  <c r="S69" i="1"/>
  <c r="S68" i="1" s="1"/>
  <c r="P68" i="1" s="1"/>
  <c r="P53" i="1"/>
  <c r="P51" i="1"/>
  <c r="S48" i="1"/>
  <c r="P35" i="1"/>
  <c r="P33" i="1"/>
  <c r="D33" i="1" s="1"/>
  <c r="S27" i="1"/>
  <c r="S18" i="1" s="1"/>
  <c r="S26" i="1"/>
  <c r="R69" i="1"/>
  <c r="R68" i="1" s="1"/>
  <c r="R59" i="1"/>
  <c r="R27" i="1"/>
  <c r="R18" i="1" s="1"/>
  <c r="Q69" i="1"/>
  <c r="Q59" i="1"/>
  <c r="Q27" i="1"/>
  <c r="Q18" i="1" s="1"/>
  <c r="T59" i="1"/>
  <c r="T17" i="1" s="1"/>
  <c r="T44" i="1"/>
  <c r="T22" i="1"/>
  <c r="L69" i="1"/>
  <c r="L68" i="1" s="1"/>
  <c r="L59" i="1"/>
  <c r="L44" i="1"/>
  <c r="L27" i="1"/>
  <c r="L23" i="1"/>
  <c r="L20" i="1"/>
  <c r="I20" i="1" s="1"/>
  <c r="L19" i="1"/>
  <c r="I19" i="1" s="1"/>
  <c r="L18" i="1"/>
  <c r="K69" i="1"/>
  <c r="K68" i="1" s="1"/>
  <c r="K59" i="1"/>
  <c r="K44" i="1"/>
  <c r="K39" i="1"/>
  <c r="I39" i="1" s="1"/>
  <c r="K32" i="1"/>
  <c r="K29" i="1"/>
  <c r="I29" i="1" s="1"/>
  <c r="K27" i="1"/>
  <c r="K18" i="1" s="1"/>
  <c r="J69" i="1"/>
  <c r="J59" i="1"/>
  <c r="J51" i="1"/>
  <c r="J27" i="1"/>
  <c r="J23" i="1"/>
  <c r="J18" i="1"/>
  <c r="M62" i="1"/>
  <c r="M44" i="1"/>
  <c r="G69" i="1"/>
  <c r="G68" i="1" s="1"/>
  <c r="G59" i="1"/>
  <c r="G44" i="1"/>
  <c r="G27" i="1"/>
  <c r="G18" i="1" s="1"/>
  <c r="G23" i="1"/>
  <c r="F69" i="1"/>
  <c r="F68" i="1" s="1"/>
  <c r="F59" i="1"/>
  <c r="F44" i="1"/>
  <c r="F27" i="1"/>
  <c r="F18" i="1" s="1"/>
  <c r="F23" i="1"/>
  <c r="D39" i="1" l="1"/>
  <c r="D61" i="1"/>
  <c r="D20" i="1"/>
  <c r="D66" i="1"/>
  <c r="D19" i="1"/>
  <c r="D35" i="1"/>
  <c r="F17" i="1"/>
  <c r="AI17" i="1"/>
  <c r="AJ17" i="1"/>
  <c r="R17" i="1"/>
  <c r="P26" i="1"/>
  <c r="S21" i="1"/>
  <c r="P48" i="1"/>
  <c r="S45" i="1"/>
  <c r="J45" i="1"/>
  <c r="J50" i="1"/>
  <c r="I50" i="1" s="1"/>
  <c r="D50" i="1" s="1"/>
  <c r="Q17" i="1"/>
  <c r="I32" i="1"/>
  <c r="D32" i="1" s="1"/>
  <c r="K31" i="1"/>
  <c r="I31" i="1" s="1"/>
  <c r="D31" i="1" s="1"/>
  <c r="Z22" i="1"/>
  <c r="Z17" i="1"/>
  <c r="AA18" i="1"/>
  <c r="W18" i="1" s="1"/>
  <c r="AA17" i="1"/>
  <c r="X16" i="1"/>
  <c r="AG44" i="1"/>
  <c r="AF18" i="1" s="1"/>
  <c r="P27" i="1"/>
  <c r="AG68" i="1"/>
  <c r="AF68" i="1" s="1"/>
  <c r="AF69" i="1"/>
  <c r="AF27" i="1"/>
  <c r="AA44" i="1"/>
  <c r="AA21" i="1"/>
  <c r="AI21" i="1"/>
  <c r="AF26" i="1"/>
  <c r="AV44" i="1"/>
  <c r="AU44" i="1" s="1"/>
  <c r="AU45" i="1"/>
  <c r="AV68" i="1"/>
  <c r="AU68" i="1" s="1"/>
  <c r="AU69" i="1"/>
  <c r="AV18" i="1"/>
  <c r="AU18" i="1" s="1"/>
  <c r="M59" i="1"/>
  <c r="M17" i="1" s="1"/>
  <c r="M16" i="1" s="1"/>
  <c r="J17" i="1"/>
  <c r="I51" i="1"/>
  <c r="J68" i="1"/>
  <c r="I68" i="1" s="1"/>
  <c r="I69" i="1"/>
  <c r="I18" i="1"/>
  <c r="I27" i="1"/>
  <c r="P23" i="1"/>
  <c r="Q68" i="1"/>
  <c r="P69" i="1"/>
  <c r="S59" i="1"/>
  <c r="S17" i="1" s="1"/>
  <c r="P64" i="1"/>
  <c r="D64" i="1" s="1"/>
  <c r="P72" i="1"/>
  <c r="P74" i="1"/>
  <c r="AW22" i="1"/>
  <c r="AW17" i="1" s="1"/>
  <c r="W68" i="1"/>
  <c r="AI22" i="1"/>
  <c r="AX22" i="1"/>
  <c r="AX17" i="1"/>
  <c r="AX16" i="1" s="1"/>
  <c r="W69" i="1"/>
  <c r="Z21" i="1"/>
  <c r="AY22" i="1"/>
  <c r="AV17" i="1"/>
  <c r="AV22" i="1"/>
  <c r="Z44" i="1"/>
  <c r="AA22" i="1"/>
  <c r="AH22" i="1"/>
  <c r="AY16" i="1"/>
  <c r="Y22" i="1"/>
  <c r="X22" i="1"/>
  <c r="AB21" i="1"/>
  <c r="AB44" i="1"/>
  <c r="AG22" i="1"/>
  <c r="AG17" i="1"/>
  <c r="AG16" i="1" s="1"/>
  <c r="AJ16" i="1"/>
  <c r="Q44" i="1"/>
  <c r="R44" i="1"/>
  <c r="T16" i="1"/>
  <c r="Q22" i="1"/>
  <c r="R22" i="1"/>
  <c r="S22" i="1"/>
  <c r="AB17" i="1"/>
  <c r="Y16" i="1"/>
  <c r="K23" i="1"/>
  <c r="K22" i="1" s="1"/>
  <c r="L22" i="1"/>
  <c r="G22" i="1"/>
  <c r="J22" i="1"/>
  <c r="F22" i="1"/>
  <c r="G17" i="1"/>
  <c r="G16" i="1" s="1"/>
  <c r="L17" i="1"/>
  <c r="L16" i="1" s="1"/>
  <c r="AH17" i="1" l="1"/>
  <c r="AH16" i="1" s="1"/>
  <c r="AF22" i="1"/>
  <c r="AW16" i="1"/>
  <c r="D68" i="1"/>
  <c r="I22" i="1"/>
  <c r="W22" i="1"/>
  <c r="AB16" i="1"/>
  <c r="AI16" i="1"/>
  <c r="P21" i="1"/>
  <c r="P22" i="1"/>
  <c r="J44" i="1"/>
  <c r="S44" i="1"/>
  <c r="R16" i="1"/>
  <c r="P18" i="1"/>
  <c r="I23" i="1"/>
  <c r="AA16" i="1"/>
  <c r="K17" i="1"/>
  <c r="K16" i="1" s="1"/>
  <c r="S16" i="1"/>
  <c r="Z16" i="1"/>
  <c r="Q16" i="1"/>
  <c r="AV16" i="1"/>
  <c r="F16" i="1"/>
  <c r="J16" i="1"/>
  <c r="AD23" i="1"/>
  <c r="AE23" i="1"/>
  <c r="AE27" i="1"/>
  <c r="AE26" i="1"/>
  <c r="AD27" i="1"/>
  <c r="W27" i="1" s="1"/>
  <c r="AD26" i="1"/>
  <c r="W26" i="1" s="1"/>
  <c r="AM23" i="1"/>
  <c r="BA27" i="1"/>
  <c r="AU27" i="1" s="1"/>
  <c r="BA26" i="1"/>
  <c r="BA23" i="1"/>
  <c r="AU23" i="1" s="1"/>
  <c r="BA59" i="1"/>
  <c r="AU59" i="1" s="1"/>
  <c r="BA17" i="1" l="1"/>
  <c r="AU17" i="1" s="1"/>
  <c r="BA21" i="1"/>
  <c r="AU21" i="1" s="1"/>
  <c r="AU26" i="1"/>
  <c r="D26" i="1" s="1"/>
  <c r="BA22" i="1"/>
  <c r="AU22" i="1" s="1"/>
  <c r="W23" i="1"/>
  <c r="BA16" i="1" l="1"/>
  <c r="AU16" i="1" s="1"/>
  <c r="AM21" i="1" l="1"/>
  <c r="AF21" i="1" s="1"/>
  <c r="AD21" i="1"/>
  <c r="AE21" i="1"/>
  <c r="W21" i="1" l="1"/>
  <c r="D21" i="1" s="1"/>
  <c r="D72" i="1"/>
  <c r="D46" i="1" l="1"/>
  <c r="D53" i="1"/>
  <c r="D74" i="1"/>
  <c r="D52" i="1" l="1"/>
  <c r="D47" i="1" l="1"/>
  <c r="D55" i="1" l="1"/>
  <c r="AE44" i="1" l="1"/>
  <c r="W45" i="1" l="1"/>
  <c r="AM44" i="1"/>
  <c r="AF44" i="1" s="1"/>
  <c r="AF45" i="1"/>
  <c r="I45" i="1"/>
  <c r="P45" i="1"/>
  <c r="H44" i="1"/>
  <c r="E44" i="1" s="1"/>
  <c r="E45" i="1"/>
  <c r="N44" i="1"/>
  <c r="AD44" i="1"/>
  <c r="W44" i="1" s="1"/>
  <c r="U44" i="1"/>
  <c r="V44" i="1"/>
  <c r="O44" i="1"/>
  <c r="D45" i="1" l="1"/>
  <c r="P44" i="1"/>
  <c r="I44" i="1"/>
  <c r="D56" i="1"/>
  <c r="V59" i="1" l="1"/>
  <c r="V17" i="1" s="1"/>
  <c r="V16" i="1" l="1"/>
  <c r="U59" i="1"/>
  <c r="AD59" i="1"/>
  <c r="AD17" i="1" s="1"/>
  <c r="AE59" i="1"/>
  <c r="AE17" i="1" s="1"/>
  <c r="AE16" i="1" s="1"/>
  <c r="AM59" i="1"/>
  <c r="AF59" i="1" s="1"/>
  <c r="O59" i="1"/>
  <c r="O17" i="1" s="1"/>
  <c r="O16" i="1" s="1"/>
  <c r="P59" i="1" l="1"/>
  <c r="U17" i="1"/>
  <c r="P17" i="1" s="1"/>
  <c r="AD16" i="1"/>
  <c r="W16" i="1" s="1"/>
  <c r="W17" i="1"/>
  <c r="AM17" i="1"/>
  <c r="AF17" i="1" s="1"/>
  <c r="W59" i="1"/>
  <c r="D67" i="1"/>
  <c r="N62" i="1"/>
  <c r="I62" i="1" s="1"/>
  <c r="D62" i="1" s="1"/>
  <c r="H23" i="1"/>
  <c r="E23" i="1" s="1"/>
  <c r="D23" i="1" s="1"/>
  <c r="H27" i="1"/>
  <c r="H69" i="1"/>
  <c r="E75" i="1"/>
  <c r="E38" i="1"/>
  <c r="E39" i="1"/>
  <c r="E37" i="1"/>
  <c r="E35" i="1"/>
  <c r="E34" i="1"/>
  <c r="E30" i="1"/>
  <c r="H63" i="1"/>
  <c r="E63" i="1" s="1"/>
  <c r="D63" i="1" s="1"/>
  <c r="E28" i="1"/>
  <c r="D5" i="2"/>
  <c r="AM16" i="1" l="1"/>
  <c r="AF16" i="1" s="1"/>
  <c r="H68" i="1"/>
  <c r="E68" i="1" s="1"/>
  <c r="E69" i="1"/>
  <c r="N59" i="1"/>
  <c r="I59" i="1" s="1"/>
  <c r="H18" i="1"/>
  <c r="E18" i="1" s="1"/>
  <c r="D18" i="1" s="1"/>
  <c r="E27" i="1"/>
  <c r="D27" i="1" s="1"/>
  <c r="U16" i="1"/>
  <c r="P16" i="1" s="1"/>
  <c r="D73" i="1"/>
  <c r="D77" i="1"/>
  <c r="D71" i="1"/>
  <c r="D75" i="1"/>
  <c r="D78" i="1"/>
  <c r="D48" i="1"/>
  <c r="D28" i="1"/>
  <c r="D76" i="1"/>
  <c r="D60" i="1"/>
  <c r="D30" i="1"/>
  <c r="D54" i="1"/>
  <c r="D70" i="1"/>
  <c r="D51" i="1"/>
  <c r="H22" i="1"/>
  <c r="E22" i="1" s="1"/>
  <c r="H59" i="1"/>
  <c r="D29" i="1"/>
  <c r="H17" i="1" l="1"/>
  <c r="E59" i="1"/>
  <c r="D59" i="1" s="1"/>
  <c r="N17" i="1"/>
  <c r="I17" i="1" s="1"/>
  <c r="D22" i="1"/>
  <c r="D69" i="1"/>
  <c r="D44" i="1"/>
  <c r="N16" i="1" l="1"/>
  <c r="I16" i="1" s="1"/>
  <c r="H16" i="1"/>
  <c r="E16" i="1" s="1"/>
  <c r="E17" i="1"/>
  <c r="D17" i="1" l="1"/>
  <c r="D16" i="1" l="1"/>
</calcChain>
</file>

<file path=xl/comments1.xml><?xml version="1.0" encoding="utf-8"?>
<comments xmlns="http://schemas.openxmlformats.org/spreadsheetml/2006/main">
  <authors>
    <author>Автор</author>
  </authors>
  <commentList>
    <comment ref="L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<sst xmlns="http://schemas.openxmlformats.org/spreadsheetml/2006/main" count="241" uniqueCount="94">
  <si>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</si>
  <si>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</si>
  <si>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</si>
  <si>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</si>
  <si>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</si>
  <si>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</si>
  <si>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</si>
  <si>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</si>
  <si>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</si>
  <si>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</si>
  <si>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</si>
  <si>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</si>
  <si>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</si>
  <si>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</si>
  <si>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</si>
  <si>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</si>
  <si>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</si>
  <si>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</si>
  <si>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</si>
  <si>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</si>
  <si>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</si>
  <si>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</si>
  <si>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</si>
  <si>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</si>
  <si>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</si>
  <si>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</si>
  <si>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</si>
  <si>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</si>
  <si>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</si>
  <si>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</si>
  <si>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</si>
  <si>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</si>
  <si>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</si>
  <si>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</si>
  <si>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</si>
  <si>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</si>
  <si>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</si>
  <si>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</si>
  <si>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</si>
  <si>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</si>
  <si>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</si>
  <si>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</si>
  <si>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</si>
  <si>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</si>
  <si>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</si>
  <si>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</si>
  <si>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</si>
  <si>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</si>
  <si>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</si>
  <si>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</si>
  <si>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</si>
  <si>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</si>
  <si>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</si>
  <si>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</si>
  <si>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</si>
  <si>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</si>
  <si>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</si>
  <si>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</si>
  <si>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</si>
  <si>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</si>
  <si>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</si>
  <si>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</si>
  <si>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</si>
  <si>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</si>
  <si>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</si>
  <si>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</si>
  <si>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</si>
  <si>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</si>
  <si>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</si>
  <si>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</si>
  <si>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</si>
  <si>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</si>
  <si>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</si>
  <si>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</si>
  <si>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</si>
  <si>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</si>
  <si>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</si>
  <si>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</si>
  <si>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</si>
  <si>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</si>
  <si>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</si>
  <si>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</si>
  <si>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</si>
  <si>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</si>
  <si>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</si>
  <si>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</si>
  <si>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</si>
  <si>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</si>
  <si>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</si>
  <si>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</si>
  <si>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</si>
  <si>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</si>
  <si>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</si>
  <si>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Приложение  
к изменениям, вносимым в постановление администрации  МР "Печора"  
от  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</si>
</sst>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9" fillId="7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/>
    </xf>
    <xf numFmtId="164" fontId="8" fillId="9" borderId="0" xfId="0" applyNumberFormat="1" applyFont="1" applyFill="1" applyBorder="1" applyAlignment="1">
      <alignment vertical="center"/>
    </xf>
    <xf numFmtId="164" fontId="8" fillId="9" borderId="3" xfId="0" applyNumberFormat="1" applyFont="1" applyFill="1" applyBorder="1" applyAlignment="1">
      <alignment vertical="center"/>
    </xf>
    <xf numFmtId="164" fontId="9" fillId="9" borderId="2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4" fontId="9" fillId="9" borderId="1" xfId="0" applyNumberFormat="1" applyFont="1" applyFill="1" applyBorder="1" applyAlignment="1">
      <alignment horizontal="center" vertical="center" wrapText="1"/>
    </xf>
    <xf numFmtId="164" fontId="9" fillId="9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9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BB89"/>
  <sheetViews>
    <sheetView tabSelected="1" view="pageBreakPreview" zoomScale="68" zoomScaleNormal="67" zoomScaleSheetLayoutView="68" workbookViewId="0">
      <pane xSplit="2" ySplit="14" topLeftCell="C42" activePane="bottomRight" state="frozen"/>
      <selection pane="topRight" activeCell="C1" sqref="C1"/>
      <selection pane="bottomLeft" activeCell="A15" sqref="A15"/>
      <selection pane="bottomRight" activeCell="AG46" sqref="AG46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93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2.14062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42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9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1" customWidth="1"/>
    <col min="36" max="36" width="11.42578125" style="1" customWidth="1"/>
    <col min="37" max="38" width="9" style="1" customWidth="1"/>
    <col min="39" max="39" width="6.42578125" style="1" customWidth="1"/>
    <col min="40" max="40" width="10.5703125" style="1" customWidth="1"/>
    <col min="41" max="41" width="6.85546875" style="1" customWidth="1"/>
    <col min="42" max="42" width="9.42578125" style="1" customWidth="1"/>
    <col min="43" max="43" width="10.57031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5.85546875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3" spans="1:53" s="6" customFormat="1" ht="21.75" customHeight="1" x14ac:dyDescent="0.2">
      <c r="E3" s="90"/>
      <c r="I3" s="42"/>
      <c r="P3" s="42"/>
      <c r="W3" s="42"/>
      <c r="AF3" s="42"/>
    </row>
    <row r="4" spans="1:53" s="6" customFormat="1" ht="21.75" customHeight="1" x14ac:dyDescent="0.2">
      <c r="E4" s="90"/>
      <c r="I4" s="42"/>
      <c r="P4" s="42"/>
      <c r="W4" s="42"/>
      <c r="AF4" s="42"/>
      <c r="AJ4" s="132" t="s">
        <v>93</v>
      </c>
      <c r="AK4" s="132"/>
      <c r="AL4" s="132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</row>
    <row r="5" spans="1:53" s="6" customFormat="1" ht="21.75" customHeight="1" x14ac:dyDescent="0.2">
      <c r="E5" s="90"/>
      <c r="I5" s="42"/>
      <c r="P5" s="42"/>
      <c r="W5" s="42"/>
      <c r="AF5" s="42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</row>
    <row r="6" spans="1:53" s="6" customFormat="1" ht="28.5" customHeight="1" x14ac:dyDescent="0.2">
      <c r="E6" s="90"/>
      <c r="I6" s="105"/>
      <c r="P6" s="105"/>
      <c r="W6" s="42"/>
      <c r="AF6" s="42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</row>
    <row r="7" spans="1:53" s="6" customFormat="1" ht="16.5" customHeight="1" x14ac:dyDescent="0.2">
      <c r="E7" s="90"/>
      <c r="I7" s="42"/>
      <c r="P7" s="42"/>
      <c r="W7" s="42"/>
      <c r="AF7" s="42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</row>
    <row r="8" spans="1:53" s="6" customFormat="1" ht="21.75" customHeight="1" x14ac:dyDescent="0.2">
      <c r="E8" s="90"/>
      <c r="I8" s="42"/>
      <c r="P8" s="42"/>
      <c r="W8" s="42"/>
      <c r="AF8" s="42"/>
    </row>
    <row r="9" spans="1:53" ht="85.5" customHeight="1" x14ac:dyDescent="0.2">
      <c r="A9" s="14"/>
      <c r="B9" s="14"/>
      <c r="C9" s="14"/>
      <c r="D9" s="14"/>
      <c r="E9" s="91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17"/>
      <c r="X9" s="18"/>
      <c r="Y9" s="18"/>
      <c r="Z9" s="18"/>
      <c r="AA9" s="18"/>
      <c r="AB9" s="18"/>
      <c r="AC9" s="18"/>
      <c r="AD9" s="122" t="s">
        <v>38</v>
      </c>
      <c r="AE9" s="122"/>
      <c r="AF9" s="20"/>
      <c r="AG9" s="19"/>
      <c r="AH9" s="19"/>
      <c r="AI9" s="19"/>
      <c r="AJ9" s="19"/>
      <c r="AK9" s="19"/>
      <c r="AL9" s="19"/>
      <c r="AM9" s="142" t="s">
        <v>88</v>
      </c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</row>
    <row r="10" spans="1:53" ht="82.5" customHeight="1" x14ac:dyDescent="0.4">
      <c r="A10" s="129" t="s">
        <v>71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</row>
    <row r="11" spans="1:53" ht="24.75" customHeight="1" x14ac:dyDescent="0.2">
      <c r="A11" s="14"/>
      <c r="B11" s="14"/>
      <c r="C11" s="14"/>
      <c r="D11" s="14"/>
      <c r="E11" s="91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21"/>
      <c r="X11" s="16"/>
      <c r="Y11" s="16"/>
      <c r="Z11" s="16"/>
      <c r="AA11" s="16"/>
      <c r="AB11" s="16"/>
      <c r="AC11" s="16"/>
      <c r="AD11" s="16"/>
      <c r="AE11" s="16"/>
      <c r="AF11" s="15"/>
      <c r="AG11" s="16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6"/>
      <c r="AV11" s="14"/>
      <c r="AW11" s="14"/>
      <c r="AX11" s="14"/>
      <c r="AY11" s="16"/>
      <c r="AZ11" s="16"/>
      <c r="BA11" s="14"/>
    </row>
    <row r="12" spans="1:53" ht="30" customHeight="1" x14ac:dyDescent="0.2">
      <c r="A12" s="116" t="s">
        <v>4</v>
      </c>
      <c r="B12" s="116" t="s">
        <v>5</v>
      </c>
      <c r="C12" s="116" t="s">
        <v>0</v>
      </c>
      <c r="D12" s="123" t="s">
        <v>1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</row>
    <row r="13" spans="1:53" ht="25.15" customHeight="1" x14ac:dyDescent="0.2">
      <c r="A13" s="117"/>
      <c r="B13" s="117"/>
      <c r="C13" s="116"/>
      <c r="D13" s="118" t="s">
        <v>2</v>
      </c>
      <c r="E13" s="127" t="s">
        <v>8</v>
      </c>
      <c r="F13" s="128"/>
      <c r="G13" s="128"/>
      <c r="H13" s="128"/>
      <c r="I13" s="118" t="s">
        <v>9</v>
      </c>
      <c r="J13" s="118"/>
      <c r="K13" s="118"/>
      <c r="L13" s="118"/>
      <c r="M13" s="118"/>
      <c r="N13" s="118"/>
      <c r="O13" s="118"/>
      <c r="P13" s="118" t="s">
        <v>10</v>
      </c>
      <c r="Q13" s="118"/>
      <c r="R13" s="118"/>
      <c r="S13" s="118"/>
      <c r="T13" s="118"/>
      <c r="U13" s="118"/>
      <c r="V13" s="118"/>
      <c r="W13" s="136" t="s">
        <v>11</v>
      </c>
      <c r="X13" s="136"/>
      <c r="Y13" s="136"/>
      <c r="Z13" s="136"/>
      <c r="AA13" s="136"/>
      <c r="AB13" s="136"/>
      <c r="AC13" s="136"/>
      <c r="AD13" s="136"/>
      <c r="AE13" s="136"/>
      <c r="AF13" s="118" t="s">
        <v>39</v>
      </c>
      <c r="AG13" s="135"/>
      <c r="AH13" s="135"/>
      <c r="AI13" s="135"/>
      <c r="AJ13" s="135"/>
      <c r="AK13" s="135"/>
      <c r="AL13" s="135"/>
      <c r="AM13" s="135"/>
      <c r="AN13" s="145" t="s">
        <v>67</v>
      </c>
      <c r="AO13" s="146"/>
      <c r="AP13" s="146"/>
      <c r="AQ13" s="146"/>
      <c r="AR13" s="146"/>
      <c r="AS13" s="146"/>
      <c r="AT13" s="147"/>
      <c r="AU13" s="118" t="s">
        <v>80</v>
      </c>
      <c r="AV13" s="135"/>
      <c r="AW13" s="135"/>
      <c r="AX13" s="135"/>
      <c r="AY13" s="135"/>
      <c r="AZ13" s="135"/>
      <c r="BA13" s="135"/>
    </row>
    <row r="14" spans="1:53" ht="132.75" customHeight="1" x14ac:dyDescent="0.2">
      <c r="A14" s="117"/>
      <c r="B14" s="117"/>
      <c r="C14" s="116"/>
      <c r="D14" s="118"/>
      <c r="E14" s="74" t="s">
        <v>3</v>
      </c>
      <c r="F14" s="22" t="s">
        <v>29</v>
      </c>
      <c r="G14" s="22" t="s">
        <v>14</v>
      </c>
      <c r="H14" s="22" t="s">
        <v>13</v>
      </c>
      <c r="I14" s="74" t="s">
        <v>3</v>
      </c>
      <c r="J14" s="22" t="s">
        <v>29</v>
      </c>
      <c r="K14" s="22" t="s">
        <v>14</v>
      </c>
      <c r="L14" s="22" t="s">
        <v>13</v>
      </c>
      <c r="M14" s="22" t="s">
        <v>34</v>
      </c>
      <c r="N14" s="22" t="s">
        <v>35</v>
      </c>
      <c r="O14" s="22" t="s">
        <v>36</v>
      </c>
      <c r="P14" s="74" t="s">
        <v>3</v>
      </c>
      <c r="Q14" s="22" t="s">
        <v>29</v>
      </c>
      <c r="R14" s="22" t="s">
        <v>14</v>
      </c>
      <c r="S14" s="23" t="s">
        <v>13</v>
      </c>
      <c r="T14" s="22" t="s">
        <v>34</v>
      </c>
      <c r="U14" s="22" t="s">
        <v>35</v>
      </c>
      <c r="V14" s="22" t="s">
        <v>36</v>
      </c>
      <c r="W14" s="74" t="s">
        <v>3</v>
      </c>
      <c r="X14" s="23" t="s">
        <v>29</v>
      </c>
      <c r="Y14" s="23" t="s">
        <v>18</v>
      </c>
      <c r="Z14" s="23" t="s">
        <v>14</v>
      </c>
      <c r="AA14" s="23" t="s">
        <v>13</v>
      </c>
      <c r="AB14" s="23" t="s">
        <v>34</v>
      </c>
      <c r="AC14" s="23" t="s">
        <v>73</v>
      </c>
      <c r="AD14" s="23" t="s">
        <v>35</v>
      </c>
      <c r="AE14" s="23" t="s">
        <v>36</v>
      </c>
      <c r="AF14" s="74" t="s">
        <v>3</v>
      </c>
      <c r="AG14" s="22" t="s">
        <v>29</v>
      </c>
      <c r="AH14" s="22" t="s">
        <v>14</v>
      </c>
      <c r="AI14" s="22" t="s">
        <v>13</v>
      </c>
      <c r="AJ14" s="22" t="s">
        <v>34</v>
      </c>
      <c r="AK14" s="23" t="s">
        <v>35</v>
      </c>
      <c r="AL14" s="23" t="s">
        <v>73</v>
      </c>
      <c r="AM14" s="22" t="s">
        <v>36</v>
      </c>
      <c r="AN14" s="74" t="s">
        <v>3</v>
      </c>
      <c r="AO14" s="22" t="s">
        <v>29</v>
      </c>
      <c r="AP14" s="22" t="s">
        <v>14</v>
      </c>
      <c r="AQ14" s="22" t="s">
        <v>13</v>
      </c>
      <c r="AR14" s="22" t="s">
        <v>34</v>
      </c>
      <c r="AS14" s="23" t="s">
        <v>35</v>
      </c>
      <c r="AT14" s="22" t="s">
        <v>36</v>
      </c>
      <c r="AU14" s="74" t="s">
        <v>3</v>
      </c>
      <c r="AV14" s="22" t="s">
        <v>29</v>
      </c>
      <c r="AW14" s="22" t="s">
        <v>14</v>
      </c>
      <c r="AX14" s="22" t="s">
        <v>13</v>
      </c>
      <c r="AY14" s="22" t="s">
        <v>34</v>
      </c>
      <c r="AZ14" s="23" t="s">
        <v>35</v>
      </c>
      <c r="BA14" s="22" t="s">
        <v>36</v>
      </c>
    </row>
    <row r="15" spans="1:53" ht="15" x14ac:dyDescent="0.2">
      <c r="A15" s="7">
        <v>1</v>
      </c>
      <c r="B15" s="7">
        <v>2</v>
      </c>
      <c r="C15" s="7">
        <v>3</v>
      </c>
      <c r="D15" s="24">
        <v>4</v>
      </c>
      <c r="E15" s="74">
        <v>5</v>
      </c>
      <c r="F15" s="24">
        <v>6</v>
      </c>
      <c r="G15" s="24">
        <v>7</v>
      </c>
      <c r="H15" s="24">
        <v>8</v>
      </c>
      <c r="I15" s="7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74">
        <v>16</v>
      </c>
      <c r="Q15" s="24">
        <v>17</v>
      </c>
      <c r="R15" s="24">
        <v>18</v>
      </c>
      <c r="S15" s="25">
        <v>19</v>
      </c>
      <c r="T15" s="24">
        <v>20</v>
      </c>
      <c r="U15" s="24">
        <v>21</v>
      </c>
      <c r="V15" s="24">
        <v>22</v>
      </c>
      <c r="W15" s="74">
        <v>23</v>
      </c>
      <c r="X15" s="89">
        <v>24</v>
      </c>
      <c r="Y15" s="89">
        <v>25</v>
      </c>
      <c r="Z15" s="89">
        <v>26</v>
      </c>
      <c r="AA15" s="89">
        <v>27</v>
      </c>
      <c r="AB15" s="89">
        <v>28</v>
      </c>
      <c r="AC15" s="89"/>
      <c r="AD15" s="89">
        <v>29</v>
      </c>
      <c r="AE15" s="89">
        <v>30</v>
      </c>
      <c r="AF15" s="74">
        <v>31</v>
      </c>
      <c r="AG15" s="24">
        <v>32</v>
      </c>
      <c r="AH15" s="104">
        <v>33</v>
      </c>
      <c r="AI15" s="24">
        <v>34</v>
      </c>
      <c r="AJ15" s="24">
        <v>35</v>
      </c>
      <c r="AK15" s="103">
        <v>36</v>
      </c>
      <c r="AL15" s="107"/>
      <c r="AM15" s="24">
        <v>37</v>
      </c>
      <c r="AN15" s="94">
        <v>38</v>
      </c>
      <c r="AO15" s="94">
        <v>39</v>
      </c>
      <c r="AP15" s="94">
        <v>40</v>
      </c>
      <c r="AQ15" s="94">
        <v>41</v>
      </c>
      <c r="AR15" s="94">
        <v>42</v>
      </c>
      <c r="AS15" s="103"/>
      <c r="AT15" s="94">
        <v>42</v>
      </c>
      <c r="AU15" s="86">
        <v>43</v>
      </c>
      <c r="AV15" s="24">
        <v>44</v>
      </c>
      <c r="AW15" s="24">
        <v>45</v>
      </c>
      <c r="AX15" s="24">
        <v>46</v>
      </c>
      <c r="AY15" s="24">
        <v>47</v>
      </c>
      <c r="AZ15" s="103"/>
      <c r="BA15" s="24">
        <v>48</v>
      </c>
    </row>
    <row r="16" spans="1:53" s="66" customFormat="1" ht="50.25" customHeight="1" x14ac:dyDescent="0.2">
      <c r="A16" s="139" t="s">
        <v>6</v>
      </c>
      <c r="B16" s="70"/>
      <c r="C16" s="70" t="s">
        <v>7</v>
      </c>
      <c r="D16" s="27">
        <f>D17+D18+D19+D20+D21</f>
        <v>4924939.0890000006</v>
      </c>
      <c r="E16" s="75">
        <f>SUM(F16:H16)</f>
        <v>1130906.08</v>
      </c>
      <c r="F16" s="27">
        <f>F17+F18+F19+F20</f>
        <v>328683.89999999997</v>
      </c>
      <c r="G16" s="27">
        <f>G17+G18+G19+G20</f>
        <v>471282.39999999997</v>
      </c>
      <c r="H16" s="27">
        <f>H17+H18+H19+H20</f>
        <v>330939.78000000003</v>
      </c>
      <c r="I16" s="75">
        <f>J16+K16+L16+M16+N16+O16</f>
        <v>739717.30900000001</v>
      </c>
      <c r="J16" s="27">
        <f t="shared" ref="J16:O16" si="0">J17+J18+J19+J20</f>
        <v>281557.09999999998</v>
      </c>
      <c r="K16" s="27">
        <f t="shared" si="0"/>
        <v>255676.27999999997</v>
      </c>
      <c r="L16" s="27">
        <f t="shared" si="0"/>
        <v>202139.3</v>
      </c>
      <c r="M16" s="27">
        <f t="shared" si="0"/>
        <v>261.42900000000003</v>
      </c>
      <c r="N16" s="27">
        <f t="shared" si="0"/>
        <v>76.899999999999991</v>
      </c>
      <c r="O16" s="27">
        <f t="shared" si="0"/>
        <v>6.3</v>
      </c>
      <c r="P16" s="75">
        <f t="shared" ref="P16:P39" si="1">Q16+R16+S16+T16+U16+V16</f>
        <v>986541.70000000007</v>
      </c>
      <c r="Q16" s="27">
        <f>Q17+Q18+Q21</f>
        <v>414792.6</v>
      </c>
      <c r="R16" s="27">
        <f>R17+R18+R21</f>
        <v>284173.40000000002</v>
      </c>
      <c r="S16" s="27">
        <f>S17+S18+S19+S20+S21</f>
        <v>284966.09999999998</v>
      </c>
      <c r="T16" s="27">
        <f>T17+T18+T19+T20</f>
        <v>2562</v>
      </c>
      <c r="U16" s="27">
        <f>U17+U18+U19+U20</f>
        <v>3.8</v>
      </c>
      <c r="V16" s="27">
        <f>V17+V18+V19+V20</f>
        <v>43.8</v>
      </c>
      <c r="W16" s="75">
        <f>X16+Y16+Z16+AA16+AB16+AD16+AE16+AC16</f>
        <v>578245.80000000005</v>
      </c>
      <c r="X16" s="27">
        <f>X17+X18+X21</f>
        <v>228325.40000000002</v>
      </c>
      <c r="Y16" s="27">
        <f>Y17+Y18+Y19+Y20</f>
        <v>0</v>
      </c>
      <c r="Z16" s="27">
        <f>SUM(Z17:Z21)</f>
        <v>165701.9</v>
      </c>
      <c r="AA16" s="27">
        <f>SUM(AA17:AA21)</f>
        <v>180210.7</v>
      </c>
      <c r="AB16" s="27">
        <f>AB17+AB21</f>
        <v>3706.1</v>
      </c>
      <c r="AC16" s="27">
        <f>AC43</f>
        <v>30</v>
      </c>
      <c r="AD16" s="27">
        <f>AD17</f>
        <v>212.39999999999998</v>
      </c>
      <c r="AE16" s="27">
        <f>AE17+AE18+AE19+AE20</f>
        <v>59.3</v>
      </c>
      <c r="AF16" s="75">
        <f>AG16+AH16+AI16+AJ16+AK16+AL16+AM16</f>
        <v>1389762.7999999998</v>
      </c>
      <c r="AG16" s="26">
        <f>AG17+AG18+AG21</f>
        <v>532627.1</v>
      </c>
      <c r="AH16" s="26">
        <f>AH17+AH18+AH21</f>
        <v>676022.7</v>
      </c>
      <c r="AI16" s="26">
        <f>AI17+AI18+AI19+AI20+AI21</f>
        <v>169970.7</v>
      </c>
      <c r="AJ16" s="26">
        <f>AJ17+AJ18+AJ19+AJ20</f>
        <v>10545.3</v>
      </c>
      <c r="AK16" s="26">
        <f>AK17</f>
        <v>483.8</v>
      </c>
      <c r="AL16" s="26">
        <f>AL17</f>
        <v>38.200000000000003</v>
      </c>
      <c r="AM16" s="26">
        <f>AM17+AM18+AM19+AM20</f>
        <v>75</v>
      </c>
      <c r="AN16" s="75">
        <f>AO16+AP16+AQ16+AR16+AS16+AT16</f>
        <v>55108.599999999991</v>
      </c>
      <c r="AO16" s="27">
        <f>AO17+AO18+AO19+AO20</f>
        <v>0</v>
      </c>
      <c r="AP16" s="27">
        <f>AP17+AP18+AP19+AP20</f>
        <v>6131.2</v>
      </c>
      <c r="AQ16" s="27">
        <f>AQ17+AQ18+AQ19+AQ20+AQ21</f>
        <v>39268.699999999997</v>
      </c>
      <c r="AR16" s="27">
        <f>AR17+AR18+AR19+AR20</f>
        <v>8076.1</v>
      </c>
      <c r="AS16" s="27">
        <f>AS17</f>
        <v>1580</v>
      </c>
      <c r="AT16" s="27">
        <f>AT17+AT18+AT19+AT20</f>
        <v>52.6</v>
      </c>
      <c r="AU16" s="75">
        <f>AV16+AW16+AX16+AY16+AZ16+BA16</f>
        <v>44656.799999999996</v>
      </c>
      <c r="AV16" s="27">
        <f>AV17+AV18+AV19+AV20</f>
        <v>0</v>
      </c>
      <c r="AW16" s="27">
        <f>AW17+AW18+AW19+AW20</f>
        <v>7131.2</v>
      </c>
      <c r="AX16" s="27">
        <f>AX17+AX18+AX19+AX20+AX21</f>
        <v>28534.7</v>
      </c>
      <c r="AY16" s="27">
        <f>AY17+AY18+AY19+AY20</f>
        <v>7356.2</v>
      </c>
      <c r="AZ16" s="27">
        <f>AZ17</f>
        <v>1580</v>
      </c>
      <c r="BA16" s="27">
        <f>BA17+BA18+BA19+BA20</f>
        <v>54.7</v>
      </c>
    </row>
    <row r="17" spans="1:54" s="67" customFormat="1" ht="135" customHeight="1" x14ac:dyDescent="0.2">
      <c r="A17" s="140"/>
      <c r="B17" s="25" t="s">
        <v>74</v>
      </c>
      <c r="C17" s="25" t="s">
        <v>72</v>
      </c>
      <c r="D17" s="27">
        <f>E17+I17+P17+W17+AF17+AN17+AU17</f>
        <v>2595556.389</v>
      </c>
      <c r="E17" s="75">
        <f>SUM(F17:H17)</f>
        <v>1129906.08</v>
      </c>
      <c r="F17" s="29">
        <f>F23+F45+F59+F67+F69</f>
        <v>328683.89999999997</v>
      </c>
      <c r="G17" s="29">
        <f>G23+G45+G59+G67+G69</f>
        <v>471282.39999999997</v>
      </c>
      <c r="H17" s="29">
        <f>H23+H45+H59+H67+H69</f>
        <v>329939.78000000003</v>
      </c>
      <c r="I17" s="75">
        <f>J17+K17+L17+M17+N17+O17</f>
        <v>738308.00899999996</v>
      </c>
      <c r="J17" s="29">
        <f t="shared" ref="J17:O17" si="2">J23+J45+J59+J67+J69</f>
        <v>281557.09999999998</v>
      </c>
      <c r="K17" s="29">
        <f t="shared" si="2"/>
        <v>255676.27999999997</v>
      </c>
      <c r="L17" s="29">
        <f t="shared" si="2"/>
        <v>200730</v>
      </c>
      <c r="M17" s="29">
        <f t="shared" si="2"/>
        <v>261.42900000000003</v>
      </c>
      <c r="N17" s="29">
        <f t="shared" si="2"/>
        <v>76.899999999999991</v>
      </c>
      <c r="O17" s="29">
        <f t="shared" si="2"/>
        <v>6.3</v>
      </c>
      <c r="P17" s="75">
        <f t="shared" si="1"/>
        <v>162442.19999999998</v>
      </c>
      <c r="Q17" s="29">
        <f>Q23+Q45+Q59+Q69</f>
        <v>39608.700000000004</v>
      </c>
      <c r="R17" s="29">
        <f t="shared" ref="R17:V17" si="3">R23+R45+R59+R69</f>
        <v>80671.299999999988</v>
      </c>
      <c r="S17" s="29">
        <f t="shared" si="3"/>
        <v>39552.6</v>
      </c>
      <c r="T17" s="29">
        <f t="shared" si="3"/>
        <v>2562</v>
      </c>
      <c r="U17" s="29">
        <f t="shared" si="3"/>
        <v>3.8</v>
      </c>
      <c r="V17" s="29">
        <f t="shared" si="3"/>
        <v>43.8</v>
      </c>
      <c r="W17" s="75">
        <f>X17+Y17+Z17+AA17+AB17+AD17+AE17+AC17</f>
        <v>135507.20000000001</v>
      </c>
      <c r="X17" s="29">
        <f>X45</f>
        <v>49394.3</v>
      </c>
      <c r="Y17" s="29">
        <f>Y23+Y45</f>
        <v>0</v>
      </c>
      <c r="Z17" s="29">
        <f>Z23+Z45+Z59+Z43+Z25</f>
        <v>57532.4</v>
      </c>
      <c r="AA17" s="29">
        <f>AA23+AA45+AA59+AA69+AA25</f>
        <v>24572.7</v>
      </c>
      <c r="AB17" s="29">
        <f>AB23+AB45+AB59+AB69</f>
        <v>3706.1</v>
      </c>
      <c r="AC17" s="71">
        <v>30</v>
      </c>
      <c r="AD17" s="34">
        <f>AD23+AD45+AD59+AD67+AD69+AD25</f>
        <v>212.39999999999998</v>
      </c>
      <c r="AE17" s="29">
        <f>AE23+AE45+AE59+AE67+AE69</f>
        <v>59.3</v>
      </c>
      <c r="AF17" s="75">
        <f>AG17+AH17+AI17+AJ17+AK17+AL17+AM17</f>
        <v>355283.6</v>
      </c>
      <c r="AG17" s="28">
        <f>AG23+AG45+AG59+AG67+AG69</f>
        <v>124453.5</v>
      </c>
      <c r="AH17" s="28">
        <f>AH22+AH59+AH79+AH45</f>
        <v>188101.8</v>
      </c>
      <c r="AI17" s="28">
        <f>AI23+AI59+AI68+AI45</f>
        <v>31586</v>
      </c>
      <c r="AJ17" s="28">
        <f>AJ44+AJ59+AJ79</f>
        <v>10545.3</v>
      </c>
      <c r="AK17" s="28">
        <f>AK59+AK79+AK22</f>
        <v>483.8</v>
      </c>
      <c r="AL17" s="28">
        <f>AL79</f>
        <v>38.200000000000003</v>
      </c>
      <c r="AM17" s="28">
        <f>AM23+AM45+AM59+AM67+AM69</f>
        <v>75</v>
      </c>
      <c r="AN17" s="75">
        <f>AO17+AP17+AQ17+AR17+AS17+AT17</f>
        <v>39003.9</v>
      </c>
      <c r="AO17" s="29">
        <f>AO23+AO45+AO59+AO67+AO69</f>
        <v>0</v>
      </c>
      <c r="AP17" s="29">
        <f>AP22+AP59+AP79</f>
        <v>6131.2</v>
      </c>
      <c r="AQ17" s="29">
        <f>AQ23+AQ45+AQ59+AQ67+AQ69</f>
        <v>23164</v>
      </c>
      <c r="AR17" s="29">
        <f>AR59+AR79</f>
        <v>8076.1</v>
      </c>
      <c r="AS17" s="29">
        <f>AS59+AS79</f>
        <v>1580</v>
      </c>
      <c r="AT17" s="29">
        <f>AT23+AT45+AT59+AT67+AT69</f>
        <v>52.6</v>
      </c>
      <c r="AU17" s="75">
        <f>AW17+AX17+AY17+AZ17+BA17</f>
        <v>35105.399999999994</v>
      </c>
      <c r="AV17" s="29">
        <f>AV23+AV45+AV59+AV67+AV69</f>
        <v>0</v>
      </c>
      <c r="AW17" s="29">
        <f>AW22+AW59+AW79</f>
        <v>7131.2</v>
      </c>
      <c r="AX17" s="29">
        <f>AX23+AX45+AX59+AX67+AX69</f>
        <v>18983.3</v>
      </c>
      <c r="AY17" s="29">
        <f>AY59+AY79</f>
        <v>7356.2</v>
      </c>
      <c r="AZ17" s="29">
        <f>AZ59+AZ79</f>
        <v>1580</v>
      </c>
      <c r="BA17" s="29">
        <f>BA23+BA45+BA59+BA67+BA69</f>
        <v>54.7</v>
      </c>
    </row>
    <row r="18" spans="1:54" s="67" customFormat="1" ht="90" customHeight="1" x14ac:dyDescent="0.2">
      <c r="A18" s="140"/>
      <c r="B18" s="25" t="s">
        <v>16</v>
      </c>
      <c r="C18" s="25" t="s">
        <v>16</v>
      </c>
      <c r="D18" s="27">
        <f t="shared" ref="D18:D20" si="4">E18+I18+P18+W18+AF18+AN18+AU18</f>
        <v>1721849.0999999999</v>
      </c>
      <c r="E18" s="76">
        <f>SUM(H18:H18)</f>
        <v>1000</v>
      </c>
      <c r="F18" s="32">
        <f t="shared" ref="F18:G18" si="5">F27</f>
        <v>0</v>
      </c>
      <c r="G18" s="32">
        <f t="shared" si="5"/>
        <v>0</v>
      </c>
      <c r="H18" s="32">
        <f>H27</f>
        <v>1000</v>
      </c>
      <c r="I18" s="76">
        <f>J18+K18+L18+M18+N18+O18</f>
        <v>336.9</v>
      </c>
      <c r="J18" s="32">
        <f t="shared" ref="J18:L18" si="6">J27</f>
        <v>0</v>
      </c>
      <c r="K18" s="32">
        <f t="shared" si="6"/>
        <v>0</v>
      </c>
      <c r="L18" s="32">
        <f t="shared" si="6"/>
        <v>336.9</v>
      </c>
      <c r="M18" s="32"/>
      <c r="N18" s="32"/>
      <c r="O18" s="32"/>
      <c r="P18" s="76">
        <f t="shared" si="1"/>
        <v>496754.3</v>
      </c>
      <c r="Q18" s="32">
        <f>Q27+Q47</f>
        <v>320613.09999999998</v>
      </c>
      <c r="R18" s="32">
        <f t="shared" ref="R18:V18" si="7">R27+R47</f>
        <v>136430.70000000001</v>
      </c>
      <c r="S18" s="32">
        <f t="shared" si="7"/>
        <v>39710.5</v>
      </c>
      <c r="T18" s="32">
        <f t="shared" si="7"/>
        <v>0</v>
      </c>
      <c r="U18" s="32">
        <f t="shared" si="7"/>
        <v>0</v>
      </c>
      <c r="V18" s="32">
        <f t="shared" si="7"/>
        <v>0</v>
      </c>
      <c r="W18" s="76">
        <f t="shared" ref="W18:W54" si="8">X18+Y18+Z18+AA18+AB18+AD18+AE18</f>
        <v>268213.7</v>
      </c>
      <c r="X18" s="32">
        <f>X27+X47</f>
        <v>177375.4</v>
      </c>
      <c r="Y18" s="32">
        <f>Y27+Y47</f>
        <v>0</v>
      </c>
      <c r="Z18" s="32">
        <f>Z27+Z47</f>
        <v>71180</v>
      </c>
      <c r="AA18" s="32">
        <f>AA27+AA47</f>
        <v>19658.3</v>
      </c>
      <c r="AB18" s="72">
        <f>AB27+AB47+AB61+AB71</f>
        <v>0</v>
      </c>
      <c r="AC18" s="72"/>
      <c r="AD18" s="32"/>
      <c r="AE18" s="32"/>
      <c r="AF18" s="76">
        <f>AG18+AH18+AI18</f>
        <v>952443.1</v>
      </c>
      <c r="AG18" s="31">
        <f>AG47</f>
        <v>406422.9</v>
      </c>
      <c r="AH18" s="31">
        <f>AH47</f>
        <v>485038.3</v>
      </c>
      <c r="AI18" s="31">
        <f>AI47+AI79</f>
        <v>60981.899999999994</v>
      </c>
      <c r="AJ18" s="31"/>
      <c r="AK18" s="31"/>
      <c r="AL18" s="31"/>
      <c r="AM18" s="31"/>
      <c r="AN18" s="76">
        <f t="shared" ref="AN18:AN23" si="9">AO18+AP18+AQ18+AR18+AT18</f>
        <v>1179.7</v>
      </c>
      <c r="AO18" s="32">
        <f t="shared" ref="AO18:AP18" si="10">AO27</f>
        <v>0</v>
      </c>
      <c r="AP18" s="32">
        <f t="shared" si="10"/>
        <v>0</v>
      </c>
      <c r="AQ18" s="32">
        <f>AQ82</f>
        <v>1179.7</v>
      </c>
      <c r="AR18" s="32"/>
      <c r="AS18" s="32"/>
      <c r="AT18" s="32"/>
      <c r="AU18" s="76">
        <f t="shared" ref="AU18:AU54" si="11">AV18+AW18+AX18+AY18+BA18</f>
        <v>1921.4</v>
      </c>
      <c r="AV18" s="32">
        <f t="shared" ref="AV18" si="12">AV27</f>
        <v>0</v>
      </c>
      <c r="AW18" s="32"/>
      <c r="AX18" s="32">
        <f>AX82</f>
        <v>1921.4</v>
      </c>
      <c r="AY18" s="32"/>
      <c r="AZ18" s="32"/>
      <c r="BA18" s="32"/>
    </row>
    <row r="19" spans="1:54" s="67" customFormat="1" ht="63.75" customHeight="1" x14ac:dyDescent="0.2">
      <c r="A19" s="140"/>
      <c r="B19" s="25" t="s">
        <v>19</v>
      </c>
      <c r="C19" s="25" t="s">
        <v>19</v>
      </c>
      <c r="D19" s="27">
        <f t="shared" si="4"/>
        <v>1060</v>
      </c>
      <c r="E19" s="76">
        <f>SUM(F19:H19)</f>
        <v>0</v>
      </c>
      <c r="F19" s="32">
        <v>0</v>
      </c>
      <c r="G19" s="32">
        <v>0</v>
      </c>
      <c r="H19" s="32">
        <v>0</v>
      </c>
      <c r="I19" s="76">
        <f>J19+K19+L19+M19+N19+O19</f>
        <v>1060</v>
      </c>
      <c r="J19" s="32">
        <v>0</v>
      </c>
      <c r="K19" s="32">
        <v>0</v>
      </c>
      <c r="L19" s="32">
        <f>SUM(L76)</f>
        <v>1060</v>
      </c>
      <c r="M19" s="41"/>
      <c r="N19" s="41"/>
      <c r="O19" s="41"/>
      <c r="P19" s="77">
        <f t="shared" si="1"/>
        <v>0</v>
      </c>
      <c r="Q19" s="32">
        <v>0</v>
      </c>
      <c r="R19" s="32">
        <v>0</v>
      </c>
      <c r="S19" s="32">
        <v>0</v>
      </c>
      <c r="T19" s="41"/>
      <c r="U19" s="41"/>
      <c r="V19" s="41"/>
      <c r="W19" s="77">
        <f t="shared" si="8"/>
        <v>0</v>
      </c>
      <c r="X19" s="32">
        <v>0</v>
      </c>
      <c r="Y19" s="32">
        <v>0</v>
      </c>
      <c r="Z19" s="32">
        <v>0</v>
      </c>
      <c r="AA19" s="32">
        <v>0</v>
      </c>
      <c r="AB19" s="73"/>
      <c r="AC19" s="73"/>
      <c r="AD19" s="41"/>
      <c r="AE19" s="41"/>
      <c r="AF19" s="77">
        <f t="shared" ref="AF19:AF54" si="13">AG19+AH19+AI19+AJ19+AM19</f>
        <v>0</v>
      </c>
      <c r="AG19" s="31">
        <v>0</v>
      </c>
      <c r="AH19" s="31">
        <v>0</v>
      </c>
      <c r="AI19" s="31">
        <v>0</v>
      </c>
      <c r="AJ19" s="33"/>
      <c r="AK19" s="33"/>
      <c r="AL19" s="33"/>
      <c r="AM19" s="33"/>
      <c r="AN19" s="77">
        <f t="shared" si="9"/>
        <v>0</v>
      </c>
      <c r="AO19" s="32">
        <v>0</v>
      </c>
      <c r="AP19" s="32">
        <v>0</v>
      </c>
      <c r="AQ19" s="32">
        <v>0</v>
      </c>
      <c r="AR19" s="41"/>
      <c r="AS19" s="41"/>
      <c r="AT19" s="41"/>
      <c r="AU19" s="77">
        <f t="shared" si="11"/>
        <v>0</v>
      </c>
      <c r="AV19" s="32">
        <v>0</v>
      </c>
      <c r="AW19" s="32">
        <v>0</v>
      </c>
      <c r="AX19" s="32">
        <v>0</v>
      </c>
      <c r="AY19" s="41"/>
      <c r="AZ19" s="41"/>
      <c r="BA19" s="41"/>
    </row>
    <row r="20" spans="1:54" s="67" customFormat="1" ht="67.5" customHeight="1" x14ac:dyDescent="0.2">
      <c r="A20" s="140"/>
      <c r="B20" s="25" t="s">
        <v>20</v>
      </c>
      <c r="C20" s="25" t="s">
        <v>20</v>
      </c>
      <c r="D20" s="27">
        <f t="shared" si="4"/>
        <v>12.4</v>
      </c>
      <c r="E20" s="76">
        <f>SUM(F20:H20)</f>
        <v>0</v>
      </c>
      <c r="F20" s="32">
        <v>0</v>
      </c>
      <c r="G20" s="32">
        <v>0</v>
      </c>
      <c r="H20" s="32">
        <v>0</v>
      </c>
      <c r="I20" s="76">
        <f>J20+K20+L20+M20+N20+O20</f>
        <v>12.4</v>
      </c>
      <c r="J20" s="32">
        <v>0</v>
      </c>
      <c r="K20" s="32">
        <v>0</v>
      </c>
      <c r="L20" s="32">
        <f>SUM(L77)</f>
        <v>12.4</v>
      </c>
      <c r="M20" s="41"/>
      <c r="N20" s="41"/>
      <c r="O20" s="41"/>
      <c r="P20" s="77">
        <f t="shared" si="1"/>
        <v>0</v>
      </c>
      <c r="Q20" s="32">
        <v>0</v>
      </c>
      <c r="R20" s="32">
        <v>0</v>
      </c>
      <c r="S20" s="32">
        <v>0</v>
      </c>
      <c r="T20" s="41"/>
      <c r="U20" s="41"/>
      <c r="V20" s="41"/>
      <c r="W20" s="77">
        <f t="shared" si="8"/>
        <v>0</v>
      </c>
      <c r="X20" s="32">
        <v>0</v>
      </c>
      <c r="Y20" s="32">
        <v>0</v>
      </c>
      <c r="Z20" s="32">
        <v>0</v>
      </c>
      <c r="AA20" s="32">
        <v>0</v>
      </c>
      <c r="AB20" s="41"/>
      <c r="AC20" s="41"/>
      <c r="AD20" s="41"/>
      <c r="AE20" s="41"/>
      <c r="AF20" s="77">
        <f t="shared" si="13"/>
        <v>0</v>
      </c>
      <c r="AG20" s="31">
        <v>0</v>
      </c>
      <c r="AH20" s="31">
        <v>0</v>
      </c>
      <c r="AI20" s="31">
        <v>0</v>
      </c>
      <c r="AJ20" s="33"/>
      <c r="AK20" s="33"/>
      <c r="AL20" s="33"/>
      <c r="AM20" s="33"/>
      <c r="AN20" s="77">
        <f t="shared" si="9"/>
        <v>0</v>
      </c>
      <c r="AO20" s="32">
        <v>0</v>
      </c>
      <c r="AP20" s="32">
        <v>0</v>
      </c>
      <c r="AQ20" s="32">
        <v>0</v>
      </c>
      <c r="AR20" s="41"/>
      <c r="AS20" s="41"/>
      <c r="AT20" s="41"/>
      <c r="AU20" s="77">
        <f t="shared" si="11"/>
        <v>0</v>
      </c>
      <c r="AV20" s="32">
        <v>0</v>
      </c>
      <c r="AW20" s="32">
        <v>0</v>
      </c>
      <c r="AX20" s="32">
        <v>0</v>
      </c>
      <c r="AY20" s="41"/>
      <c r="AZ20" s="41"/>
      <c r="BA20" s="41"/>
    </row>
    <row r="21" spans="1:54" s="67" customFormat="1" ht="67.5" customHeight="1" x14ac:dyDescent="0.2">
      <c r="A21" s="141"/>
      <c r="B21" s="80" t="s">
        <v>37</v>
      </c>
      <c r="C21" s="80" t="s">
        <v>37</v>
      </c>
      <c r="D21" s="27">
        <f>P21+W21+AF21+AN21+AU21</f>
        <v>606461.19999999995</v>
      </c>
      <c r="E21" s="78"/>
      <c r="F21" s="34"/>
      <c r="G21" s="34"/>
      <c r="H21" s="34"/>
      <c r="I21" s="78"/>
      <c r="J21" s="34"/>
      <c r="K21" s="34"/>
      <c r="L21" s="34"/>
      <c r="M21" s="81"/>
      <c r="N21" s="81"/>
      <c r="O21" s="81"/>
      <c r="P21" s="82">
        <f t="shared" si="1"/>
        <v>327345.19999999995</v>
      </c>
      <c r="Q21" s="34">
        <f>Q26+Q46+Q72</f>
        <v>54570.8</v>
      </c>
      <c r="R21" s="34">
        <f t="shared" ref="R21:V21" si="14">R26+R46+R72</f>
        <v>67071.399999999994</v>
      </c>
      <c r="S21" s="34">
        <f t="shared" si="14"/>
        <v>205702.99999999997</v>
      </c>
      <c r="T21" s="34">
        <f t="shared" si="14"/>
        <v>0</v>
      </c>
      <c r="U21" s="34">
        <f t="shared" si="14"/>
        <v>0</v>
      </c>
      <c r="V21" s="34">
        <f t="shared" si="14"/>
        <v>0</v>
      </c>
      <c r="W21" s="78">
        <f t="shared" si="8"/>
        <v>174524.90000000002</v>
      </c>
      <c r="X21" s="34">
        <f>X26+X46+X74</f>
        <v>1555.7</v>
      </c>
      <c r="Y21" s="34">
        <f>Y26+Y46+Y74</f>
        <v>0</v>
      </c>
      <c r="Z21" s="34">
        <f>Z26+Z46+Z74</f>
        <v>36989.5</v>
      </c>
      <c r="AA21" s="34">
        <f>AA26+AA46+AA74</f>
        <v>135979.70000000001</v>
      </c>
      <c r="AB21" s="34">
        <f>AB26+AB46+AB74</f>
        <v>0</v>
      </c>
      <c r="AC21" s="34"/>
      <c r="AD21" s="34">
        <f>AD26+AD46+AD74</f>
        <v>0</v>
      </c>
      <c r="AE21" s="34">
        <f>AE26+AE46+AE74</f>
        <v>0</v>
      </c>
      <c r="AF21" s="78">
        <f t="shared" si="13"/>
        <v>82036.100000000006</v>
      </c>
      <c r="AG21" s="106">
        <f>AG53</f>
        <v>1750.7</v>
      </c>
      <c r="AH21" s="106">
        <f>AH26+AH46+AH74</f>
        <v>2882.6</v>
      </c>
      <c r="AI21" s="106">
        <f>AI26+AI46+AI74</f>
        <v>77402.8</v>
      </c>
      <c r="AJ21" s="106">
        <f>AJ26+AJ46+AJ74</f>
        <v>0</v>
      </c>
      <c r="AK21" s="106"/>
      <c r="AL21" s="106"/>
      <c r="AM21" s="106">
        <f>AM26+AM46+AM74</f>
        <v>0</v>
      </c>
      <c r="AN21" s="85">
        <f t="shared" si="9"/>
        <v>14925</v>
      </c>
      <c r="AO21" s="34"/>
      <c r="AP21" s="34">
        <f>AP26+AP46+AP74</f>
        <v>0</v>
      </c>
      <c r="AQ21" s="34">
        <f>AQ26+AQ46+AQ74</f>
        <v>14925</v>
      </c>
      <c r="AR21" s="34">
        <f>AR26+AR46+AR74</f>
        <v>0</v>
      </c>
      <c r="AS21" s="34"/>
      <c r="AT21" s="34">
        <f>AT26+AT46+AT74</f>
        <v>0</v>
      </c>
      <c r="AU21" s="85">
        <f t="shared" si="11"/>
        <v>7630</v>
      </c>
      <c r="AV21" s="34"/>
      <c r="AW21" s="34">
        <f>AW26+AW46+AW74</f>
        <v>0</v>
      </c>
      <c r="AX21" s="34">
        <f>AX26+AX46+AX74</f>
        <v>7630</v>
      </c>
      <c r="AY21" s="34">
        <f>AY26+AY46+AY74</f>
        <v>0</v>
      </c>
      <c r="AZ21" s="34"/>
      <c r="BA21" s="34">
        <f>BA26+BA46+BA74</f>
        <v>0</v>
      </c>
    </row>
    <row r="22" spans="1:54" s="9" customFormat="1" ht="42.75" x14ac:dyDescent="0.2">
      <c r="A22" s="150" t="s">
        <v>27</v>
      </c>
      <c r="B22" s="43"/>
      <c r="C22" s="43" t="s">
        <v>7</v>
      </c>
      <c r="D22" s="30">
        <f>D23+D24+D25+D26+D27</f>
        <v>504375.17000000004</v>
      </c>
      <c r="E22" s="76">
        <f>SUM(F22:H22)</f>
        <v>189863.80000000002</v>
      </c>
      <c r="F22" s="30">
        <f t="shared" ref="F22:G22" si="15">F23+F27</f>
        <v>3476.8</v>
      </c>
      <c r="G22" s="30">
        <f t="shared" si="15"/>
        <v>7617.7999999999993</v>
      </c>
      <c r="H22" s="30">
        <f>H23+H27</f>
        <v>178769.2</v>
      </c>
      <c r="I22" s="76">
        <f>J22+K22+L22+M22+N22+O22</f>
        <v>136347.07</v>
      </c>
      <c r="J22" s="30">
        <f t="shared" ref="J22:L22" si="16">J23+J27</f>
        <v>3476.8</v>
      </c>
      <c r="K22" s="30">
        <f t="shared" si="16"/>
        <v>13027.47</v>
      </c>
      <c r="L22" s="30">
        <f t="shared" si="16"/>
        <v>119842.8</v>
      </c>
      <c r="M22" s="30"/>
      <c r="N22" s="30"/>
      <c r="O22" s="30"/>
      <c r="P22" s="76">
        <f t="shared" si="1"/>
        <v>50866.399999999994</v>
      </c>
      <c r="Q22" s="30">
        <f t="shared" ref="Q22" si="17">Q23+Q27</f>
        <v>1772.4</v>
      </c>
      <c r="R22" s="30">
        <f>R23+R27</f>
        <v>5483.2999999999993</v>
      </c>
      <c r="S22" s="35">
        <f>S23+S26+S27</f>
        <v>41610.699999999997</v>
      </c>
      <c r="T22" s="30">
        <f>T23</f>
        <v>2000</v>
      </c>
      <c r="U22" s="30"/>
      <c r="V22" s="30"/>
      <c r="W22" s="76">
        <f>X22+Y22+Z22+AA22+AB22+AD22+AE22+AC22</f>
        <v>46024.3</v>
      </c>
      <c r="X22" s="35">
        <f t="shared" ref="X22:Y22" si="18">X23+X27</f>
        <v>0</v>
      </c>
      <c r="Y22" s="35">
        <f t="shared" si="18"/>
        <v>0</v>
      </c>
      <c r="Z22" s="35">
        <f>Z23+Z26+Z24+Z25</f>
        <v>5379.5</v>
      </c>
      <c r="AA22" s="35">
        <f>AA23+AA26+AA27</f>
        <v>38188</v>
      </c>
      <c r="AB22" s="35">
        <f>AB23+AB26</f>
        <v>2300</v>
      </c>
      <c r="AC22" s="35">
        <f>AC24</f>
        <v>30</v>
      </c>
      <c r="AD22" s="35">
        <f>AD25</f>
        <v>126.8</v>
      </c>
      <c r="AE22" s="35">
        <v>0</v>
      </c>
      <c r="AF22" s="76">
        <f>AH22+AI22+AK22</f>
        <v>32607.600000000002</v>
      </c>
      <c r="AG22" s="30">
        <f t="shared" ref="AG22:AH22" si="19">AG23+AG27</f>
        <v>0</v>
      </c>
      <c r="AH22" s="30">
        <f t="shared" si="19"/>
        <v>6503</v>
      </c>
      <c r="AI22" s="30">
        <f>AI23+AI26+AI27</f>
        <v>26034.9</v>
      </c>
      <c r="AJ22" s="30">
        <f>AJ23</f>
        <v>0</v>
      </c>
      <c r="AK22" s="30">
        <f>AK25</f>
        <v>69.7</v>
      </c>
      <c r="AL22" s="30"/>
      <c r="AM22" s="30"/>
      <c r="AN22" s="76">
        <f t="shared" si="9"/>
        <v>29736</v>
      </c>
      <c r="AO22" s="35">
        <f t="shared" ref="AO22:AT22" si="20">AO23+AO26+AO27</f>
        <v>0</v>
      </c>
      <c r="AP22" s="35">
        <f t="shared" si="20"/>
        <v>5500</v>
      </c>
      <c r="AQ22" s="35">
        <f t="shared" si="20"/>
        <v>24236</v>
      </c>
      <c r="AR22" s="35">
        <f t="shared" si="20"/>
        <v>0</v>
      </c>
      <c r="AS22" s="35"/>
      <c r="AT22" s="35">
        <f t="shared" si="20"/>
        <v>0</v>
      </c>
      <c r="AU22" s="76">
        <f t="shared" si="11"/>
        <v>18930</v>
      </c>
      <c r="AV22" s="35">
        <f t="shared" ref="AV22:AX22" si="21">AV23+AV26+AV27</f>
        <v>0</v>
      </c>
      <c r="AW22" s="35">
        <f t="shared" si="21"/>
        <v>6500</v>
      </c>
      <c r="AX22" s="35">
        <f t="shared" si="21"/>
        <v>12430</v>
      </c>
      <c r="AY22" s="35">
        <f t="shared" ref="AY22" si="22">AY23+AY26+AY27</f>
        <v>0</v>
      </c>
      <c r="AZ22" s="35"/>
      <c r="BA22" s="35">
        <f t="shared" ref="BA22" si="23">BA23+BA26+BA27</f>
        <v>0</v>
      </c>
    </row>
    <row r="23" spans="1:54" s="64" customFormat="1" ht="42" customHeight="1" x14ac:dyDescent="0.2">
      <c r="A23" s="150"/>
      <c r="B23" s="43" t="s">
        <v>15</v>
      </c>
      <c r="C23" s="43" t="s">
        <v>12</v>
      </c>
      <c r="D23" s="30">
        <f>E23+I23+P23+W23+AF23+AN23+AU23</f>
        <v>411955.37000000005</v>
      </c>
      <c r="E23" s="76">
        <f>SUM(F23:H23)</f>
        <v>188863.80000000002</v>
      </c>
      <c r="F23" s="30">
        <f>F28+F29+F30+F32+F34+F35+F38+F39</f>
        <v>3476.8</v>
      </c>
      <c r="G23" s="30">
        <f>G28+G29+G30+G32+G34+G35+G38+G39</f>
        <v>7617.7999999999993</v>
      </c>
      <c r="H23" s="30">
        <f>H28+H29+H30+H32+H34+H35+H38+H39</f>
        <v>177769.2</v>
      </c>
      <c r="I23" s="76">
        <f>J23+K23+L23+M23+N23+O23</f>
        <v>136010.17000000001</v>
      </c>
      <c r="J23" s="30">
        <f>J28+J29+J30+J32+J34+J35+J38+J39</f>
        <v>3476.8</v>
      </c>
      <c r="K23" s="30">
        <f>K28+K29+K30+K32+K34+K35+K38+K39</f>
        <v>13027.47</v>
      </c>
      <c r="L23" s="30">
        <f>L28+L29+L30+L32+L34+L35+L38+L39</f>
        <v>119505.90000000001</v>
      </c>
      <c r="M23" s="30"/>
      <c r="N23" s="30"/>
      <c r="O23" s="30"/>
      <c r="P23" s="76">
        <f t="shared" si="1"/>
        <v>26596</v>
      </c>
      <c r="Q23" s="30">
        <f>Q28+Q29+Q30+Q32+Q34+Q35+Q38+Q39+Q42</f>
        <v>1772.4</v>
      </c>
      <c r="R23" s="30">
        <f t="shared" ref="R23:V23" si="24">R28+R29+R30+R32+R34+R35+R38+R39+R42</f>
        <v>5483.2999999999993</v>
      </c>
      <c r="S23" s="30">
        <f t="shared" si="24"/>
        <v>17340.3</v>
      </c>
      <c r="T23" s="30">
        <f t="shared" si="24"/>
        <v>2000</v>
      </c>
      <c r="U23" s="30">
        <f t="shared" si="24"/>
        <v>0</v>
      </c>
      <c r="V23" s="30">
        <f t="shared" si="24"/>
        <v>0</v>
      </c>
      <c r="W23" s="76">
        <f t="shared" si="8"/>
        <v>21655.4</v>
      </c>
      <c r="X23" s="35">
        <f>X28+X29+X30+X32+X34+X35+X38+X39</f>
        <v>0</v>
      </c>
      <c r="Y23" s="35">
        <f>Y28+Y29+Y30+Y32+Y34+Y35+Y38+Y39</f>
        <v>0</v>
      </c>
      <c r="Z23" s="35">
        <f>Z28+Z29+Z30+Z32+Z34+Z35+Z38+Z39</f>
        <v>4199.6000000000004</v>
      </c>
      <c r="AA23" s="35">
        <f>AA32+AA34+AA35</f>
        <v>15155.8</v>
      </c>
      <c r="AB23" s="35">
        <f>AB28+AB29+AB30+AB32+AB34+AB35+AB38+AB39+AB42</f>
        <v>2300</v>
      </c>
      <c r="AC23" s="35">
        <v>0</v>
      </c>
      <c r="AD23" s="35">
        <f>AD28+AD29+AD30+AD32+AD34+AD35+AD38+AD39</f>
        <v>0</v>
      </c>
      <c r="AE23" s="35">
        <f>AE28+AE29+AE30+AE32+AE34+AE35+AE38+AE39</f>
        <v>0</v>
      </c>
      <c r="AF23" s="76">
        <f>AH23+AI23</f>
        <v>12719</v>
      </c>
      <c r="AG23" s="30">
        <f>AG28+AG29+AG30+AG32+AG34+AG35+AG38+AG39</f>
        <v>0</v>
      </c>
      <c r="AH23" s="30">
        <f>AH28+AH29+AH30+AH32+AH34+AH35+AH38+AH39+AH41</f>
        <v>6503</v>
      </c>
      <c r="AI23" s="30">
        <f>AI28+AI29+AI30+AI32+AI34+AI35+AI38+AI39+AI41</f>
        <v>6216</v>
      </c>
      <c r="AJ23" s="30">
        <f>AJ28+AJ29+AJ30+AJ32+AJ34+AJ35+AJ38+AJ39</f>
        <v>0</v>
      </c>
      <c r="AK23" s="30"/>
      <c r="AL23" s="30"/>
      <c r="AM23" s="30">
        <f>AM28+AM29+AM30+AM32+AM34+AM35+AM38+AM39</f>
        <v>0</v>
      </c>
      <c r="AN23" s="76">
        <f t="shared" si="9"/>
        <v>14811</v>
      </c>
      <c r="AO23" s="30">
        <f>AO28+AO29+AO30+AO32+AO34+AO35+AO38+AO39</f>
        <v>0</v>
      </c>
      <c r="AP23" s="30">
        <f>AP28+AP29+AP30+AP32+AP34+AP35+AP38+AP39</f>
        <v>5500</v>
      </c>
      <c r="AQ23" s="30">
        <f>AQ28+AQ29+AQ30+AQ32+AQ34+AQ35+AQ38+AQ39</f>
        <v>9311</v>
      </c>
      <c r="AR23" s="30">
        <f>AR28+AR29+AR30+AR32+AR34+AR35+AR38+AR39</f>
        <v>0</v>
      </c>
      <c r="AS23" s="30"/>
      <c r="AT23" s="30">
        <f>AT28+AT29+AT30+AT32+AT34+AT35+AT38+AT39</f>
        <v>0</v>
      </c>
      <c r="AU23" s="76">
        <f t="shared" si="11"/>
        <v>11300</v>
      </c>
      <c r="AV23" s="30">
        <f>AV28+AV29+AV30+AV32+AV34+AV35+AV38+AV39</f>
        <v>0</v>
      </c>
      <c r="AW23" s="30">
        <f>AW28+AW29+AW30+AW32+AW34+AW35+AW38+AW39</f>
        <v>6500</v>
      </c>
      <c r="AX23" s="30">
        <f>AX28+AX29+AX30+AX32+AX34+AX35+AX38+AX39</f>
        <v>4800</v>
      </c>
      <c r="AY23" s="30">
        <f>AY28+AY29+AY30+AY32+AY34+AY35+AY38+AY39</f>
        <v>0</v>
      </c>
      <c r="AZ23" s="30"/>
      <c r="BA23" s="30">
        <f>BA28+BA29+BA30+BA32+BA34+BA35+BA38+BA39</f>
        <v>0</v>
      </c>
    </row>
    <row r="24" spans="1:54" s="65" customFormat="1" ht="39.75" customHeight="1" x14ac:dyDescent="0.2">
      <c r="A24" s="150"/>
      <c r="B24" s="63" t="s">
        <v>75</v>
      </c>
      <c r="C24" s="63" t="s">
        <v>75</v>
      </c>
      <c r="D24" s="26">
        <f>W24</f>
        <v>300</v>
      </c>
      <c r="E24" s="75"/>
      <c r="F24" s="26"/>
      <c r="G24" s="26"/>
      <c r="H24" s="26"/>
      <c r="I24" s="75"/>
      <c r="J24" s="26"/>
      <c r="K24" s="26"/>
      <c r="L24" s="26"/>
      <c r="M24" s="26"/>
      <c r="N24" s="26"/>
      <c r="O24" s="26"/>
      <c r="P24" s="75"/>
      <c r="Q24" s="26"/>
      <c r="R24" s="26"/>
      <c r="S24" s="27"/>
      <c r="T24" s="26"/>
      <c r="U24" s="26"/>
      <c r="V24" s="26"/>
      <c r="W24" s="75">
        <f>Z24+AC24</f>
        <v>300</v>
      </c>
      <c r="X24" s="27">
        <v>0</v>
      </c>
      <c r="Y24" s="27">
        <v>0</v>
      </c>
      <c r="Z24" s="27">
        <f>Z43</f>
        <v>270</v>
      </c>
      <c r="AA24" s="27">
        <v>0</v>
      </c>
      <c r="AB24" s="27">
        <v>0</v>
      </c>
      <c r="AC24" s="27">
        <f>AC43</f>
        <v>30</v>
      </c>
      <c r="AD24" s="27">
        <v>0</v>
      </c>
      <c r="AE24" s="27">
        <v>0</v>
      </c>
      <c r="AF24" s="75"/>
      <c r="AG24" s="26"/>
      <c r="AH24" s="26"/>
      <c r="AI24" s="26"/>
      <c r="AJ24" s="26"/>
      <c r="AK24" s="26"/>
      <c r="AL24" s="26"/>
      <c r="AM24" s="26"/>
      <c r="AN24" s="75"/>
      <c r="AO24" s="26"/>
      <c r="AP24" s="26"/>
      <c r="AQ24" s="26"/>
      <c r="AR24" s="26"/>
      <c r="AS24" s="26"/>
      <c r="AT24" s="26"/>
      <c r="AU24" s="75"/>
      <c r="AV24" s="26"/>
      <c r="AW24" s="26"/>
      <c r="AX24" s="26"/>
      <c r="AY24" s="26"/>
      <c r="AZ24" s="26"/>
      <c r="BA24" s="26"/>
    </row>
    <row r="25" spans="1:54" s="65" customFormat="1" ht="39.75" customHeight="1" x14ac:dyDescent="0.2">
      <c r="A25" s="150"/>
      <c r="B25" s="63" t="s">
        <v>77</v>
      </c>
      <c r="C25" s="63" t="s">
        <v>77</v>
      </c>
      <c r="D25" s="26">
        <f>W25+AF25</f>
        <v>1106.4000000000001</v>
      </c>
      <c r="E25" s="75"/>
      <c r="F25" s="26"/>
      <c r="G25" s="26"/>
      <c r="H25" s="26"/>
      <c r="I25" s="75"/>
      <c r="J25" s="26"/>
      <c r="K25" s="26"/>
      <c r="L25" s="26"/>
      <c r="M25" s="26"/>
      <c r="N25" s="26"/>
      <c r="O25" s="26"/>
      <c r="P25" s="75"/>
      <c r="Q25" s="26"/>
      <c r="R25" s="26"/>
      <c r="S25" s="27"/>
      <c r="T25" s="26"/>
      <c r="U25" s="26"/>
      <c r="V25" s="26"/>
      <c r="W25" s="75">
        <f>Z25+AD25</f>
        <v>1036.7</v>
      </c>
      <c r="X25" s="27"/>
      <c r="Y25" s="27"/>
      <c r="Z25" s="27">
        <f>Z41</f>
        <v>909.9</v>
      </c>
      <c r="AA25" s="27">
        <f>AA41</f>
        <v>0</v>
      </c>
      <c r="AB25" s="27"/>
      <c r="AC25" s="27"/>
      <c r="AD25" s="27">
        <f>AD41</f>
        <v>126.8</v>
      </c>
      <c r="AE25" s="27"/>
      <c r="AF25" s="75">
        <f>AK25</f>
        <v>69.7</v>
      </c>
      <c r="AG25" s="26"/>
      <c r="AH25" s="26"/>
      <c r="AI25" s="26"/>
      <c r="AJ25" s="26"/>
      <c r="AK25" s="26">
        <f>AK41</f>
        <v>69.7</v>
      </c>
      <c r="AL25" s="26"/>
      <c r="AM25" s="26"/>
      <c r="AN25" s="75"/>
      <c r="AO25" s="26"/>
      <c r="AP25" s="26"/>
      <c r="AQ25" s="26"/>
      <c r="AR25" s="26"/>
      <c r="AS25" s="26"/>
      <c r="AT25" s="26"/>
      <c r="AU25" s="75"/>
      <c r="AV25" s="26"/>
      <c r="AW25" s="26"/>
      <c r="AX25" s="26"/>
      <c r="AY25" s="26"/>
      <c r="AZ25" s="26"/>
      <c r="BA25" s="26"/>
    </row>
    <row r="26" spans="1:54" s="8" customFormat="1" ht="69.75" customHeight="1" x14ac:dyDescent="0.2">
      <c r="A26" s="150"/>
      <c r="B26" s="63" t="s">
        <v>37</v>
      </c>
      <c r="C26" s="63" t="s">
        <v>37</v>
      </c>
      <c r="D26" s="26">
        <f>P26+W26+AF26+AN26+AU26</f>
        <v>81941.799999999988</v>
      </c>
      <c r="E26" s="75"/>
      <c r="F26" s="26"/>
      <c r="G26" s="26"/>
      <c r="H26" s="26"/>
      <c r="I26" s="75"/>
      <c r="J26" s="26"/>
      <c r="K26" s="26"/>
      <c r="L26" s="26"/>
      <c r="M26" s="26"/>
      <c r="N26" s="26"/>
      <c r="O26" s="26"/>
      <c r="P26" s="75">
        <f t="shared" si="1"/>
        <v>23770.399999999998</v>
      </c>
      <c r="Q26" s="26"/>
      <c r="R26" s="26"/>
      <c r="S26" s="27">
        <f>S33+S36</f>
        <v>23770.399999999998</v>
      </c>
      <c r="T26" s="26"/>
      <c r="U26" s="26"/>
      <c r="V26" s="26"/>
      <c r="W26" s="75">
        <f t="shared" si="8"/>
        <v>15797.5</v>
      </c>
      <c r="X26" s="27">
        <v>0</v>
      </c>
      <c r="Y26" s="27">
        <v>0</v>
      </c>
      <c r="Z26" s="27">
        <f>Z33+Z36+Z40+Z42</f>
        <v>0</v>
      </c>
      <c r="AA26" s="27">
        <f>AA33+AA36+AA40</f>
        <v>15797.5</v>
      </c>
      <c r="AB26" s="27">
        <v>0</v>
      </c>
      <c r="AC26" s="27">
        <v>0</v>
      </c>
      <c r="AD26" s="27">
        <f>AD33+AD36+AD40+AD42</f>
        <v>0</v>
      </c>
      <c r="AE26" s="27">
        <f>AE33+AE36+AE40+AE42</f>
        <v>0</v>
      </c>
      <c r="AF26" s="75">
        <f t="shared" si="13"/>
        <v>19818.900000000001</v>
      </c>
      <c r="AG26" s="26"/>
      <c r="AH26" s="26"/>
      <c r="AI26" s="26">
        <f>AI36</f>
        <v>19818.900000000001</v>
      </c>
      <c r="AJ26" s="26"/>
      <c r="AK26" s="26"/>
      <c r="AL26" s="26"/>
      <c r="AM26" s="26"/>
      <c r="AN26" s="75">
        <f t="shared" ref="AN26:AN30" si="25">AO26+AP26+AQ26+AR26+AT26</f>
        <v>14925</v>
      </c>
      <c r="AO26" s="26">
        <f>AO33+AO36+AO40+AO42</f>
        <v>0</v>
      </c>
      <c r="AP26" s="26">
        <f>AP33+AP36+AP40+AP42</f>
        <v>0</v>
      </c>
      <c r="AQ26" s="26">
        <f>AQ33+AQ36+AQ40+AQ42</f>
        <v>14925</v>
      </c>
      <c r="AR26" s="26">
        <f>AR33+AR36+AR40+AR42</f>
        <v>0</v>
      </c>
      <c r="AS26" s="26"/>
      <c r="AT26" s="26">
        <f>AT33+AT36+AT40+AT42</f>
        <v>0</v>
      </c>
      <c r="AU26" s="75">
        <f t="shared" si="11"/>
        <v>7630</v>
      </c>
      <c r="AV26" s="26">
        <f>AV33+AV36+AV40+AV42</f>
        <v>0</v>
      </c>
      <c r="AW26" s="26">
        <f>AW33+AW36+AW40+AW42</f>
        <v>0</v>
      </c>
      <c r="AX26" s="26">
        <f>AX33+AX36+AX40+AX42</f>
        <v>7630</v>
      </c>
      <c r="AY26" s="26">
        <f>AY33+AY36+AY40+AY42</f>
        <v>0</v>
      </c>
      <c r="AZ26" s="26"/>
      <c r="BA26" s="26">
        <f>BA33+BA36+BA40+BA42</f>
        <v>0</v>
      </c>
    </row>
    <row r="27" spans="1:54" s="8" customFormat="1" ht="80.25" customHeight="1" x14ac:dyDescent="0.2">
      <c r="A27" s="150"/>
      <c r="B27" s="43" t="s">
        <v>16</v>
      </c>
      <c r="C27" s="43" t="s">
        <v>16</v>
      </c>
      <c r="D27" s="30">
        <f>E27+I27+P27+W27+AF27+AN27+AU27</f>
        <v>9071.6</v>
      </c>
      <c r="E27" s="76">
        <f>SUM(F27:H27)</f>
        <v>1000</v>
      </c>
      <c r="F27" s="30">
        <f t="shared" ref="F27:G27" si="26">F37</f>
        <v>0</v>
      </c>
      <c r="G27" s="30">
        <f t="shared" si="26"/>
        <v>0</v>
      </c>
      <c r="H27" s="30">
        <f>H37</f>
        <v>1000</v>
      </c>
      <c r="I27" s="76">
        <f t="shared" ref="I27:I39" si="27">J27+K27+L27+M27+N27+O27</f>
        <v>336.9</v>
      </c>
      <c r="J27" s="30">
        <f t="shared" ref="J27:L27" si="28">J37</f>
        <v>0</v>
      </c>
      <c r="K27" s="30">
        <f t="shared" si="28"/>
        <v>0</v>
      </c>
      <c r="L27" s="30">
        <f t="shared" si="28"/>
        <v>336.9</v>
      </c>
      <c r="M27" s="30"/>
      <c r="N27" s="30"/>
      <c r="O27" s="30"/>
      <c r="P27" s="76">
        <f t="shared" si="1"/>
        <v>500</v>
      </c>
      <c r="Q27" s="30">
        <f t="shared" ref="Q27:S27" si="29">Q37</f>
        <v>0</v>
      </c>
      <c r="R27" s="30">
        <f t="shared" si="29"/>
        <v>0</v>
      </c>
      <c r="S27" s="35">
        <f t="shared" si="29"/>
        <v>500</v>
      </c>
      <c r="T27" s="30"/>
      <c r="U27" s="30"/>
      <c r="V27" s="30"/>
      <c r="W27" s="76">
        <f t="shared" si="8"/>
        <v>7234.7</v>
      </c>
      <c r="X27" s="35">
        <f t="shared" ref="X27:AA27" si="30">X37</f>
        <v>0</v>
      </c>
      <c r="Y27" s="35">
        <f t="shared" si="30"/>
        <v>0</v>
      </c>
      <c r="Z27" s="35">
        <f t="shared" si="30"/>
        <v>0</v>
      </c>
      <c r="AA27" s="35">
        <f t="shared" si="30"/>
        <v>7234.7</v>
      </c>
      <c r="AB27" s="35">
        <f>AB37</f>
        <v>0</v>
      </c>
      <c r="AC27" s="35"/>
      <c r="AD27" s="35">
        <f t="shared" ref="AD27:AE27" si="31">AD37</f>
        <v>0</v>
      </c>
      <c r="AE27" s="35">
        <f t="shared" si="31"/>
        <v>0</v>
      </c>
      <c r="AF27" s="76">
        <f t="shared" si="13"/>
        <v>0</v>
      </c>
      <c r="AG27" s="30">
        <f t="shared" ref="AG27:AI27" si="32">AG37</f>
        <v>0</v>
      </c>
      <c r="AH27" s="30">
        <f t="shared" si="32"/>
        <v>0</v>
      </c>
      <c r="AI27" s="30">
        <f t="shared" si="32"/>
        <v>0</v>
      </c>
      <c r="AJ27" s="30">
        <v>0</v>
      </c>
      <c r="AK27" s="30"/>
      <c r="AL27" s="30"/>
      <c r="AM27" s="30">
        <v>0</v>
      </c>
      <c r="AN27" s="76">
        <f t="shared" si="25"/>
        <v>0</v>
      </c>
      <c r="AO27" s="30">
        <f t="shared" ref="AO27:AQ27" si="33">AO37</f>
        <v>0</v>
      </c>
      <c r="AP27" s="30">
        <f t="shared" si="33"/>
        <v>0</v>
      </c>
      <c r="AQ27" s="30">
        <f t="shared" si="33"/>
        <v>0</v>
      </c>
      <c r="AR27" s="30">
        <f>AR37</f>
        <v>0</v>
      </c>
      <c r="AS27" s="30"/>
      <c r="AT27" s="30">
        <f t="shared" ref="AT27" si="34">AT37</f>
        <v>0</v>
      </c>
      <c r="AU27" s="76">
        <f t="shared" si="11"/>
        <v>0</v>
      </c>
      <c r="AV27" s="30">
        <f t="shared" ref="AV27:AX27" si="35">AV37</f>
        <v>0</v>
      </c>
      <c r="AW27" s="30">
        <f t="shared" si="35"/>
        <v>0</v>
      </c>
      <c r="AX27" s="30">
        <f t="shared" si="35"/>
        <v>0</v>
      </c>
      <c r="AY27" s="30">
        <f>AY37</f>
        <v>0</v>
      </c>
      <c r="AZ27" s="30"/>
      <c r="BA27" s="30">
        <f t="shared" ref="BA27" si="36">BA37</f>
        <v>0</v>
      </c>
    </row>
    <row r="28" spans="1:54" ht="90" customHeight="1" x14ac:dyDescent="0.2">
      <c r="A28" s="45" t="s">
        <v>40</v>
      </c>
      <c r="B28" s="24" t="s">
        <v>53</v>
      </c>
      <c r="C28" s="24" t="s">
        <v>12</v>
      </c>
      <c r="D28" s="28">
        <f t="shared" ref="D28:D54" si="37">E28+I28+P28+W28+AF28+AU28</f>
        <v>2112.4</v>
      </c>
      <c r="E28" s="76">
        <f>SUM(H28:H28)</f>
        <v>2112.4</v>
      </c>
      <c r="F28" s="31">
        <v>0</v>
      </c>
      <c r="G28" s="31">
        <v>0</v>
      </c>
      <c r="H28" s="31">
        <v>2112.4</v>
      </c>
      <c r="I28" s="76">
        <f t="shared" si="27"/>
        <v>0</v>
      </c>
      <c r="J28" s="31">
        <v>0</v>
      </c>
      <c r="K28" s="31">
        <v>0</v>
      </c>
      <c r="L28" s="31">
        <v>0</v>
      </c>
      <c r="M28" s="31"/>
      <c r="N28" s="31"/>
      <c r="O28" s="31"/>
      <c r="P28" s="76">
        <f t="shared" si="1"/>
        <v>0</v>
      </c>
      <c r="Q28" s="31">
        <v>0</v>
      </c>
      <c r="R28" s="31">
        <v>0</v>
      </c>
      <c r="S28" s="32">
        <v>0</v>
      </c>
      <c r="T28" s="31"/>
      <c r="U28" s="31"/>
      <c r="V28" s="31"/>
      <c r="W28" s="76">
        <f t="shared" si="8"/>
        <v>0</v>
      </c>
      <c r="X28" s="32">
        <v>0</v>
      </c>
      <c r="Y28" s="32">
        <v>0</v>
      </c>
      <c r="Z28" s="32">
        <v>0</v>
      </c>
      <c r="AA28" s="32">
        <v>0</v>
      </c>
      <c r="AB28" s="32"/>
      <c r="AC28" s="32"/>
      <c r="AD28" s="32"/>
      <c r="AE28" s="32"/>
      <c r="AF28" s="75">
        <f t="shared" si="13"/>
        <v>0</v>
      </c>
      <c r="AG28" s="31">
        <v>0</v>
      </c>
      <c r="AH28" s="31">
        <v>0</v>
      </c>
      <c r="AI28" s="31">
        <v>0</v>
      </c>
      <c r="AJ28" s="31"/>
      <c r="AK28" s="31"/>
      <c r="AL28" s="31"/>
      <c r="AM28" s="31"/>
      <c r="AN28" s="75">
        <f t="shared" si="25"/>
        <v>0</v>
      </c>
      <c r="AO28" s="36">
        <v>0</v>
      </c>
      <c r="AP28" s="31">
        <v>0</v>
      </c>
      <c r="AQ28" s="31">
        <v>0</v>
      </c>
      <c r="AR28" s="31"/>
      <c r="AS28" s="31"/>
      <c r="AT28" s="31"/>
      <c r="AU28" s="75">
        <f t="shared" si="11"/>
        <v>0</v>
      </c>
      <c r="AV28" s="36">
        <v>0</v>
      </c>
      <c r="AW28" s="31">
        <v>0</v>
      </c>
      <c r="AX28" s="31">
        <v>0</v>
      </c>
      <c r="AY28" s="31"/>
      <c r="AZ28" s="31"/>
      <c r="BA28" s="31"/>
      <c r="BB28" s="13"/>
    </row>
    <row r="29" spans="1:54" ht="120" x14ac:dyDescent="0.2">
      <c r="A29" s="46" t="s">
        <v>41</v>
      </c>
      <c r="B29" s="24" t="s">
        <v>55</v>
      </c>
      <c r="C29" s="47" t="s">
        <v>12</v>
      </c>
      <c r="D29" s="28">
        <f t="shared" si="37"/>
        <v>42153.8</v>
      </c>
      <c r="E29" s="76">
        <f>SUM(F29:H29)</f>
        <v>23344.7</v>
      </c>
      <c r="F29" s="31">
        <v>0</v>
      </c>
      <c r="G29" s="31">
        <v>1044.7</v>
      </c>
      <c r="H29" s="31">
        <v>22300</v>
      </c>
      <c r="I29" s="76">
        <f t="shared" si="27"/>
        <v>18809.099999999999</v>
      </c>
      <c r="J29" s="31">
        <v>0</v>
      </c>
      <c r="K29" s="31">
        <f>3000+2500</f>
        <v>5500</v>
      </c>
      <c r="L29" s="31">
        <v>13309.1</v>
      </c>
      <c r="M29" s="31"/>
      <c r="N29" s="31"/>
      <c r="O29" s="31"/>
      <c r="P29" s="76">
        <f t="shared" si="1"/>
        <v>0</v>
      </c>
      <c r="Q29" s="31">
        <v>0</v>
      </c>
      <c r="R29" s="31">
        <v>0</v>
      </c>
      <c r="S29" s="32">
        <v>0</v>
      </c>
      <c r="T29" s="31"/>
      <c r="U29" s="31"/>
      <c r="V29" s="31"/>
      <c r="W29" s="76">
        <f t="shared" si="8"/>
        <v>0</v>
      </c>
      <c r="X29" s="32">
        <v>0</v>
      </c>
      <c r="Y29" s="32">
        <v>0</v>
      </c>
      <c r="Z29" s="32">
        <v>0</v>
      </c>
      <c r="AA29" s="32">
        <v>0</v>
      </c>
      <c r="AB29" s="32"/>
      <c r="AC29" s="32"/>
      <c r="AD29" s="32"/>
      <c r="AE29" s="32"/>
      <c r="AF29" s="75">
        <f t="shared" si="13"/>
        <v>0</v>
      </c>
      <c r="AG29" s="31">
        <v>0</v>
      </c>
      <c r="AH29" s="31">
        <v>0</v>
      </c>
      <c r="AI29" s="31">
        <v>0</v>
      </c>
      <c r="AJ29" s="31"/>
      <c r="AK29" s="31"/>
      <c r="AL29" s="31"/>
      <c r="AM29" s="31"/>
      <c r="AN29" s="75">
        <f t="shared" si="25"/>
        <v>0</v>
      </c>
      <c r="AO29" s="31">
        <v>0</v>
      </c>
      <c r="AP29" s="31">
        <v>0</v>
      </c>
      <c r="AQ29" s="31">
        <v>0</v>
      </c>
      <c r="AR29" s="31"/>
      <c r="AS29" s="31"/>
      <c r="AT29" s="31"/>
      <c r="AU29" s="75">
        <f t="shared" si="11"/>
        <v>0</v>
      </c>
      <c r="AV29" s="31">
        <v>0</v>
      </c>
      <c r="AW29" s="31">
        <v>0</v>
      </c>
      <c r="AX29" s="31">
        <v>0</v>
      </c>
      <c r="AY29" s="31"/>
      <c r="AZ29" s="31"/>
      <c r="BA29" s="31"/>
    </row>
    <row r="30" spans="1:54" ht="45" x14ac:dyDescent="0.2">
      <c r="A30" s="45" t="s">
        <v>68</v>
      </c>
      <c r="B30" s="48" t="s">
        <v>54</v>
      </c>
      <c r="C30" s="48" t="s">
        <v>12</v>
      </c>
      <c r="D30" s="28">
        <f t="shared" si="37"/>
        <v>0</v>
      </c>
      <c r="E30" s="76">
        <f>SUM(H30:H30)</f>
        <v>0</v>
      </c>
      <c r="F30" s="31">
        <v>0</v>
      </c>
      <c r="G30" s="31">
        <v>0</v>
      </c>
      <c r="H30" s="31">
        <v>0</v>
      </c>
      <c r="I30" s="76">
        <f t="shared" si="27"/>
        <v>0</v>
      </c>
      <c r="J30" s="31">
        <v>0</v>
      </c>
      <c r="K30" s="31">
        <v>0</v>
      </c>
      <c r="L30" s="31">
        <v>0</v>
      </c>
      <c r="M30" s="31"/>
      <c r="N30" s="31"/>
      <c r="O30" s="31"/>
      <c r="P30" s="76">
        <f t="shared" si="1"/>
        <v>0</v>
      </c>
      <c r="Q30" s="31">
        <v>0</v>
      </c>
      <c r="R30" s="31">
        <v>0</v>
      </c>
      <c r="S30" s="32">
        <v>0</v>
      </c>
      <c r="T30" s="31"/>
      <c r="U30" s="31"/>
      <c r="V30" s="31"/>
      <c r="W30" s="76">
        <f t="shared" si="8"/>
        <v>0</v>
      </c>
      <c r="X30" s="32">
        <v>0</v>
      </c>
      <c r="Y30" s="32">
        <v>0</v>
      </c>
      <c r="Z30" s="32">
        <v>0</v>
      </c>
      <c r="AA30" s="32">
        <v>0</v>
      </c>
      <c r="AB30" s="32"/>
      <c r="AC30" s="32"/>
      <c r="AD30" s="32"/>
      <c r="AE30" s="32"/>
      <c r="AF30" s="75">
        <f t="shared" si="13"/>
        <v>0</v>
      </c>
      <c r="AG30" s="31">
        <v>0</v>
      </c>
      <c r="AH30" s="31">
        <v>0</v>
      </c>
      <c r="AI30" s="31">
        <v>0</v>
      </c>
      <c r="AJ30" s="31"/>
      <c r="AK30" s="31"/>
      <c r="AL30" s="31"/>
      <c r="AM30" s="31"/>
      <c r="AN30" s="75">
        <f t="shared" si="25"/>
        <v>0</v>
      </c>
      <c r="AO30" s="31">
        <v>0</v>
      </c>
      <c r="AP30" s="31"/>
      <c r="AQ30" s="31"/>
      <c r="AR30" s="31"/>
      <c r="AS30" s="31"/>
      <c r="AT30" s="31"/>
      <c r="AU30" s="75">
        <f t="shared" si="11"/>
        <v>0</v>
      </c>
      <c r="AV30" s="31">
        <v>0</v>
      </c>
      <c r="AW30" s="31"/>
      <c r="AX30" s="31"/>
      <c r="AY30" s="31"/>
      <c r="AZ30" s="31"/>
      <c r="BA30" s="31"/>
    </row>
    <row r="31" spans="1:54" s="10" customFormat="1" ht="42.75" x14ac:dyDescent="0.2">
      <c r="A31" s="119" t="s">
        <v>42</v>
      </c>
      <c r="B31" s="68" t="s">
        <v>78</v>
      </c>
      <c r="C31" s="68"/>
      <c r="D31" s="26">
        <f>E31+I31+P31+W31+AF31+AN31+AU31</f>
        <v>82958.87</v>
      </c>
      <c r="E31" s="76">
        <f>F31+G31+H31</f>
        <v>22631.3</v>
      </c>
      <c r="F31" s="30">
        <f>F32+F33</f>
        <v>3476.8</v>
      </c>
      <c r="G31" s="30">
        <f t="shared" ref="G31:H31" si="38">G32+G33</f>
        <v>3772.2</v>
      </c>
      <c r="H31" s="30">
        <f t="shared" si="38"/>
        <v>15382.3</v>
      </c>
      <c r="I31" s="76">
        <f>J31+K31+L31+M31+N31+O31</f>
        <v>20260.170000000002</v>
      </c>
      <c r="J31" s="30">
        <f>J32+J33</f>
        <v>3476.8</v>
      </c>
      <c r="K31" s="30">
        <f t="shared" ref="K31:O31" si="39">K32+K33</f>
        <v>3772.17</v>
      </c>
      <c r="L31" s="30">
        <f t="shared" si="39"/>
        <v>13011.2</v>
      </c>
      <c r="M31" s="30">
        <f t="shared" si="39"/>
        <v>0</v>
      </c>
      <c r="N31" s="30">
        <f t="shared" si="39"/>
        <v>0</v>
      </c>
      <c r="O31" s="30">
        <f t="shared" si="39"/>
        <v>0</v>
      </c>
      <c r="P31" s="76">
        <f>Q31+R31+S31+T31+U31+V31</f>
        <v>15289.400000000001</v>
      </c>
      <c r="Q31" s="30">
        <f>Q32+Q33</f>
        <v>1772.4</v>
      </c>
      <c r="R31" s="30">
        <f t="shared" ref="R31:V31" si="40">R32+R33</f>
        <v>1922.9</v>
      </c>
      <c r="S31" s="30">
        <f t="shared" si="40"/>
        <v>11594.1</v>
      </c>
      <c r="T31" s="30">
        <f t="shared" si="40"/>
        <v>0</v>
      </c>
      <c r="U31" s="30">
        <f t="shared" si="40"/>
        <v>0</v>
      </c>
      <c r="V31" s="30">
        <f t="shared" si="40"/>
        <v>0</v>
      </c>
      <c r="W31" s="76">
        <f>X31+Y31+Z31+AA31+AB31+AC31+AD31+AE31</f>
        <v>9358</v>
      </c>
      <c r="X31" s="35">
        <f>X32+X33</f>
        <v>0</v>
      </c>
      <c r="Y31" s="35">
        <f t="shared" ref="Y31:AE31" si="41">Y32+Y33</f>
        <v>0</v>
      </c>
      <c r="Z31" s="35">
        <f t="shared" si="41"/>
        <v>0</v>
      </c>
      <c r="AA31" s="35">
        <f t="shared" si="41"/>
        <v>9358</v>
      </c>
      <c r="AB31" s="35">
        <f t="shared" si="41"/>
        <v>0</v>
      </c>
      <c r="AC31" s="35">
        <f t="shared" si="41"/>
        <v>0</v>
      </c>
      <c r="AD31" s="35">
        <f t="shared" si="41"/>
        <v>0</v>
      </c>
      <c r="AE31" s="35">
        <f t="shared" si="41"/>
        <v>0</v>
      </c>
      <c r="AF31" s="75">
        <f>AG31+AH31+AI31+AJ31+AM31</f>
        <v>5820</v>
      </c>
      <c r="AG31" s="30">
        <f>AG32+AG33</f>
        <v>0</v>
      </c>
      <c r="AH31" s="30">
        <f t="shared" ref="AH31:AM31" si="42">AH32+AH33</f>
        <v>0</v>
      </c>
      <c r="AI31" s="30">
        <f t="shared" si="42"/>
        <v>5820</v>
      </c>
      <c r="AJ31" s="30">
        <f t="shared" si="42"/>
        <v>0</v>
      </c>
      <c r="AK31" s="30"/>
      <c r="AL31" s="30"/>
      <c r="AM31" s="30">
        <f t="shared" si="42"/>
        <v>0</v>
      </c>
      <c r="AN31" s="75">
        <f>AO31+AP31+AQ31+AR31+AT31</f>
        <v>4800</v>
      </c>
      <c r="AO31" s="30">
        <f>AO32+AO33</f>
        <v>0</v>
      </c>
      <c r="AP31" s="30">
        <f t="shared" ref="AP31:AT31" si="43">AP32+AP33</f>
        <v>0</v>
      </c>
      <c r="AQ31" s="30">
        <f t="shared" si="43"/>
        <v>4800</v>
      </c>
      <c r="AR31" s="30">
        <f t="shared" si="43"/>
        <v>0</v>
      </c>
      <c r="AS31" s="30"/>
      <c r="AT31" s="30">
        <f t="shared" si="43"/>
        <v>0</v>
      </c>
      <c r="AU31" s="75">
        <f>AV31+AW31+AX31+AY31+BA31</f>
        <v>4800</v>
      </c>
      <c r="AV31" s="30">
        <f>AV32+AV33</f>
        <v>0</v>
      </c>
      <c r="AW31" s="30">
        <f t="shared" ref="AW31:BA31" si="44">AW32+AW33</f>
        <v>0</v>
      </c>
      <c r="AX31" s="30">
        <f t="shared" si="44"/>
        <v>4800</v>
      </c>
      <c r="AY31" s="30">
        <f t="shared" si="44"/>
        <v>0</v>
      </c>
      <c r="AZ31" s="30"/>
      <c r="BA31" s="30">
        <f t="shared" si="44"/>
        <v>0</v>
      </c>
    </row>
    <row r="32" spans="1:54" ht="75" x14ac:dyDescent="0.2">
      <c r="A32" s="120"/>
      <c r="B32" s="24" t="s">
        <v>56</v>
      </c>
      <c r="C32" s="24" t="s">
        <v>12</v>
      </c>
      <c r="D32" s="28">
        <f>I32+I32+P32+W32+AF32+AN32+AU32</f>
        <v>76634.64</v>
      </c>
      <c r="E32" s="76">
        <f>SUM(F32:H32)</f>
        <v>22631.3</v>
      </c>
      <c r="F32" s="31">
        <v>3476.8</v>
      </c>
      <c r="G32" s="31">
        <v>3772.2</v>
      </c>
      <c r="H32" s="31">
        <v>15382.3</v>
      </c>
      <c r="I32" s="76">
        <f t="shared" si="27"/>
        <v>20260.170000000002</v>
      </c>
      <c r="J32" s="31">
        <v>3476.8</v>
      </c>
      <c r="K32" s="31">
        <f>298.5+3473.67</f>
        <v>3772.17</v>
      </c>
      <c r="L32" s="31">
        <v>13011.2</v>
      </c>
      <c r="M32" s="31"/>
      <c r="N32" s="31"/>
      <c r="O32" s="31"/>
      <c r="P32" s="76">
        <f t="shared" si="1"/>
        <v>13994.3</v>
      </c>
      <c r="Q32" s="31">
        <v>1772.4</v>
      </c>
      <c r="R32" s="31">
        <v>1922.9</v>
      </c>
      <c r="S32" s="32">
        <v>10299</v>
      </c>
      <c r="T32" s="31"/>
      <c r="U32" s="31"/>
      <c r="V32" s="31"/>
      <c r="W32" s="76">
        <f t="shared" si="8"/>
        <v>6700</v>
      </c>
      <c r="X32" s="32">
        <v>0</v>
      </c>
      <c r="Y32" s="32">
        <v>0</v>
      </c>
      <c r="Z32" s="32">
        <v>0</v>
      </c>
      <c r="AA32" s="32">
        <v>6700</v>
      </c>
      <c r="AB32" s="32"/>
      <c r="AC32" s="32"/>
      <c r="AD32" s="32"/>
      <c r="AE32" s="32"/>
      <c r="AF32" s="75">
        <f t="shared" si="13"/>
        <v>5820</v>
      </c>
      <c r="AG32" s="31">
        <v>0</v>
      </c>
      <c r="AH32" s="31">
        <v>0</v>
      </c>
      <c r="AI32" s="31">
        <v>5820</v>
      </c>
      <c r="AJ32" s="31">
        <v>0</v>
      </c>
      <c r="AK32" s="31"/>
      <c r="AL32" s="31"/>
      <c r="AM32" s="31">
        <v>0</v>
      </c>
      <c r="AN32" s="75">
        <f t="shared" ref="AN32:AN35" si="45">AO32+AP32+AQ32+AR32+AT32</f>
        <v>4800</v>
      </c>
      <c r="AO32" s="31">
        <v>0</v>
      </c>
      <c r="AP32" s="31">
        <v>0</v>
      </c>
      <c r="AQ32" s="31">
        <v>4800</v>
      </c>
      <c r="AR32" s="31">
        <v>0</v>
      </c>
      <c r="AS32" s="31"/>
      <c r="AT32" s="31">
        <v>0</v>
      </c>
      <c r="AU32" s="75">
        <f t="shared" si="11"/>
        <v>4800</v>
      </c>
      <c r="AV32" s="31">
        <v>0</v>
      </c>
      <c r="AW32" s="31">
        <v>0</v>
      </c>
      <c r="AX32" s="31">
        <v>4800</v>
      </c>
      <c r="AY32" s="31">
        <v>0</v>
      </c>
      <c r="AZ32" s="31"/>
      <c r="BA32" s="31">
        <v>0</v>
      </c>
    </row>
    <row r="33" spans="1:53" ht="57" customHeight="1" x14ac:dyDescent="0.2">
      <c r="A33" s="121"/>
      <c r="B33" s="24" t="s">
        <v>37</v>
      </c>
      <c r="C33" s="47" t="s">
        <v>37</v>
      </c>
      <c r="D33" s="28">
        <f t="shared" ref="D33:D43" si="46">I33+I33+P33+W33+AF33+AN33+AU33</f>
        <v>3953.1</v>
      </c>
      <c r="E33" s="76">
        <f>SUM(F33:H33)</f>
        <v>0</v>
      </c>
      <c r="F33" s="31"/>
      <c r="G33" s="31"/>
      <c r="H33" s="31"/>
      <c r="I33" s="76">
        <f t="shared" si="27"/>
        <v>0</v>
      </c>
      <c r="J33" s="31"/>
      <c r="K33" s="31"/>
      <c r="L33" s="31"/>
      <c r="M33" s="31"/>
      <c r="N33" s="31"/>
      <c r="O33" s="31"/>
      <c r="P33" s="76">
        <f t="shared" si="1"/>
        <v>1295.0999999999999</v>
      </c>
      <c r="Q33" s="31"/>
      <c r="R33" s="31"/>
      <c r="S33" s="32">
        <v>1295.0999999999999</v>
      </c>
      <c r="T33" s="31"/>
      <c r="U33" s="31"/>
      <c r="V33" s="31"/>
      <c r="W33" s="76">
        <f t="shared" si="8"/>
        <v>2658</v>
      </c>
      <c r="X33" s="32"/>
      <c r="Y33" s="32">
        <v>0</v>
      </c>
      <c r="Z33" s="32">
        <v>0</v>
      </c>
      <c r="AA33" s="32">
        <v>2658</v>
      </c>
      <c r="AB33" s="32"/>
      <c r="AC33" s="32"/>
      <c r="AD33" s="32"/>
      <c r="AE33" s="32"/>
      <c r="AF33" s="75">
        <f t="shared" si="13"/>
        <v>0</v>
      </c>
      <c r="AG33" s="31">
        <v>0</v>
      </c>
      <c r="AH33" s="31">
        <v>0</v>
      </c>
      <c r="AI33" s="31">
        <v>0</v>
      </c>
      <c r="AJ33" s="31">
        <v>0</v>
      </c>
      <c r="AK33" s="31"/>
      <c r="AL33" s="31"/>
      <c r="AM33" s="31">
        <v>0</v>
      </c>
      <c r="AN33" s="75">
        <f t="shared" si="45"/>
        <v>0</v>
      </c>
      <c r="AO33" s="31">
        <v>0</v>
      </c>
      <c r="AP33" s="31">
        <v>0</v>
      </c>
      <c r="AQ33" s="31">
        <v>0</v>
      </c>
      <c r="AR33" s="31">
        <v>0</v>
      </c>
      <c r="AS33" s="31"/>
      <c r="AT33" s="31">
        <v>0</v>
      </c>
      <c r="AU33" s="75">
        <f t="shared" si="11"/>
        <v>0</v>
      </c>
      <c r="AV33" s="31">
        <v>0</v>
      </c>
      <c r="AW33" s="31">
        <v>0</v>
      </c>
      <c r="AX33" s="31">
        <v>0</v>
      </c>
      <c r="AY33" s="31">
        <v>0</v>
      </c>
      <c r="AZ33" s="31"/>
      <c r="BA33" s="31">
        <v>0</v>
      </c>
    </row>
    <row r="34" spans="1:53" ht="100.5" customHeight="1" x14ac:dyDescent="0.2">
      <c r="A34" s="49" t="s">
        <v>43</v>
      </c>
      <c r="B34" s="24" t="s">
        <v>52</v>
      </c>
      <c r="C34" s="47" t="s">
        <v>12</v>
      </c>
      <c r="D34" s="28">
        <f t="shared" si="46"/>
        <v>302</v>
      </c>
      <c r="E34" s="76">
        <f>SUM(H34:H34)</f>
        <v>0</v>
      </c>
      <c r="F34" s="31">
        <v>0</v>
      </c>
      <c r="G34" s="31">
        <v>0</v>
      </c>
      <c r="H34" s="31">
        <v>0</v>
      </c>
      <c r="I34" s="76">
        <f t="shared" si="27"/>
        <v>0</v>
      </c>
      <c r="J34" s="31">
        <v>0</v>
      </c>
      <c r="K34" s="31">
        <v>0</v>
      </c>
      <c r="L34" s="31">
        <v>0</v>
      </c>
      <c r="M34" s="31"/>
      <c r="N34" s="31"/>
      <c r="O34" s="31"/>
      <c r="P34" s="76">
        <f t="shared" si="1"/>
        <v>150</v>
      </c>
      <c r="Q34" s="31">
        <v>0</v>
      </c>
      <c r="R34" s="31">
        <v>0</v>
      </c>
      <c r="S34" s="32">
        <v>150</v>
      </c>
      <c r="T34" s="31"/>
      <c r="U34" s="31"/>
      <c r="V34" s="31"/>
      <c r="W34" s="76">
        <f t="shared" si="8"/>
        <v>0</v>
      </c>
      <c r="X34" s="32">
        <v>0</v>
      </c>
      <c r="Y34" s="32">
        <v>0</v>
      </c>
      <c r="Z34" s="32">
        <v>0</v>
      </c>
      <c r="AA34" s="32">
        <v>0</v>
      </c>
      <c r="AB34" s="32"/>
      <c r="AC34" s="32"/>
      <c r="AD34" s="32"/>
      <c r="AE34" s="32"/>
      <c r="AF34" s="75">
        <f t="shared" si="13"/>
        <v>152</v>
      </c>
      <c r="AG34" s="31">
        <v>0</v>
      </c>
      <c r="AH34" s="31">
        <v>0</v>
      </c>
      <c r="AI34" s="30">
        <v>152</v>
      </c>
      <c r="AJ34" s="31"/>
      <c r="AK34" s="31"/>
      <c r="AL34" s="31"/>
      <c r="AM34" s="31"/>
      <c r="AN34" s="87">
        <f t="shared" si="45"/>
        <v>0</v>
      </c>
      <c r="AO34" s="31">
        <v>0</v>
      </c>
      <c r="AP34" s="31"/>
      <c r="AQ34" s="31"/>
      <c r="AR34" s="31"/>
      <c r="AS34" s="31"/>
      <c r="AT34" s="31"/>
      <c r="AU34" s="87">
        <f t="shared" si="11"/>
        <v>0</v>
      </c>
      <c r="AV34" s="31">
        <v>0</v>
      </c>
      <c r="AW34" s="31"/>
      <c r="AX34" s="31"/>
      <c r="AY34" s="31"/>
      <c r="AZ34" s="31"/>
      <c r="BA34" s="31"/>
    </row>
    <row r="35" spans="1:53" ht="52.5" customHeight="1" x14ac:dyDescent="0.2">
      <c r="A35" s="114" t="s">
        <v>44</v>
      </c>
      <c r="B35" s="44" t="s">
        <v>63</v>
      </c>
      <c r="C35" s="48" t="s">
        <v>12</v>
      </c>
      <c r="D35" s="28">
        <f t="shared" si="46"/>
        <v>202437.59999999998</v>
      </c>
      <c r="E35" s="76">
        <f>SUM(H35:H35)</f>
        <v>135974.5</v>
      </c>
      <c r="F35" s="31">
        <v>0</v>
      </c>
      <c r="G35" s="31">
        <v>0</v>
      </c>
      <c r="H35" s="31">
        <v>135974.5</v>
      </c>
      <c r="I35" s="76">
        <f t="shared" si="27"/>
        <v>91185.600000000006</v>
      </c>
      <c r="J35" s="31">
        <v>0</v>
      </c>
      <c r="K35" s="31">
        <v>0</v>
      </c>
      <c r="L35" s="31">
        <v>91185.600000000006</v>
      </c>
      <c r="M35" s="31"/>
      <c r="N35" s="31"/>
      <c r="O35" s="31"/>
      <c r="P35" s="76">
        <f t="shared" si="1"/>
        <v>6891.3</v>
      </c>
      <c r="Q35" s="31">
        <v>0</v>
      </c>
      <c r="R35" s="31">
        <v>0</v>
      </c>
      <c r="S35" s="32">
        <v>6891.3</v>
      </c>
      <c r="T35" s="31"/>
      <c r="U35" s="31"/>
      <c r="V35" s="31"/>
      <c r="W35" s="76">
        <f t="shared" si="8"/>
        <v>8455.7999999999993</v>
      </c>
      <c r="X35" s="32">
        <v>0</v>
      </c>
      <c r="Y35" s="32">
        <v>0</v>
      </c>
      <c r="Z35" s="32">
        <v>0</v>
      </c>
      <c r="AA35" s="32">
        <v>8455.7999999999993</v>
      </c>
      <c r="AB35" s="32">
        <v>0</v>
      </c>
      <c r="AC35" s="32"/>
      <c r="AD35" s="32">
        <v>0</v>
      </c>
      <c r="AE35" s="32">
        <v>0</v>
      </c>
      <c r="AF35" s="75">
        <f t="shared" si="13"/>
        <v>208.3</v>
      </c>
      <c r="AG35" s="31">
        <v>0</v>
      </c>
      <c r="AH35" s="31">
        <v>0</v>
      </c>
      <c r="AI35" s="31">
        <v>208.3</v>
      </c>
      <c r="AJ35" s="31">
        <v>0</v>
      </c>
      <c r="AK35" s="31"/>
      <c r="AL35" s="31"/>
      <c r="AM35" s="31">
        <v>0</v>
      </c>
      <c r="AN35" s="75">
        <f t="shared" si="45"/>
        <v>4511</v>
      </c>
      <c r="AO35" s="31">
        <v>0</v>
      </c>
      <c r="AP35" s="31">
        <v>0</v>
      </c>
      <c r="AQ35" s="31">
        <v>4511</v>
      </c>
      <c r="AR35" s="31">
        <v>0</v>
      </c>
      <c r="AS35" s="31"/>
      <c r="AT35" s="31">
        <v>0</v>
      </c>
      <c r="AU35" s="75">
        <f t="shared" si="11"/>
        <v>0</v>
      </c>
      <c r="AV35" s="31">
        <v>0</v>
      </c>
      <c r="AW35" s="31">
        <v>0</v>
      </c>
      <c r="AX35" s="31">
        <v>0</v>
      </c>
      <c r="AY35" s="31">
        <v>0</v>
      </c>
      <c r="AZ35" s="31"/>
      <c r="BA35" s="31">
        <v>0</v>
      </c>
    </row>
    <row r="36" spans="1:53" ht="73.5" customHeight="1" x14ac:dyDescent="0.2">
      <c r="A36" s="115"/>
      <c r="B36" s="48" t="s">
        <v>37</v>
      </c>
      <c r="C36" s="48" t="s">
        <v>37</v>
      </c>
      <c r="D36" s="28">
        <f t="shared" si="46"/>
        <v>77988.700000000012</v>
      </c>
      <c r="E36" s="76"/>
      <c r="F36" s="31"/>
      <c r="G36" s="31"/>
      <c r="H36" s="31"/>
      <c r="I36" s="76">
        <f t="shared" si="27"/>
        <v>0</v>
      </c>
      <c r="J36" s="31"/>
      <c r="K36" s="31"/>
      <c r="L36" s="31"/>
      <c r="M36" s="31"/>
      <c r="N36" s="31"/>
      <c r="O36" s="31"/>
      <c r="P36" s="76">
        <f t="shared" si="1"/>
        <v>22475.3</v>
      </c>
      <c r="Q36" s="31"/>
      <c r="R36" s="31"/>
      <c r="S36" s="32">
        <v>22475.3</v>
      </c>
      <c r="T36" s="31"/>
      <c r="U36" s="31"/>
      <c r="V36" s="31"/>
      <c r="W36" s="76">
        <f t="shared" si="8"/>
        <v>13139.5</v>
      </c>
      <c r="X36" s="32">
        <v>0</v>
      </c>
      <c r="Y36" s="32">
        <v>0</v>
      </c>
      <c r="Z36" s="32">
        <v>0</v>
      </c>
      <c r="AA36" s="32">
        <v>13139.5</v>
      </c>
      <c r="AB36" s="32">
        <v>0</v>
      </c>
      <c r="AC36" s="32"/>
      <c r="AD36" s="32">
        <v>0</v>
      </c>
      <c r="AE36" s="32">
        <v>0</v>
      </c>
      <c r="AF36" s="75">
        <f>AI36</f>
        <v>19818.900000000001</v>
      </c>
      <c r="AG36" s="31">
        <v>0</v>
      </c>
      <c r="AH36" s="31">
        <v>0</v>
      </c>
      <c r="AI36" s="31">
        <v>19818.900000000001</v>
      </c>
      <c r="AJ36" s="31">
        <v>0</v>
      </c>
      <c r="AK36" s="31"/>
      <c r="AL36" s="31"/>
      <c r="AM36" s="31">
        <v>0</v>
      </c>
      <c r="AN36" s="75">
        <f>AQ36</f>
        <v>14925</v>
      </c>
      <c r="AO36" s="31">
        <v>0</v>
      </c>
      <c r="AP36" s="31">
        <v>0</v>
      </c>
      <c r="AQ36" s="31">
        <v>14925</v>
      </c>
      <c r="AR36" s="31">
        <v>0</v>
      </c>
      <c r="AS36" s="31"/>
      <c r="AT36" s="31">
        <v>0</v>
      </c>
      <c r="AU36" s="75">
        <f>AX36</f>
        <v>7630</v>
      </c>
      <c r="AV36" s="31">
        <v>0</v>
      </c>
      <c r="AW36" s="31">
        <v>0</v>
      </c>
      <c r="AX36" s="31">
        <v>7630</v>
      </c>
      <c r="AY36" s="31">
        <v>0</v>
      </c>
      <c r="AZ36" s="31"/>
      <c r="BA36" s="31">
        <v>0</v>
      </c>
    </row>
    <row r="37" spans="1:53" s="6" customFormat="1" ht="93" customHeight="1" x14ac:dyDescent="0.2">
      <c r="A37" s="50" t="s">
        <v>45</v>
      </c>
      <c r="B37" s="51" t="s">
        <v>16</v>
      </c>
      <c r="C37" s="51" t="s">
        <v>16</v>
      </c>
      <c r="D37" s="28">
        <f t="shared" si="46"/>
        <v>8408.5</v>
      </c>
      <c r="E37" s="76">
        <f>SUM(H37:H37)</f>
        <v>1000</v>
      </c>
      <c r="F37" s="32">
        <v>0</v>
      </c>
      <c r="G37" s="32">
        <v>0</v>
      </c>
      <c r="H37" s="32">
        <v>1000</v>
      </c>
      <c r="I37" s="76">
        <f t="shared" si="27"/>
        <v>336.9</v>
      </c>
      <c r="J37" s="32">
        <v>0</v>
      </c>
      <c r="K37" s="32">
        <v>0</v>
      </c>
      <c r="L37" s="32">
        <v>336.9</v>
      </c>
      <c r="M37" s="32"/>
      <c r="N37" s="32"/>
      <c r="O37" s="32"/>
      <c r="P37" s="76">
        <f t="shared" si="1"/>
        <v>500</v>
      </c>
      <c r="Q37" s="32">
        <v>0</v>
      </c>
      <c r="R37" s="32">
        <v>0</v>
      </c>
      <c r="S37" s="32">
        <v>500</v>
      </c>
      <c r="T37" s="31"/>
      <c r="U37" s="31"/>
      <c r="V37" s="31"/>
      <c r="W37" s="76">
        <f t="shared" si="8"/>
        <v>7234.7</v>
      </c>
      <c r="X37" s="32">
        <v>0</v>
      </c>
      <c r="Y37" s="32">
        <v>0</v>
      </c>
      <c r="Z37" s="32">
        <v>0</v>
      </c>
      <c r="AA37" s="32">
        <v>7234.7</v>
      </c>
      <c r="AB37" s="32">
        <v>0</v>
      </c>
      <c r="AC37" s="32"/>
      <c r="AD37" s="32">
        <v>0</v>
      </c>
      <c r="AE37" s="32">
        <v>0</v>
      </c>
      <c r="AF37" s="75">
        <f t="shared" si="13"/>
        <v>0</v>
      </c>
      <c r="AG37" s="32">
        <v>0</v>
      </c>
      <c r="AH37" s="32">
        <v>0</v>
      </c>
      <c r="AI37" s="32">
        <v>0</v>
      </c>
      <c r="AJ37" s="32">
        <v>0</v>
      </c>
      <c r="AK37" s="32"/>
      <c r="AL37" s="32"/>
      <c r="AM37" s="32">
        <v>0</v>
      </c>
      <c r="AN37" s="75">
        <f t="shared" ref="AN37:AN40" si="47">AO37+AP37+AQ37+AR37+AT37</f>
        <v>0</v>
      </c>
      <c r="AO37" s="32">
        <v>0</v>
      </c>
      <c r="AP37" s="32">
        <v>0</v>
      </c>
      <c r="AQ37" s="32">
        <v>0</v>
      </c>
      <c r="AR37" s="32">
        <v>0</v>
      </c>
      <c r="AS37" s="32"/>
      <c r="AT37" s="32">
        <v>0</v>
      </c>
      <c r="AU37" s="75">
        <f t="shared" si="11"/>
        <v>0</v>
      </c>
      <c r="AV37" s="32">
        <v>0</v>
      </c>
      <c r="AW37" s="32">
        <v>0</v>
      </c>
      <c r="AX37" s="32">
        <v>0</v>
      </c>
      <c r="AY37" s="32">
        <v>0</v>
      </c>
      <c r="AZ37" s="32"/>
      <c r="BA37" s="32">
        <v>0</v>
      </c>
    </row>
    <row r="38" spans="1:53" ht="75" x14ac:dyDescent="0.2">
      <c r="A38" s="45" t="s">
        <v>46</v>
      </c>
      <c r="B38" s="52" t="s">
        <v>56</v>
      </c>
      <c r="C38" s="52" t="s">
        <v>12</v>
      </c>
      <c r="D38" s="28">
        <f t="shared" si="46"/>
        <v>10727.1</v>
      </c>
      <c r="E38" s="76">
        <f>SUM(H38:H38)</f>
        <v>2000</v>
      </c>
      <c r="F38" s="31">
        <v>0</v>
      </c>
      <c r="G38" s="31">
        <v>192.8</v>
      </c>
      <c r="H38" s="31">
        <v>2000</v>
      </c>
      <c r="I38" s="76">
        <f t="shared" si="27"/>
        <v>2755.3</v>
      </c>
      <c r="J38" s="31">
        <v>0</v>
      </c>
      <c r="K38" s="31">
        <v>755.3</v>
      </c>
      <c r="L38" s="31">
        <v>2000</v>
      </c>
      <c r="M38" s="31"/>
      <c r="N38" s="31"/>
      <c r="O38" s="31"/>
      <c r="P38" s="76">
        <f t="shared" si="1"/>
        <v>2585.3000000000002</v>
      </c>
      <c r="Q38" s="31">
        <v>0</v>
      </c>
      <c r="R38" s="31">
        <v>585.29999999999995</v>
      </c>
      <c r="S38" s="32"/>
      <c r="T38" s="31">
        <v>2000</v>
      </c>
      <c r="U38" s="31"/>
      <c r="V38" s="31"/>
      <c r="W38" s="76">
        <f t="shared" si="8"/>
        <v>2631.2</v>
      </c>
      <c r="X38" s="32">
        <v>0</v>
      </c>
      <c r="Y38" s="32">
        <v>0</v>
      </c>
      <c r="Z38" s="32">
        <v>631.20000000000005</v>
      </c>
      <c r="AA38" s="32">
        <v>0</v>
      </c>
      <c r="AB38" s="32">
        <v>2000</v>
      </c>
      <c r="AC38" s="32"/>
      <c r="AD38" s="32">
        <v>0</v>
      </c>
      <c r="AE38" s="32">
        <v>0</v>
      </c>
      <c r="AF38" s="75">
        <f t="shared" si="13"/>
        <v>0</v>
      </c>
      <c r="AG38" s="31">
        <v>0</v>
      </c>
      <c r="AH38" s="31">
        <v>0</v>
      </c>
      <c r="AI38" s="31">
        <v>0</v>
      </c>
      <c r="AJ38" s="31">
        <v>0</v>
      </c>
      <c r="AK38" s="31"/>
      <c r="AL38" s="31"/>
      <c r="AM38" s="31">
        <v>0</v>
      </c>
      <c r="AN38" s="87">
        <f t="shared" si="47"/>
        <v>0</v>
      </c>
      <c r="AO38" s="31">
        <v>0</v>
      </c>
      <c r="AP38" s="31">
        <v>0</v>
      </c>
      <c r="AQ38" s="31">
        <v>0</v>
      </c>
      <c r="AR38" s="31">
        <v>0</v>
      </c>
      <c r="AS38" s="31"/>
      <c r="AT38" s="31">
        <v>0</v>
      </c>
      <c r="AU38" s="87">
        <f t="shared" si="11"/>
        <v>0</v>
      </c>
      <c r="AV38" s="31">
        <v>0</v>
      </c>
      <c r="AW38" s="31">
        <v>0</v>
      </c>
      <c r="AX38" s="31">
        <v>0</v>
      </c>
      <c r="AY38" s="31">
        <v>0</v>
      </c>
      <c r="AZ38" s="31"/>
      <c r="BA38" s="31">
        <v>0</v>
      </c>
    </row>
    <row r="39" spans="1:53" ht="111" customHeight="1" x14ac:dyDescent="0.2">
      <c r="A39" s="49" t="s">
        <v>47</v>
      </c>
      <c r="B39" s="52" t="s">
        <v>56</v>
      </c>
      <c r="C39" s="53" t="s">
        <v>12</v>
      </c>
      <c r="D39" s="28">
        <f t="shared" si="46"/>
        <v>29043.5</v>
      </c>
      <c r="E39" s="76">
        <f>SUM(H39:H39)</f>
        <v>0</v>
      </c>
      <c r="F39" s="31">
        <v>0</v>
      </c>
      <c r="G39" s="31">
        <v>2608.1</v>
      </c>
      <c r="H39" s="31">
        <v>0</v>
      </c>
      <c r="I39" s="76">
        <f t="shared" si="27"/>
        <v>3000</v>
      </c>
      <c r="J39" s="31">
        <v>0</v>
      </c>
      <c r="K39" s="31">
        <f>5300-2300</f>
        <v>3000</v>
      </c>
      <c r="L39" s="31">
        <v>0</v>
      </c>
      <c r="M39" s="31"/>
      <c r="N39" s="31"/>
      <c r="O39" s="31"/>
      <c r="P39" s="76">
        <f t="shared" si="1"/>
        <v>2975.1</v>
      </c>
      <c r="Q39" s="31">
        <v>0</v>
      </c>
      <c r="R39" s="31">
        <v>2975.1</v>
      </c>
      <c r="S39" s="32">
        <v>0</v>
      </c>
      <c r="T39" s="31"/>
      <c r="U39" s="31"/>
      <c r="V39" s="31"/>
      <c r="W39" s="76">
        <f t="shared" si="8"/>
        <v>3568.4</v>
      </c>
      <c r="X39" s="32">
        <v>0</v>
      </c>
      <c r="Y39" s="32">
        <v>0</v>
      </c>
      <c r="Z39" s="32">
        <v>3568.4</v>
      </c>
      <c r="AA39" s="32">
        <v>0</v>
      </c>
      <c r="AB39" s="32">
        <v>0</v>
      </c>
      <c r="AC39" s="32"/>
      <c r="AD39" s="32">
        <v>0</v>
      </c>
      <c r="AE39" s="32">
        <v>0</v>
      </c>
      <c r="AF39" s="75">
        <f t="shared" si="13"/>
        <v>4500</v>
      </c>
      <c r="AG39" s="31">
        <v>0</v>
      </c>
      <c r="AH39" s="31">
        <v>4500</v>
      </c>
      <c r="AI39" s="31">
        <v>0</v>
      </c>
      <c r="AJ39" s="31">
        <v>0</v>
      </c>
      <c r="AK39" s="31"/>
      <c r="AL39" s="31"/>
      <c r="AM39" s="31">
        <v>0</v>
      </c>
      <c r="AN39" s="87">
        <f t="shared" si="47"/>
        <v>5500</v>
      </c>
      <c r="AO39" s="31">
        <v>0</v>
      </c>
      <c r="AP39" s="31">
        <v>5500</v>
      </c>
      <c r="AQ39" s="31">
        <v>0</v>
      </c>
      <c r="AR39" s="31">
        <v>0</v>
      </c>
      <c r="AS39" s="31"/>
      <c r="AT39" s="31">
        <v>0</v>
      </c>
      <c r="AU39" s="87">
        <f t="shared" si="11"/>
        <v>6500</v>
      </c>
      <c r="AV39" s="31">
        <v>0</v>
      </c>
      <c r="AW39" s="31">
        <v>6500</v>
      </c>
      <c r="AX39" s="31">
        <v>0</v>
      </c>
      <c r="AY39" s="31">
        <v>0</v>
      </c>
      <c r="AZ39" s="31"/>
      <c r="BA39" s="31">
        <v>0</v>
      </c>
    </row>
    <row r="40" spans="1:53" ht="57.75" customHeight="1" x14ac:dyDescent="0.2">
      <c r="A40" s="143" t="s">
        <v>70</v>
      </c>
      <c r="B40" s="48" t="s">
        <v>37</v>
      </c>
      <c r="C40" s="62" t="s">
        <v>37</v>
      </c>
      <c r="D40" s="28">
        <f t="shared" si="46"/>
        <v>0</v>
      </c>
      <c r="E40" s="75"/>
      <c r="F40" s="28"/>
      <c r="G40" s="28"/>
      <c r="H40" s="28"/>
      <c r="I40" s="75"/>
      <c r="J40" s="28"/>
      <c r="K40" s="28"/>
      <c r="L40" s="28"/>
      <c r="M40" s="28"/>
      <c r="N40" s="28"/>
      <c r="O40" s="28"/>
      <c r="P40" s="75"/>
      <c r="Q40" s="28"/>
      <c r="R40" s="28"/>
      <c r="S40" s="29"/>
      <c r="T40" s="28"/>
      <c r="U40" s="28"/>
      <c r="V40" s="28"/>
      <c r="W40" s="76">
        <f t="shared" si="8"/>
        <v>0</v>
      </c>
      <c r="X40" s="32"/>
      <c r="Y40" s="32"/>
      <c r="Z40" s="32">
        <v>0</v>
      </c>
      <c r="AA40" s="32">
        <v>0</v>
      </c>
      <c r="AB40" s="32"/>
      <c r="AC40" s="32"/>
      <c r="AD40" s="32"/>
      <c r="AE40" s="32"/>
      <c r="AF40" s="75">
        <f t="shared" si="13"/>
        <v>0</v>
      </c>
      <c r="AG40" s="31"/>
      <c r="AH40" s="31"/>
      <c r="AI40" s="31"/>
      <c r="AJ40" s="31"/>
      <c r="AK40" s="31"/>
      <c r="AL40" s="31"/>
      <c r="AM40" s="31"/>
      <c r="AN40" s="88">
        <f t="shared" si="47"/>
        <v>0</v>
      </c>
      <c r="AO40" s="31"/>
      <c r="AP40" s="31"/>
      <c r="AQ40" s="31"/>
      <c r="AR40" s="31"/>
      <c r="AS40" s="31"/>
      <c r="AT40" s="31"/>
      <c r="AU40" s="88">
        <f t="shared" si="11"/>
        <v>0</v>
      </c>
      <c r="AV40" s="31"/>
      <c r="AW40" s="31"/>
      <c r="AX40" s="31"/>
      <c r="AY40" s="31"/>
      <c r="AZ40" s="31"/>
      <c r="BA40" s="31"/>
    </row>
    <row r="41" spans="1:53" ht="53.25" customHeight="1" x14ac:dyDescent="0.2">
      <c r="A41" s="144"/>
      <c r="B41" s="48" t="s">
        <v>77</v>
      </c>
      <c r="C41" s="48" t="s">
        <v>77</v>
      </c>
      <c r="D41" s="28">
        <f t="shared" si="46"/>
        <v>3145.1000000000004</v>
      </c>
      <c r="E41" s="75"/>
      <c r="F41" s="28"/>
      <c r="G41" s="28"/>
      <c r="H41" s="28"/>
      <c r="I41" s="75"/>
      <c r="J41" s="28"/>
      <c r="K41" s="28"/>
      <c r="L41" s="28"/>
      <c r="M41" s="28"/>
      <c r="N41" s="28"/>
      <c r="O41" s="28"/>
      <c r="P41" s="75"/>
      <c r="Q41" s="28"/>
      <c r="R41" s="28"/>
      <c r="S41" s="29"/>
      <c r="T41" s="28"/>
      <c r="U41" s="28"/>
      <c r="V41" s="28"/>
      <c r="W41" s="76">
        <f t="shared" si="8"/>
        <v>1036.7</v>
      </c>
      <c r="X41" s="32"/>
      <c r="Y41" s="32"/>
      <c r="Z41" s="32">
        <v>909.9</v>
      </c>
      <c r="AA41" s="32">
        <v>0</v>
      </c>
      <c r="AB41" s="32"/>
      <c r="AC41" s="32"/>
      <c r="AD41" s="32">
        <v>126.8</v>
      </c>
      <c r="AE41" s="32"/>
      <c r="AF41" s="75">
        <f>AH41+AI41+AK41</f>
        <v>2108.4</v>
      </c>
      <c r="AG41" s="31"/>
      <c r="AH41" s="31">
        <v>2003</v>
      </c>
      <c r="AI41" s="31">
        <v>35.700000000000003</v>
      </c>
      <c r="AJ41" s="31"/>
      <c r="AK41" s="31">
        <v>69.7</v>
      </c>
      <c r="AL41" s="31"/>
      <c r="AM41" s="31"/>
      <c r="AN41" s="88"/>
      <c r="AO41" s="31"/>
      <c r="AP41" s="31"/>
      <c r="AQ41" s="31"/>
      <c r="AR41" s="31"/>
      <c r="AS41" s="31"/>
      <c r="AT41" s="31"/>
      <c r="AU41" s="88"/>
      <c r="AV41" s="31"/>
      <c r="AW41" s="31"/>
      <c r="AX41" s="31"/>
      <c r="AY41" s="31"/>
      <c r="AZ41" s="31"/>
      <c r="BA41" s="31"/>
    </row>
    <row r="42" spans="1:53" ht="87" customHeight="1" x14ac:dyDescent="0.2">
      <c r="A42" s="54" t="s">
        <v>69</v>
      </c>
      <c r="B42" s="48" t="s">
        <v>37</v>
      </c>
      <c r="C42" s="62" t="s">
        <v>12</v>
      </c>
      <c r="D42" s="28">
        <f t="shared" si="46"/>
        <v>300</v>
      </c>
      <c r="E42" s="75"/>
      <c r="F42" s="28"/>
      <c r="G42" s="28"/>
      <c r="H42" s="28"/>
      <c r="I42" s="75"/>
      <c r="J42" s="28"/>
      <c r="K42" s="28"/>
      <c r="L42" s="28"/>
      <c r="M42" s="28"/>
      <c r="N42" s="28"/>
      <c r="O42" s="28"/>
      <c r="P42" s="75"/>
      <c r="Q42" s="28"/>
      <c r="R42" s="28"/>
      <c r="S42" s="29"/>
      <c r="T42" s="28"/>
      <c r="U42" s="28"/>
      <c r="V42" s="28"/>
      <c r="W42" s="76">
        <f t="shared" si="8"/>
        <v>300</v>
      </c>
      <c r="X42" s="32"/>
      <c r="Y42" s="32"/>
      <c r="Z42" s="32"/>
      <c r="AA42" s="32">
        <v>0</v>
      </c>
      <c r="AB42" s="32">
        <v>300</v>
      </c>
      <c r="AC42" s="32">
        <v>0</v>
      </c>
      <c r="AD42" s="32"/>
      <c r="AE42" s="32"/>
      <c r="AF42" s="75">
        <f>AK42</f>
        <v>0</v>
      </c>
      <c r="AG42" s="31"/>
      <c r="AH42" s="31"/>
      <c r="AI42" s="31"/>
      <c r="AJ42" s="31"/>
      <c r="AK42" s="31">
        <v>0</v>
      </c>
      <c r="AL42" s="31"/>
      <c r="AM42" s="31"/>
      <c r="AN42" s="88">
        <f t="shared" ref="AN42" si="48">AO42+AP42+AQ42+AR42+AT42</f>
        <v>0</v>
      </c>
      <c r="AO42" s="31"/>
      <c r="AP42" s="31"/>
      <c r="AQ42" s="31"/>
      <c r="AR42" s="31"/>
      <c r="AS42" s="31"/>
      <c r="AT42" s="31"/>
      <c r="AU42" s="88">
        <f t="shared" si="11"/>
        <v>0</v>
      </c>
      <c r="AV42" s="31"/>
      <c r="AW42" s="31"/>
      <c r="AX42" s="31"/>
      <c r="AY42" s="31"/>
      <c r="AZ42" s="31"/>
      <c r="BA42" s="31"/>
    </row>
    <row r="43" spans="1:53" ht="94.5" customHeight="1" x14ac:dyDescent="0.2">
      <c r="A43" s="54" t="s">
        <v>76</v>
      </c>
      <c r="B43" s="48" t="s">
        <v>75</v>
      </c>
      <c r="C43" s="48" t="s">
        <v>75</v>
      </c>
      <c r="D43" s="28">
        <f t="shared" si="46"/>
        <v>300</v>
      </c>
      <c r="E43" s="75"/>
      <c r="F43" s="28"/>
      <c r="G43" s="28"/>
      <c r="H43" s="28"/>
      <c r="I43" s="75"/>
      <c r="J43" s="28"/>
      <c r="K43" s="28"/>
      <c r="L43" s="28"/>
      <c r="M43" s="28"/>
      <c r="N43" s="28"/>
      <c r="O43" s="28"/>
      <c r="P43" s="75"/>
      <c r="Q43" s="28"/>
      <c r="R43" s="28"/>
      <c r="S43" s="29"/>
      <c r="T43" s="28"/>
      <c r="U43" s="28"/>
      <c r="V43" s="28"/>
      <c r="W43" s="76">
        <f>Z43+AC43</f>
        <v>300</v>
      </c>
      <c r="X43" s="32"/>
      <c r="Y43" s="32"/>
      <c r="Z43" s="32">
        <v>270</v>
      </c>
      <c r="AA43" s="29"/>
      <c r="AB43" s="32"/>
      <c r="AC43" s="32">
        <v>30</v>
      </c>
      <c r="AD43" s="32"/>
      <c r="AE43" s="32"/>
      <c r="AF43" s="75"/>
      <c r="AG43" s="31"/>
      <c r="AH43" s="31"/>
      <c r="AI43" s="31"/>
      <c r="AJ43" s="31"/>
      <c r="AK43" s="31"/>
      <c r="AL43" s="31"/>
      <c r="AM43" s="31"/>
      <c r="AN43" s="88"/>
      <c r="AO43" s="31"/>
      <c r="AP43" s="31"/>
      <c r="AQ43" s="31"/>
      <c r="AR43" s="31"/>
      <c r="AS43" s="31"/>
      <c r="AT43" s="31"/>
      <c r="AU43" s="88"/>
      <c r="AV43" s="31"/>
      <c r="AW43" s="31"/>
      <c r="AX43" s="31"/>
      <c r="AY43" s="31"/>
      <c r="AZ43" s="31"/>
      <c r="BA43" s="31"/>
    </row>
    <row r="44" spans="1:53" s="8" customFormat="1" ht="44.25" customHeight="1" x14ac:dyDescent="0.2">
      <c r="A44" s="137" t="s">
        <v>48</v>
      </c>
      <c r="B44" s="43"/>
      <c r="C44" s="43" t="s">
        <v>7</v>
      </c>
      <c r="D44" s="26">
        <f t="shared" si="37"/>
        <v>4080339.0999999996</v>
      </c>
      <c r="E44" s="75">
        <f>SUM(F44:H44)</f>
        <v>879884.79999999993</v>
      </c>
      <c r="F44" s="26">
        <f t="shared" ref="F44:L44" si="49">SUM(F45)</f>
        <v>325207.09999999998</v>
      </c>
      <c r="G44" s="26">
        <f t="shared" si="49"/>
        <v>418257.8</v>
      </c>
      <c r="H44" s="26">
        <f t="shared" si="49"/>
        <v>136419.90000000002</v>
      </c>
      <c r="I44" s="75">
        <f>J44+K44+L44+M44+N44+O44</f>
        <v>531484.6</v>
      </c>
      <c r="J44" s="26">
        <f t="shared" si="49"/>
        <v>278080.3</v>
      </c>
      <c r="K44" s="26">
        <f t="shared" si="49"/>
        <v>183584.69999999998</v>
      </c>
      <c r="L44" s="26">
        <f t="shared" si="49"/>
        <v>69819.600000000006</v>
      </c>
      <c r="M44" s="26">
        <f t="shared" ref="M44" si="50">SUM(M45)</f>
        <v>0</v>
      </c>
      <c r="N44" s="26">
        <f t="shared" ref="N44" si="51">SUM(N45)</f>
        <v>0</v>
      </c>
      <c r="O44" s="26">
        <f t="shared" ref="O44" si="52">SUM(O45)</f>
        <v>0</v>
      </c>
      <c r="P44" s="75">
        <f t="shared" ref="P44:P78" si="53">Q44+R44+S44+T44+U44+V44</f>
        <v>883698</v>
      </c>
      <c r="Q44" s="26">
        <f>Q45+Q46+Q47</f>
        <v>413020.19999999995</v>
      </c>
      <c r="R44" s="26">
        <f>R45+R46+R47</f>
        <v>234514</v>
      </c>
      <c r="S44" s="27">
        <f>S45+S46+S47</f>
        <v>235713.8</v>
      </c>
      <c r="T44" s="26">
        <f t="shared" ref="T44" si="54">SUM(T45)</f>
        <v>450</v>
      </c>
      <c r="U44" s="26">
        <f t="shared" ref="U44" si="55">SUM(U45)</f>
        <v>0</v>
      </c>
      <c r="V44" s="26">
        <f t="shared" ref="V44" si="56">SUM(V45)</f>
        <v>0</v>
      </c>
      <c r="W44" s="76">
        <f t="shared" si="8"/>
        <v>483762</v>
      </c>
      <c r="X44" s="35">
        <f>X45+X46+X47</f>
        <v>228325.4</v>
      </c>
      <c r="Y44" s="35">
        <f t="shared" ref="Y44:Z44" si="57">SUM(Y45:Y47)</f>
        <v>0</v>
      </c>
      <c r="Z44" s="35">
        <f t="shared" si="57"/>
        <v>120235.9</v>
      </c>
      <c r="AA44" s="27">
        <f>AA45+AA46+AA47</f>
        <v>135040.69999999998</v>
      </c>
      <c r="AB44" s="35">
        <f t="shared" ref="AB44" si="58">SUM(AB45:AB47)</f>
        <v>160</v>
      </c>
      <c r="AC44" s="35"/>
      <c r="AD44" s="35">
        <f t="shared" ref="AD44:AE44" si="59">SUM(AD45:AD47)</f>
        <v>0</v>
      </c>
      <c r="AE44" s="35">
        <f t="shared" si="59"/>
        <v>0</v>
      </c>
      <c r="AF44" s="76">
        <f t="shared" si="13"/>
        <v>1301509.7</v>
      </c>
      <c r="AG44" s="35">
        <f t="shared" ref="AG44:AI44" si="60">SUM(AG45:AG47)</f>
        <v>532627.1</v>
      </c>
      <c r="AH44" s="35">
        <f t="shared" si="60"/>
        <v>643472.80000000005</v>
      </c>
      <c r="AI44" s="35">
        <f t="shared" si="60"/>
        <v>125009.8</v>
      </c>
      <c r="AJ44" s="35">
        <f t="shared" ref="AJ44" si="61">SUM(AJ45:AJ47)</f>
        <v>400</v>
      </c>
      <c r="AK44" s="35"/>
      <c r="AL44" s="35"/>
      <c r="AM44" s="35">
        <f t="shared" ref="AM44" si="62">SUM(AM45:AM47)</f>
        <v>0</v>
      </c>
      <c r="AN44" s="75">
        <f t="shared" ref="AN44:AN78" si="63">AO44+AP44+AQ44+AR44+AT44</f>
        <v>0</v>
      </c>
      <c r="AO44" s="35">
        <f t="shared" ref="AO44" si="64">SUM(AO45:AO47)</f>
        <v>0</v>
      </c>
      <c r="AP44" s="35"/>
      <c r="AQ44" s="35"/>
      <c r="AR44" s="35"/>
      <c r="AS44" s="35"/>
      <c r="AT44" s="35"/>
      <c r="AU44" s="75">
        <f t="shared" si="11"/>
        <v>0</v>
      </c>
      <c r="AV44" s="35">
        <f t="shared" ref="AV44" si="65">SUM(AV45:AV47)</f>
        <v>0</v>
      </c>
      <c r="AW44" s="35"/>
      <c r="AX44" s="35"/>
      <c r="AY44" s="35"/>
      <c r="AZ44" s="35"/>
      <c r="BA44" s="35"/>
    </row>
    <row r="45" spans="1:53" s="10" customFormat="1" ht="85.5" x14ac:dyDescent="0.2">
      <c r="A45" s="138"/>
      <c r="B45" s="43" t="s">
        <v>65</v>
      </c>
      <c r="C45" s="43" t="s">
        <v>12</v>
      </c>
      <c r="D45" s="26">
        <f>E45+I45+P45+W45+AF45</f>
        <v>1851012.3</v>
      </c>
      <c r="E45" s="75">
        <f>SUM(F45:H45)</f>
        <v>879884.79999999993</v>
      </c>
      <c r="F45" s="26">
        <f>F48+F51+F54+F55+F56</f>
        <v>325207.09999999998</v>
      </c>
      <c r="G45" s="26">
        <f t="shared" ref="G45:H45" si="66">G48+G51+G54+G55+G56</f>
        <v>418257.8</v>
      </c>
      <c r="H45" s="26">
        <f t="shared" si="66"/>
        <v>136419.90000000002</v>
      </c>
      <c r="I45" s="75">
        <f>J45+K45+L45+M45+N45+O45</f>
        <v>531484.6</v>
      </c>
      <c r="J45" s="26">
        <f>J48+J51+J54+J55+J56</f>
        <v>278080.3</v>
      </c>
      <c r="K45" s="26">
        <f t="shared" ref="K45:O45" si="67">K48+K51+K54+K55+K56</f>
        <v>183584.69999999998</v>
      </c>
      <c r="L45" s="26">
        <f t="shared" si="67"/>
        <v>69819.600000000006</v>
      </c>
      <c r="M45" s="26">
        <f t="shared" si="67"/>
        <v>0</v>
      </c>
      <c r="N45" s="26">
        <f t="shared" si="67"/>
        <v>0</v>
      </c>
      <c r="O45" s="26">
        <f t="shared" si="67"/>
        <v>0</v>
      </c>
      <c r="P45" s="75">
        <f t="shared" si="53"/>
        <v>84046.200000000012</v>
      </c>
      <c r="Q45" s="26">
        <f>Q48+Q51+Q54+Q55+Q56</f>
        <v>37836.300000000003</v>
      </c>
      <c r="R45" s="26">
        <f t="shared" ref="R45:V45" si="68">R48+R51+R54+R55+R56</f>
        <v>31011.9</v>
      </c>
      <c r="S45" s="26">
        <f t="shared" si="68"/>
        <v>14748</v>
      </c>
      <c r="T45" s="26">
        <f t="shared" si="68"/>
        <v>450</v>
      </c>
      <c r="U45" s="26">
        <f t="shared" si="68"/>
        <v>0</v>
      </c>
      <c r="V45" s="26">
        <f t="shared" si="68"/>
        <v>0</v>
      </c>
      <c r="W45" s="75">
        <f t="shared" si="8"/>
        <v>64055.600000000006</v>
      </c>
      <c r="X45" s="27">
        <f>X48+X51+X54+X55+X56</f>
        <v>49394.3</v>
      </c>
      <c r="Y45" s="27">
        <f t="shared" ref="Y45:AE45" si="69">Y48+Y51+Y54+Y55+Y56</f>
        <v>0</v>
      </c>
      <c r="Z45" s="27">
        <f t="shared" si="69"/>
        <v>12066.4</v>
      </c>
      <c r="AA45" s="27">
        <f t="shared" si="69"/>
        <v>2434.9</v>
      </c>
      <c r="AB45" s="27">
        <f t="shared" si="69"/>
        <v>160</v>
      </c>
      <c r="AC45" s="27">
        <f t="shared" si="69"/>
        <v>0</v>
      </c>
      <c r="AD45" s="27">
        <f t="shared" si="69"/>
        <v>0</v>
      </c>
      <c r="AE45" s="27">
        <f t="shared" si="69"/>
        <v>0</v>
      </c>
      <c r="AF45" s="75">
        <f t="shared" si="13"/>
        <v>291541.10000000003</v>
      </c>
      <c r="AG45" s="26">
        <f>AG48+AG51+AG54+AG55+AG56</f>
        <v>124453.5</v>
      </c>
      <c r="AH45" s="27">
        <f>AH48+AH51+AH54+AH55+AH56+AH58</f>
        <v>155551.9</v>
      </c>
      <c r="AI45" s="26">
        <f>AI48+AI51+AI54+AI55+AI56+AI57+AI58</f>
        <v>11135.7</v>
      </c>
      <c r="AJ45" s="26">
        <f>AJ48+AJ51+AJ54+AJ55+AJ56+AJ57</f>
        <v>400</v>
      </c>
      <c r="AK45" s="26"/>
      <c r="AL45" s="26"/>
      <c r="AM45" s="26">
        <f t="shared" ref="AM45" si="70">AM48+AM51+AM54+AM55+AM56</f>
        <v>0</v>
      </c>
      <c r="AN45" s="75">
        <f t="shared" si="63"/>
        <v>0</v>
      </c>
      <c r="AO45" s="26">
        <f>AO48+AO51+AO54+AO55+AO56</f>
        <v>0</v>
      </c>
      <c r="AP45" s="26">
        <f t="shared" ref="AP45:AT45" si="71">AP48+AP51+AP54+AP55+AP56</f>
        <v>0</v>
      </c>
      <c r="AQ45" s="26">
        <f t="shared" si="71"/>
        <v>0</v>
      </c>
      <c r="AR45" s="26">
        <f t="shared" si="71"/>
        <v>0</v>
      </c>
      <c r="AS45" s="26"/>
      <c r="AT45" s="26">
        <f t="shared" si="71"/>
        <v>0</v>
      </c>
      <c r="AU45" s="75">
        <f t="shared" si="11"/>
        <v>0</v>
      </c>
      <c r="AV45" s="26">
        <f>AV48+AV51+AV54+AV55+AV56</f>
        <v>0</v>
      </c>
      <c r="AW45" s="26">
        <f t="shared" ref="AW45:BA45" si="72">AW48+AW51+AW54+AW55+AW56</f>
        <v>0</v>
      </c>
      <c r="AX45" s="26">
        <f t="shared" si="72"/>
        <v>0</v>
      </c>
      <c r="AY45" s="26">
        <f t="shared" si="72"/>
        <v>0</v>
      </c>
      <c r="AZ45" s="26"/>
      <c r="BA45" s="26">
        <f t="shared" si="72"/>
        <v>0</v>
      </c>
    </row>
    <row r="46" spans="1:53" s="10" customFormat="1" ht="68.25" customHeight="1" x14ac:dyDescent="0.2">
      <c r="A46" s="55"/>
      <c r="B46" s="43" t="s">
        <v>37</v>
      </c>
      <c r="C46" s="43" t="s">
        <v>37</v>
      </c>
      <c r="D46" s="26">
        <f t="shared" si="37"/>
        <v>524342.1</v>
      </c>
      <c r="E46" s="75">
        <f t="shared" ref="E46:E47" si="73">SUM(F46:H46)</f>
        <v>0</v>
      </c>
      <c r="F46" s="26">
        <f>F49+F53</f>
        <v>0</v>
      </c>
      <c r="G46" s="26">
        <f t="shared" ref="G46:H46" si="74">G49+G53</f>
        <v>0</v>
      </c>
      <c r="H46" s="26">
        <f t="shared" si="74"/>
        <v>0</v>
      </c>
      <c r="I46" s="75">
        <f t="shared" ref="I46:I47" si="75">J46+K46+L46+M46+N46+O46</f>
        <v>0</v>
      </c>
      <c r="J46" s="26">
        <f>J49+J53</f>
        <v>0</v>
      </c>
      <c r="K46" s="26">
        <f t="shared" ref="K46:O46" si="76">K49+K53</f>
        <v>0</v>
      </c>
      <c r="L46" s="26">
        <f t="shared" si="76"/>
        <v>0</v>
      </c>
      <c r="M46" s="26">
        <f t="shared" si="76"/>
        <v>0</v>
      </c>
      <c r="N46" s="26">
        <f t="shared" si="76"/>
        <v>0</v>
      </c>
      <c r="O46" s="26">
        <f t="shared" si="76"/>
        <v>0</v>
      </c>
      <c r="P46" s="75">
        <f t="shared" si="53"/>
        <v>303397.5</v>
      </c>
      <c r="Q46" s="26">
        <f>Q49+Q53</f>
        <v>54570.8</v>
      </c>
      <c r="R46" s="26">
        <f t="shared" ref="R46:V46" si="77">R49+R53</f>
        <v>67071.399999999994</v>
      </c>
      <c r="S46" s="26">
        <f t="shared" si="77"/>
        <v>181755.3</v>
      </c>
      <c r="T46" s="26">
        <f t="shared" si="77"/>
        <v>0</v>
      </c>
      <c r="U46" s="26">
        <f t="shared" si="77"/>
        <v>0</v>
      </c>
      <c r="V46" s="26">
        <f t="shared" si="77"/>
        <v>0</v>
      </c>
      <c r="W46" s="75">
        <f t="shared" si="8"/>
        <v>158727.4</v>
      </c>
      <c r="X46" s="27">
        <f>X49+X53</f>
        <v>1555.7</v>
      </c>
      <c r="Y46" s="27">
        <f t="shared" ref="Y46:AE46" si="78">Y49+Y53</f>
        <v>0</v>
      </c>
      <c r="Z46" s="27">
        <f t="shared" si="78"/>
        <v>36989.5</v>
      </c>
      <c r="AA46" s="27">
        <f>AA49+AA53</f>
        <v>120182.2</v>
      </c>
      <c r="AB46" s="27">
        <f t="shared" si="78"/>
        <v>0</v>
      </c>
      <c r="AC46" s="27">
        <f t="shared" si="78"/>
        <v>0</v>
      </c>
      <c r="AD46" s="27">
        <f t="shared" si="78"/>
        <v>0</v>
      </c>
      <c r="AE46" s="27">
        <f t="shared" si="78"/>
        <v>0</v>
      </c>
      <c r="AF46" s="75">
        <f t="shared" si="13"/>
        <v>62217.200000000004</v>
      </c>
      <c r="AG46" s="26">
        <f>AG49+AG53</f>
        <v>1750.7</v>
      </c>
      <c r="AH46" s="26">
        <f t="shared" ref="AH46:AM46" si="79">AH49+AH53</f>
        <v>2882.6</v>
      </c>
      <c r="AI46" s="26">
        <f t="shared" si="79"/>
        <v>57583.9</v>
      </c>
      <c r="AJ46" s="26">
        <f t="shared" si="79"/>
        <v>0</v>
      </c>
      <c r="AK46" s="26"/>
      <c r="AL46" s="26"/>
      <c r="AM46" s="26">
        <f t="shared" si="79"/>
        <v>0</v>
      </c>
      <c r="AN46" s="75">
        <f t="shared" si="63"/>
        <v>0</v>
      </c>
      <c r="AO46" s="26">
        <f>AO49+AO53</f>
        <v>0</v>
      </c>
      <c r="AP46" s="26">
        <f t="shared" ref="AP46:AT46" si="80">AP49+AP53</f>
        <v>0</v>
      </c>
      <c r="AQ46" s="26">
        <f t="shared" si="80"/>
        <v>0</v>
      </c>
      <c r="AR46" s="26">
        <f t="shared" si="80"/>
        <v>0</v>
      </c>
      <c r="AS46" s="26"/>
      <c r="AT46" s="26">
        <f t="shared" si="80"/>
        <v>0</v>
      </c>
      <c r="AU46" s="75">
        <f t="shared" si="11"/>
        <v>0</v>
      </c>
      <c r="AV46" s="26">
        <f>AV49+AV53</f>
        <v>0</v>
      </c>
      <c r="AW46" s="26">
        <f t="shared" ref="AW46:BA46" si="81">AW49+AW53</f>
        <v>0</v>
      </c>
      <c r="AX46" s="26">
        <f t="shared" si="81"/>
        <v>0</v>
      </c>
      <c r="AY46" s="26">
        <f t="shared" si="81"/>
        <v>0</v>
      </c>
      <c r="AZ46" s="26"/>
      <c r="BA46" s="26">
        <f t="shared" si="81"/>
        <v>0</v>
      </c>
    </row>
    <row r="47" spans="1:53" s="10" customFormat="1" ht="43.5" customHeight="1" x14ac:dyDescent="0.2">
      <c r="A47" s="55"/>
      <c r="B47" s="43" t="s">
        <v>62</v>
      </c>
      <c r="C47" s="43" t="s">
        <v>62</v>
      </c>
      <c r="D47" s="26">
        <f t="shared" si="37"/>
        <v>1704984.7</v>
      </c>
      <c r="E47" s="75">
        <f t="shared" si="73"/>
        <v>0</v>
      </c>
      <c r="F47" s="26">
        <f>F52</f>
        <v>0</v>
      </c>
      <c r="G47" s="26">
        <f t="shared" ref="G47:H47" si="82">G52</f>
        <v>0</v>
      </c>
      <c r="H47" s="26">
        <f t="shared" si="82"/>
        <v>0</v>
      </c>
      <c r="I47" s="75">
        <f t="shared" si="75"/>
        <v>0</v>
      </c>
      <c r="J47" s="26">
        <f>J52</f>
        <v>0</v>
      </c>
      <c r="K47" s="26">
        <f t="shared" ref="K47:O47" si="83">K52</f>
        <v>0</v>
      </c>
      <c r="L47" s="26">
        <f t="shared" si="83"/>
        <v>0</v>
      </c>
      <c r="M47" s="26">
        <f t="shared" si="83"/>
        <v>0</v>
      </c>
      <c r="N47" s="26">
        <f t="shared" si="83"/>
        <v>0</v>
      </c>
      <c r="O47" s="26">
        <f t="shared" si="83"/>
        <v>0</v>
      </c>
      <c r="P47" s="75">
        <f t="shared" si="53"/>
        <v>496254.3</v>
      </c>
      <c r="Q47" s="26">
        <f>Q52</f>
        <v>320613.09999999998</v>
      </c>
      <c r="R47" s="26">
        <f t="shared" ref="R47:V47" si="84">R52</f>
        <v>136430.70000000001</v>
      </c>
      <c r="S47" s="26">
        <f t="shared" si="84"/>
        <v>39210.5</v>
      </c>
      <c r="T47" s="26">
        <f t="shared" si="84"/>
        <v>0</v>
      </c>
      <c r="U47" s="26">
        <f t="shared" si="84"/>
        <v>0</v>
      </c>
      <c r="V47" s="26">
        <f t="shared" si="84"/>
        <v>0</v>
      </c>
      <c r="W47" s="75">
        <f t="shared" si="8"/>
        <v>260979</v>
      </c>
      <c r="X47" s="27">
        <f>X52</f>
        <v>177375.4</v>
      </c>
      <c r="Y47" s="27">
        <f t="shared" ref="Y47:AE47" si="85">Y52</f>
        <v>0</v>
      </c>
      <c r="Z47" s="27">
        <f t="shared" si="85"/>
        <v>71180</v>
      </c>
      <c r="AA47" s="27">
        <f t="shared" si="85"/>
        <v>12423.6</v>
      </c>
      <c r="AB47" s="27">
        <f t="shared" si="85"/>
        <v>0</v>
      </c>
      <c r="AC47" s="27">
        <f t="shared" si="85"/>
        <v>0</v>
      </c>
      <c r="AD47" s="27">
        <f t="shared" si="85"/>
        <v>0</v>
      </c>
      <c r="AE47" s="27">
        <f t="shared" si="85"/>
        <v>0</v>
      </c>
      <c r="AF47" s="75">
        <f t="shared" si="13"/>
        <v>947751.39999999991</v>
      </c>
      <c r="AG47" s="26">
        <f>AG52</f>
        <v>406422.9</v>
      </c>
      <c r="AH47" s="26">
        <f t="shared" ref="AH47:AM47" si="86">AH52</f>
        <v>485038.3</v>
      </c>
      <c r="AI47" s="26">
        <f t="shared" si="86"/>
        <v>56290.2</v>
      </c>
      <c r="AJ47" s="26">
        <f t="shared" si="86"/>
        <v>0</v>
      </c>
      <c r="AK47" s="26"/>
      <c r="AL47" s="26"/>
      <c r="AM47" s="26">
        <f t="shared" si="86"/>
        <v>0</v>
      </c>
      <c r="AN47" s="75">
        <f t="shared" si="63"/>
        <v>0</v>
      </c>
      <c r="AO47" s="26">
        <f>AO52</f>
        <v>0</v>
      </c>
      <c r="AP47" s="26">
        <f t="shared" ref="AP47:AT47" si="87">AP52</f>
        <v>0</v>
      </c>
      <c r="AQ47" s="26">
        <f t="shared" si="87"/>
        <v>0</v>
      </c>
      <c r="AR47" s="26">
        <f t="shared" si="87"/>
        <v>0</v>
      </c>
      <c r="AS47" s="26"/>
      <c r="AT47" s="26">
        <f t="shared" si="87"/>
        <v>0</v>
      </c>
      <c r="AU47" s="75">
        <f t="shared" si="11"/>
        <v>0</v>
      </c>
      <c r="AV47" s="26">
        <f>AV52</f>
        <v>0</v>
      </c>
      <c r="AW47" s="26">
        <f t="shared" ref="AW47:BA47" si="88">AW52</f>
        <v>0</v>
      </c>
      <c r="AX47" s="26">
        <f t="shared" si="88"/>
        <v>0</v>
      </c>
      <c r="AY47" s="26">
        <f t="shared" si="88"/>
        <v>0</v>
      </c>
      <c r="AZ47" s="26"/>
      <c r="BA47" s="26">
        <f t="shared" si="88"/>
        <v>0</v>
      </c>
    </row>
    <row r="48" spans="1:53" ht="132.75" customHeight="1" x14ac:dyDescent="0.2">
      <c r="A48" s="114" t="s">
        <v>49</v>
      </c>
      <c r="B48" s="24" t="s">
        <v>37</v>
      </c>
      <c r="C48" s="24" t="s">
        <v>12</v>
      </c>
      <c r="D48" s="28">
        <f t="shared" si="37"/>
        <v>54501.4</v>
      </c>
      <c r="E48" s="76">
        <f t="shared" ref="E48:E64" si="89">SUM(F48:H48)</f>
        <v>26708.3</v>
      </c>
      <c r="F48" s="31">
        <v>0</v>
      </c>
      <c r="G48" s="31">
        <v>0</v>
      </c>
      <c r="H48" s="31">
        <v>26708.3</v>
      </c>
      <c r="I48" s="76">
        <f t="shared" ref="I48:I73" si="90">J48+K48+L48+M48+N48+O48</f>
        <v>21378.3</v>
      </c>
      <c r="J48" s="31">
        <v>0</v>
      </c>
      <c r="K48" s="31">
        <v>0</v>
      </c>
      <c r="L48" s="31">
        <v>21378.3</v>
      </c>
      <c r="M48" s="31"/>
      <c r="N48" s="31"/>
      <c r="O48" s="31"/>
      <c r="P48" s="76">
        <f t="shared" si="53"/>
        <v>6414.8</v>
      </c>
      <c r="Q48" s="31">
        <v>0</v>
      </c>
      <c r="R48" s="31">
        <v>0</v>
      </c>
      <c r="S48" s="32">
        <f>6414.8</f>
        <v>6414.8</v>
      </c>
      <c r="T48" s="31"/>
      <c r="U48" s="31"/>
      <c r="V48" s="31"/>
      <c r="W48" s="76">
        <f t="shared" si="8"/>
        <v>0</v>
      </c>
      <c r="X48" s="32">
        <v>0</v>
      </c>
      <c r="Y48" s="32">
        <v>0</v>
      </c>
      <c r="Z48" s="32">
        <v>0</v>
      </c>
      <c r="AA48" s="32">
        <v>0</v>
      </c>
      <c r="AB48" s="32"/>
      <c r="AC48" s="32"/>
      <c r="AD48" s="32"/>
      <c r="AE48" s="32"/>
      <c r="AF48" s="75">
        <f t="shared" si="13"/>
        <v>0</v>
      </c>
      <c r="AG48" s="31">
        <v>0</v>
      </c>
      <c r="AH48" s="31">
        <v>0</v>
      </c>
      <c r="AI48" s="31">
        <v>0</v>
      </c>
      <c r="AJ48" s="31"/>
      <c r="AK48" s="31"/>
      <c r="AL48" s="31"/>
      <c r="AM48" s="31"/>
      <c r="AN48" s="75">
        <f t="shared" si="63"/>
        <v>0</v>
      </c>
      <c r="AO48" s="31">
        <v>0</v>
      </c>
      <c r="AP48" s="31"/>
      <c r="AQ48" s="31"/>
      <c r="AR48" s="31"/>
      <c r="AS48" s="31"/>
      <c r="AT48" s="31"/>
      <c r="AU48" s="75">
        <f t="shared" si="11"/>
        <v>0</v>
      </c>
      <c r="AV48" s="31">
        <v>0</v>
      </c>
      <c r="AW48" s="31"/>
      <c r="AX48" s="31"/>
      <c r="AY48" s="31"/>
      <c r="AZ48" s="31"/>
      <c r="BA48" s="31"/>
    </row>
    <row r="49" spans="1:53" ht="78" customHeight="1" x14ac:dyDescent="0.2">
      <c r="A49" s="134"/>
      <c r="B49" s="24" t="s">
        <v>37</v>
      </c>
      <c r="C49" s="24" t="s">
        <v>37</v>
      </c>
      <c r="D49" s="28"/>
      <c r="E49" s="76">
        <f t="shared" si="89"/>
        <v>0</v>
      </c>
      <c r="F49" s="31"/>
      <c r="G49" s="31"/>
      <c r="H49" s="31"/>
      <c r="I49" s="76">
        <f t="shared" si="90"/>
        <v>0</v>
      </c>
      <c r="J49" s="31"/>
      <c r="K49" s="31"/>
      <c r="L49" s="31"/>
      <c r="M49" s="31"/>
      <c r="N49" s="31"/>
      <c r="O49" s="31"/>
      <c r="P49" s="76">
        <f t="shared" si="53"/>
        <v>800</v>
      </c>
      <c r="Q49" s="31"/>
      <c r="R49" s="31"/>
      <c r="S49" s="32">
        <v>800</v>
      </c>
      <c r="T49" s="31"/>
      <c r="U49" s="31"/>
      <c r="V49" s="31"/>
      <c r="W49" s="76">
        <f>AA49</f>
        <v>800</v>
      </c>
      <c r="X49" s="32"/>
      <c r="Y49" s="32"/>
      <c r="Z49" s="32"/>
      <c r="AA49" s="32">
        <v>800</v>
      </c>
      <c r="AB49" s="32"/>
      <c r="AC49" s="32"/>
      <c r="AD49" s="32"/>
      <c r="AE49" s="32"/>
      <c r="AF49" s="75">
        <f t="shared" si="13"/>
        <v>0</v>
      </c>
      <c r="AG49" s="31"/>
      <c r="AH49" s="31"/>
      <c r="AI49" s="31"/>
      <c r="AJ49" s="31"/>
      <c r="AK49" s="31"/>
      <c r="AL49" s="31"/>
      <c r="AM49" s="31"/>
      <c r="AN49" s="75">
        <f t="shared" si="63"/>
        <v>0</v>
      </c>
      <c r="AO49" s="31"/>
      <c r="AP49" s="31"/>
      <c r="AQ49" s="31"/>
      <c r="AR49" s="31"/>
      <c r="AS49" s="31"/>
      <c r="AT49" s="31"/>
      <c r="AU49" s="75">
        <f t="shared" si="11"/>
        <v>0</v>
      </c>
      <c r="AV49" s="31"/>
      <c r="AW49" s="31"/>
      <c r="AX49" s="31"/>
      <c r="AY49" s="31"/>
      <c r="AZ49" s="31"/>
      <c r="BA49" s="31"/>
    </row>
    <row r="50" spans="1:53" s="10" customFormat="1" ht="78" customHeight="1" x14ac:dyDescent="0.2">
      <c r="A50" s="130" t="s">
        <v>50</v>
      </c>
      <c r="B50" s="43" t="s">
        <v>78</v>
      </c>
      <c r="C50" s="43"/>
      <c r="D50" s="26">
        <f>E50+I50+P50+W50+AF50+AU50</f>
        <v>3528427.0999999996</v>
      </c>
      <c r="E50" s="76">
        <f t="shared" si="89"/>
        <v>551156.5</v>
      </c>
      <c r="F50" s="30">
        <f>F51+F52+F53</f>
        <v>135556.9</v>
      </c>
      <c r="G50" s="30">
        <f t="shared" ref="G50:H50" si="91">G51+G52+G53</f>
        <v>329510.5</v>
      </c>
      <c r="H50" s="30">
        <f t="shared" si="91"/>
        <v>86089.1</v>
      </c>
      <c r="I50" s="76">
        <f t="shared" si="90"/>
        <v>321129.09999999998</v>
      </c>
      <c r="J50" s="30">
        <f>J51+J52+J53</f>
        <v>119333.3</v>
      </c>
      <c r="K50" s="30">
        <f t="shared" ref="K50:O50" si="92">K51+K52+K53</f>
        <v>169890.3</v>
      </c>
      <c r="L50" s="30">
        <f t="shared" si="92"/>
        <v>31905.5</v>
      </c>
      <c r="M50" s="30">
        <f t="shared" si="92"/>
        <v>0</v>
      </c>
      <c r="N50" s="30">
        <f t="shared" si="92"/>
        <v>0</v>
      </c>
      <c r="O50" s="30">
        <f t="shared" si="92"/>
        <v>0</v>
      </c>
      <c r="P50" s="76">
        <f t="shared" si="53"/>
        <v>876033.2</v>
      </c>
      <c r="Q50" s="30">
        <f>Q51+Q52+Q53</f>
        <v>413020.19999999995</v>
      </c>
      <c r="R50" s="30">
        <f t="shared" ref="R50:V50" si="93">R51+R52+R53</f>
        <v>234514</v>
      </c>
      <c r="S50" s="30">
        <f t="shared" si="93"/>
        <v>228499</v>
      </c>
      <c r="T50" s="30">
        <f t="shared" si="93"/>
        <v>0</v>
      </c>
      <c r="U50" s="30">
        <f t="shared" si="93"/>
        <v>0</v>
      </c>
      <c r="V50" s="30">
        <f t="shared" si="93"/>
        <v>0</v>
      </c>
      <c r="W50" s="76">
        <f>X50+Y50+Z50+AA50+AB50+AC50+AD50+AE50</f>
        <v>482802.00000000006</v>
      </c>
      <c r="X50" s="35">
        <f>X51+X52+X53</f>
        <v>228325.40000000002</v>
      </c>
      <c r="Y50" s="35">
        <f t="shared" ref="Y50:AE50" si="94">Y51+Y52+Y53</f>
        <v>0</v>
      </c>
      <c r="Z50" s="35">
        <f t="shared" si="94"/>
        <v>120235.9</v>
      </c>
      <c r="AA50" s="35">
        <f t="shared" si="94"/>
        <v>134240.70000000001</v>
      </c>
      <c r="AB50" s="35">
        <f t="shared" si="94"/>
        <v>0</v>
      </c>
      <c r="AC50" s="35">
        <f t="shared" si="94"/>
        <v>0</v>
      </c>
      <c r="AD50" s="35">
        <f t="shared" si="94"/>
        <v>0</v>
      </c>
      <c r="AE50" s="35">
        <f t="shared" si="94"/>
        <v>0</v>
      </c>
      <c r="AF50" s="75">
        <f t="shared" si="13"/>
        <v>1297306.3</v>
      </c>
      <c r="AG50" s="30">
        <f>AG51+AG52+AG53</f>
        <v>532627.1</v>
      </c>
      <c r="AH50" s="30">
        <f t="shared" ref="AH50:AM50" si="95">AH51+AH52+AH53</f>
        <v>639969.4</v>
      </c>
      <c r="AI50" s="30">
        <f>AI51+AI52+AI53</f>
        <v>124709.79999999999</v>
      </c>
      <c r="AJ50" s="30">
        <f t="shared" si="95"/>
        <v>0</v>
      </c>
      <c r="AK50" s="30"/>
      <c r="AL50" s="30"/>
      <c r="AM50" s="30">
        <f t="shared" si="95"/>
        <v>0</v>
      </c>
      <c r="AN50" s="75">
        <f t="shared" si="63"/>
        <v>0</v>
      </c>
      <c r="AO50" s="30">
        <f>AO51+AO52+AO53</f>
        <v>0</v>
      </c>
      <c r="AP50" s="30">
        <f t="shared" ref="AP50:AT50" si="96">AP51+AP52+AP53</f>
        <v>0</v>
      </c>
      <c r="AQ50" s="30">
        <f t="shared" si="96"/>
        <v>0</v>
      </c>
      <c r="AR50" s="30">
        <f t="shared" si="96"/>
        <v>0</v>
      </c>
      <c r="AS50" s="30"/>
      <c r="AT50" s="30">
        <f t="shared" si="96"/>
        <v>0</v>
      </c>
      <c r="AU50" s="75">
        <f t="shared" si="11"/>
        <v>0</v>
      </c>
      <c r="AV50" s="30">
        <f>AV51+AV52+AV53</f>
        <v>0</v>
      </c>
      <c r="AW50" s="30">
        <f t="shared" ref="AW50:BA50" si="97">AW51+AW52+AW53</f>
        <v>0</v>
      </c>
      <c r="AX50" s="30">
        <f t="shared" si="97"/>
        <v>0</v>
      </c>
      <c r="AY50" s="30">
        <f t="shared" si="97"/>
        <v>0</v>
      </c>
      <c r="AZ50" s="30"/>
      <c r="BA50" s="30">
        <f t="shared" si="97"/>
        <v>0</v>
      </c>
    </row>
    <row r="51" spans="1:53" ht="114.75" customHeight="1" x14ac:dyDescent="0.2">
      <c r="A51" s="148"/>
      <c r="B51" s="24" t="s">
        <v>66</v>
      </c>
      <c r="C51" s="24" t="s">
        <v>12</v>
      </c>
      <c r="D51" s="28">
        <f t="shared" si="37"/>
        <v>1300700.3</v>
      </c>
      <c r="E51" s="77">
        <f t="shared" si="89"/>
        <v>551156.5</v>
      </c>
      <c r="F51" s="31">
        <v>135556.9</v>
      </c>
      <c r="G51" s="31">
        <v>329510.5</v>
      </c>
      <c r="H51" s="31">
        <v>86089.1</v>
      </c>
      <c r="I51" s="79">
        <f t="shared" si="90"/>
        <v>321129.09999999998</v>
      </c>
      <c r="J51" s="31">
        <f>227633.1-108299.8</f>
        <v>119333.3</v>
      </c>
      <c r="K51" s="31">
        <v>169890.3</v>
      </c>
      <c r="L51" s="31">
        <v>31905.5</v>
      </c>
      <c r="M51" s="37"/>
      <c r="N51" s="37"/>
      <c r="O51" s="37"/>
      <c r="P51" s="79">
        <f t="shared" si="53"/>
        <v>77181.400000000009</v>
      </c>
      <c r="Q51" s="31">
        <v>37836.300000000003</v>
      </c>
      <c r="R51" s="31">
        <v>31011.9</v>
      </c>
      <c r="S51" s="32">
        <v>8333.2000000000007</v>
      </c>
      <c r="T51" s="37"/>
      <c r="U51" s="37"/>
      <c r="V51" s="37"/>
      <c r="W51" s="76">
        <f t="shared" ref="W51:W53" si="98">X51+Y51+Z51+AA51+AB51+AC51+AD51+AE51</f>
        <v>63895.600000000006</v>
      </c>
      <c r="X51" s="32">
        <v>49394.3</v>
      </c>
      <c r="Y51" s="32">
        <v>0</v>
      </c>
      <c r="Z51" s="32">
        <v>12066.4</v>
      </c>
      <c r="AA51" s="32">
        <v>2434.9</v>
      </c>
      <c r="AB51" s="69"/>
      <c r="AC51" s="69"/>
      <c r="AD51" s="69"/>
      <c r="AE51" s="69"/>
      <c r="AF51" s="75">
        <f t="shared" si="13"/>
        <v>287337.7</v>
      </c>
      <c r="AG51" s="31">
        <v>124453.5</v>
      </c>
      <c r="AH51" s="31">
        <v>152048.5</v>
      </c>
      <c r="AI51" s="31">
        <v>10835.7</v>
      </c>
      <c r="AJ51" s="37"/>
      <c r="AK51" s="37"/>
      <c r="AL51" s="37"/>
      <c r="AM51" s="37"/>
      <c r="AN51" s="75">
        <f t="shared" si="63"/>
        <v>0</v>
      </c>
      <c r="AO51" s="31">
        <v>0</v>
      </c>
      <c r="AP51" s="31"/>
      <c r="AQ51" s="31"/>
      <c r="AR51" s="31"/>
      <c r="AS51" s="31"/>
      <c r="AT51" s="31"/>
      <c r="AU51" s="75">
        <f t="shared" si="11"/>
        <v>0</v>
      </c>
      <c r="AV51" s="31">
        <v>0</v>
      </c>
      <c r="AW51" s="31"/>
      <c r="AX51" s="31"/>
      <c r="AY51" s="31"/>
      <c r="AZ51" s="31"/>
      <c r="BA51" s="31"/>
    </row>
    <row r="52" spans="1:53" ht="82.5" customHeight="1" x14ac:dyDescent="0.2">
      <c r="A52" s="148"/>
      <c r="B52" s="24" t="s">
        <v>16</v>
      </c>
      <c r="C52" s="24" t="s">
        <v>16</v>
      </c>
      <c r="D52" s="28">
        <f t="shared" si="37"/>
        <v>1704984.7</v>
      </c>
      <c r="E52" s="77">
        <f t="shared" si="89"/>
        <v>0</v>
      </c>
      <c r="F52" s="31"/>
      <c r="G52" s="31"/>
      <c r="H52" s="31"/>
      <c r="I52" s="79">
        <f t="shared" si="90"/>
        <v>0</v>
      </c>
      <c r="J52" s="31"/>
      <c r="K52" s="31"/>
      <c r="L52" s="31"/>
      <c r="M52" s="37"/>
      <c r="N52" s="37"/>
      <c r="O52" s="37"/>
      <c r="P52" s="83">
        <f>Q52+R52+S52+T52+U52+V52</f>
        <v>496254.3</v>
      </c>
      <c r="Q52" s="31">
        <v>320613.09999999998</v>
      </c>
      <c r="R52" s="31">
        <v>136430.70000000001</v>
      </c>
      <c r="S52" s="32">
        <v>39210.5</v>
      </c>
      <c r="T52" s="37"/>
      <c r="U52" s="37"/>
      <c r="V52" s="37"/>
      <c r="W52" s="76">
        <f t="shared" si="98"/>
        <v>260979</v>
      </c>
      <c r="X52" s="32">
        <v>177375.4</v>
      </c>
      <c r="Y52" s="32">
        <v>0</v>
      </c>
      <c r="Z52" s="32">
        <v>71180</v>
      </c>
      <c r="AA52" s="32">
        <v>12423.6</v>
      </c>
      <c r="AB52" s="69">
        <v>0</v>
      </c>
      <c r="AC52" s="69"/>
      <c r="AD52" s="69">
        <v>0</v>
      </c>
      <c r="AE52" s="69">
        <v>0</v>
      </c>
      <c r="AF52" s="75">
        <f t="shared" si="13"/>
        <v>947751.39999999991</v>
      </c>
      <c r="AG52" s="31">
        <v>406422.9</v>
      </c>
      <c r="AH52" s="31">
        <v>485038.3</v>
      </c>
      <c r="AI52" s="31">
        <v>56290.2</v>
      </c>
      <c r="AJ52" s="37"/>
      <c r="AK52" s="37"/>
      <c r="AL52" s="37"/>
      <c r="AM52" s="37"/>
      <c r="AN52" s="75">
        <f t="shared" si="63"/>
        <v>0</v>
      </c>
      <c r="AO52" s="31"/>
      <c r="AP52" s="31"/>
      <c r="AQ52" s="31"/>
      <c r="AR52" s="31"/>
      <c r="AS52" s="31"/>
      <c r="AT52" s="31"/>
      <c r="AU52" s="75">
        <f t="shared" si="11"/>
        <v>0</v>
      </c>
      <c r="AV52" s="31"/>
      <c r="AW52" s="31"/>
      <c r="AX52" s="31"/>
      <c r="AY52" s="31"/>
      <c r="AZ52" s="31"/>
      <c r="BA52" s="31"/>
    </row>
    <row r="53" spans="1:53" ht="58.5" customHeight="1" x14ac:dyDescent="0.2">
      <c r="A53" s="149"/>
      <c r="B53" s="24" t="s">
        <v>37</v>
      </c>
      <c r="C53" s="24" t="s">
        <v>37</v>
      </c>
      <c r="D53" s="28">
        <f t="shared" si="37"/>
        <v>522742.10000000003</v>
      </c>
      <c r="E53" s="77">
        <f t="shared" si="89"/>
        <v>0</v>
      </c>
      <c r="F53" s="31"/>
      <c r="G53" s="31"/>
      <c r="H53" s="31"/>
      <c r="I53" s="79">
        <f t="shared" si="90"/>
        <v>0</v>
      </c>
      <c r="J53" s="31"/>
      <c r="K53" s="31"/>
      <c r="L53" s="31"/>
      <c r="M53" s="37"/>
      <c r="N53" s="37"/>
      <c r="O53" s="37"/>
      <c r="P53" s="79">
        <f t="shared" si="53"/>
        <v>302597.5</v>
      </c>
      <c r="Q53" s="31">
        <v>54570.8</v>
      </c>
      <c r="R53" s="31">
        <v>67071.399999999994</v>
      </c>
      <c r="S53" s="32">
        <v>180955.3</v>
      </c>
      <c r="T53" s="37"/>
      <c r="U53" s="37"/>
      <c r="V53" s="37"/>
      <c r="W53" s="76">
        <f t="shared" si="98"/>
        <v>157927.4</v>
      </c>
      <c r="X53" s="32">
        <v>1555.7</v>
      </c>
      <c r="Y53" s="32">
        <v>0</v>
      </c>
      <c r="Z53" s="32">
        <v>36989.5</v>
      </c>
      <c r="AA53" s="32">
        <v>119382.2</v>
      </c>
      <c r="AB53" s="69"/>
      <c r="AC53" s="69"/>
      <c r="AD53" s="69"/>
      <c r="AE53" s="69"/>
      <c r="AF53" s="75">
        <f t="shared" si="13"/>
        <v>62217.200000000004</v>
      </c>
      <c r="AG53" s="31">
        <v>1750.7</v>
      </c>
      <c r="AH53" s="31">
        <v>2882.6</v>
      </c>
      <c r="AI53" s="31">
        <v>57583.9</v>
      </c>
      <c r="AJ53" s="37"/>
      <c r="AK53" s="37"/>
      <c r="AL53" s="37"/>
      <c r="AM53" s="37"/>
      <c r="AN53" s="75">
        <f t="shared" si="63"/>
        <v>0</v>
      </c>
      <c r="AO53" s="31">
        <v>0</v>
      </c>
      <c r="AP53" s="31"/>
      <c r="AQ53" s="31"/>
      <c r="AR53" s="31"/>
      <c r="AS53" s="31"/>
      <c r="AT53" s="31"/>
      <c r="AU53" s="75">
        <f t="shared" si="11"/>
        <v>0</v>
      </c>
      <c r="AV53" s="31">
        <v>0</v>
      </c>
      <c r="AW53" s="31"/>
      <c r="AX53" s="31"/>
      <c r="AY53" s="31"/>
      <c r="AZ53" s="31"/>
      <c r="BA53" s="31"/>
    </row>
    <row r="54" spans="1:53" ht="131.25" customHeight="1" x14ac:dyDescent="0.2">
      <c r="A54" s="56" t="s">
        <v>51</v>
      </c>
      <c r="B54" s="24" t="s">
        <v>57</v>
      </c>
      <c r="C54" s="24" t="s">
        <v>12</v>
      </c>
      <c r="D54" s="28">
        <f t="shared" si="37"/>
        <v>490997.19999999995</v>
      </c>
      <c r="E54" s="77">
        <f t="shared" si="89"/>
        <v>302020</v>
      </c>
      <c r="F54" s="31">
        <v>189650.2</v>
      </c>
      <c r="G54" s="31">
        <v>88747.3</v>
      </c>
      <c r="H54" s="31">
        <v>23622.5</v>
      </c>
      <c r="I54" s="79">
        <f t="shared" si="90"/>
        <v>188977.19999999998</v>
      </c>
      <c r="J54" s="31">
        <v>158747</v>
      </c>
      <c r="K54" s="31">
        <v>13694.4</v>
      </c>
      <c r="L54" s="31">
        <v>16535.8</v>
      </c>
      <c r="M54" s="37"/>
      <c r="N54" s="37"/>
      <c r="O54" s="37"/>
      <c r="P54" s="79">
        <f t="shared" si="53"/>
        <v>0</v>
      </c>
      <c r="Q54" s="31">
        <v>0</v>
      </c>
      <c r="R54" s="31">
        <v>0</v>
      </c>
      <c r="S54" s="32">
        <v>0</v>
      </c>
      <c r="T54" s="37"/>
      <c r="U54" s="37"/>
      <c r="V54" s="37"/>
      <c r="W54" s="77">
        <f t="shared" si="8"/>
        <v>0</v>
      </c>
      <c r="X54" s="32">
        <v>0</v>
      </c>
      <c r="Y54" s="32">
        <v>0</v>
      </c>
      <c r="Z54" s="32">
        <v>0</v>
      </c>
      <c r="AA54" s="32">
        <v>0</v>
      </c>
      <c r="AB54" s="69"/>
      <c r="AC54" s="69"/>
      <c r="AD54" s="69"/>
      <c r="AE54" s="69"/>
      <c r="AF54" s="75">
        <f t="shared" si="13"/>
        <v>0</v>
      </c>
      <c r="AG54" s="31">
        <v>0</v>
      </c>
      <c r="AH54" s="31">
        <v>0</v>
      </c>
      <c r="AI54" s="31">
        <v>0</v>
      </c>
      <c r="AJ54" s="37"/>
      <c r="AK54" s="37"/>
      <c r="AL54" s="37"/>
      <c r="AM54" s="37"/>
      <c r="AN54" s="75">
        <f t="shared" si="63"/>
        <v>0</v>
      </c>
      <c r="AO54" s="31">
        <v>0</v>
      </c>
      <c r="AP54" s="31"/>
      <c r="AQ54" s="31"/>
      <c r="AR54" s="31"/>
      <c r="AS54" s="31"/>
      <c r="AT54" s="31"/>
      <c r="AU54" s="75">
        <f t="shared" si="11"/>
        <v>0</v>
      </c>
      <c r="AV54" s="31">
        <v>0</v>
      </c>
      <c r="AW54" s="31"/>
      <c r="AX54" s="31"/>
      <c r="AY54" s="31"/>
      <c r="AZ54" s="31"/>
      <c r="BA54" s="31"/>
    </row>
    <row r="55" spans="1:53" ht="114.75" customHeight="1" x14ac:dyDescent="0.2">
      <c r="A55" s="56" t="s">
        <v>79</v>
      </c>
      <c r="B55" s="24" t="s">
        <v>30</v>
      </c>
      <c r="C55" s="24" t="s">
        <v>12</v>
      </c>
      <c r="D55" s="28">
        <f>SUM(W55+AF55)</f>
        <v>0</v>
      </c>
      <c r="E55" s="77">
        <f t="shared" si="89"/>
        <v>0</v>
      </c>
      <c r="F55" s="31"/>
      <c r="G55" s="31"/>
      <c r="H55" s="31"/>
      <c r="I55" s="79">
        <f t="shared" si="90"/>
        <v>0</v>
      </c>
      <c r="J55" s="31"/>
      <c r="K55" s="31"/>
      <c r="L55" s="31"/>
      <c r="M55" s="37"/>
      <c r="N55" s="37"/>
      <c r="O55" s="37"/>
      <c r="P55" s="84">
        <f t="shared" si="53"/>
        <v>0</v>
      </c>
      <c r="Q55" s="31"/>
      <c r="R55" s="31"/>
      <c r="S55" s="32"/>
      <c r="T55" s="37"/>
      <c r="U55" s="37"/>
      <c r="V55" s="37"/>
      <c r="W55" s="77">
        <f t="shared" ref="W55:W78" si="99">X55+Y55+Z55+AA55+AB55+AD55+AE55</f>
        <v>0</v>
      </c>
      <c r="X55" s="32"/>
      <c r="Y55" s="32"/>
      <c r="Z55" s="32"/>
      <c r="AA55" s="32"/>
      <c r="AB55" s="69">
        <v>0</v>
      </c>
      <c r="AC55" s="69"/>
      <c r="AD55" s="69"/>
      <c r="AE55" s="69"/>
      <c r="AF55" s="75">
        <f t="shared" ref="AF55:AF78" si="100">AG55+AH55+AI55+AJ55+AM55</f>
        <v>0</v>
      </c>
      <c r="AG55" s="31"/>
      <c r="AH55" s="31"/>
      <c r="AI55" s="31"/>
      <c r="AJ55" s="37">
        <v>0</v>
      </c>
      <c r="AK55" s="37"/>
      <c r="AL55" s="37"/>
      <c r="AM55" s="37"/>
      <c r="AN55" s="75">
        <f t="shared" si="63"/>
        <v>0</v>
      </c>
      <c r="AO55" s="31"/>
      <c r="AP55" s="31"/>
      <c r="AQ55" s="31"/>
      <c r="AR55" s="31"/>
      <c r="AS55" s="31"/>
      <c r="AT55" s="31"/>
      <c r="AU55" s="75">
        <f t="shared" ref="AU55:AU78" si="101">AV55+AW55+AX55+AY55+BA55</f>
        <v>0</v>
      </c>
      <c r="AV55" s="31"/>
      <c r="AW55" s="31"/>
      <c r="AX55" s="31"/>
      <c r="AY55" s="31"/>
      <c r="AZ55" s="31"/>
      <c r="BA55" s="31"/>
    </row>
    <row r="56" spans="1:53" ht="87" customHeight="1" x14ac:dyDescent="0.2">
      <c r="A56" s="56" t="s">
        <v>89</v>
      </c>
      <c r="B56" s="24" t="s">
        <v>86</v>
      </c>
      <c r="C56" s="24" t="s">
        <v>12</v>
      </c>
      <c r="D56" s="28">
        <f>E56+I56+P56+W56+AF56</f>
        <v>1074.5999999999999</v>
      </c>
      <c r="E56" s="92">
        <f t="shared" si="89"/>
        <v>0</v>
      </c>
      <c r="F56" s="31">
        <v>0</v>
      </c>
      <c r="G56" s="31">
        <v>0</v>
      </c>
      <c r="H56" s="31">
        <v>0</v>
      </c>
      <c r="I56" s="79">
        <f t="shared" si="90"/>
        <v>0</v>
      </c>
      <c r="J56" s="31">
        <v>0</v>
      </c>
      <c r="K56" s="31">
        <v>0</v>
      </c>
      <c r="L56" s="31">
        <v>0</v>
      </c>
      <c r="M56" s="37"/>
      <c r="N56" s="37"/>
      <c r="O56" s="37"/>
      <c r="P56" s="92">
        <f t="shared" si="53"/>
        <v>450</v>
      </c>
      <c r="Q56" s="31">
        <v>0</v>
      </c>
      <c r="R56" s="31">
        <v>0</v>
      </c>
      <c r="S56" s="32">
        <v>0</v>
      </c>
      <c r="T56" s="37">
        <v>450</v>
      </c>
      <c r="U56" s="37"/>
      <c r="V56" s="37"/>
      <c r="W56" s="77">
        <f t="shared" si="99"/>
        <v>160</v>
      </c>
      <c r="X56" s="32">
        <v>0</v>
      </c>
      <c r="Y56" s="32">
        <v>0</v>
      </c>
      <c r="Z56" s="32">
        <v>0</v>
      </c>
      <c r="AA56" s="32">
        <v>0</v>
      </c>
      <c r="AB56" s="69">
        <v>160</v>
      </c>
      <c r="AC56" s="69"/>
      <c r="AD56" s="69"/>
      <c r="AE56" s="69">
        <v>0</v>
      </c>
      <c r="AF56" s="75">
        <f t="shared" si="100"/>
        <v>464.6</v>
      </c>
      <c r="AG56" s="31">
        <v>0</v>
      </c>
      <c r="AH56" s="31">
        <v>0</v>
      </c>
      <c r="AI56" s="31">
        <v>264.60000000000002</v>
      </c>
      <c r="AJ56" s="37">
        <v>200</v>
      </c>
      <c r="AK56" s="37"/>
      <c r="AL56" s="37"/>
      <c r="AM56" s="37">
        <v>0</v>
      </c>
      <c r="AN56" s="75">
        <f t="shared" si="63"/>
        <v>0</v>
      </c>
      <c r="AO56" s="31">
        <v>0</v>
      </c>
      <c r="AP56" s="31"/>
      <c r="AQ56" s="31"/>
      <c r="AR56" s="31"/>
      <c r="AS56" s="31"/>
      <c r="AT56" s="31"/>
      <c r="AU56" s="75">
        <f t="shared" si="101"/>
        <v>0</v>
      </c>
      <c r="AV56" s="31">
        <v>0</v>
      </c>
      <c r="AW56" s="31"/>
      <c r="AX56" s="31"/>
      <c r="AY56" s="31"/>
      <c r="AZ56" s="31"/>
      <c r="BA56" s="31"/>
    </row>
    <row r="57" spans="1:53" ht="78.75" customHeight="1" x14ac:dyDescent="0.2">
      <c r="A57" s="100" t="s">
        <v>90</v>
      </c>
      <c r="B57" s="101" t="s">
        <v>86</v>
      </c>
      <c r="C57" s="101" t="s">
        <v>12</v>
      </c>
      <c r="D57" s="28">
        <f>AF57</f>
        <v>200</v>
      </c>
      <c r="E57" s="92"/>
      <c r="F57" s="31"/>
      <c r="G57" s="31"/>
      <c r="H57" s="31"/>
      <c r="I57" s="79"/>
      <c r="J57" s="31"/>
      <c r="K57" s="31"/>
      <c r="L57" s="31"/>
      <c r="M57" s="37"/>
      <c r="N57" s="37"/>
      <c r="O57" s="37"/>
      <c r="P57" s="92"/>
      <c r="Q57" s="31"/>
      <c r="R57" s="31"/>
      <c r="S57" s="32"/>
      <c r="T57" s="37"/>
      <c r="U57" s="37"/>
      <c r="V57" s="37"/>
      <c r="W57" s="77"/>
      <c r="X57" s="32"/>
      <c r="Y57" s="32"/>
      <c r="Z57" s="32"/>
      <c r="AA57" s="32"/>
      <c r="AB57" s="69"/>
      <c r="AC57" s="69"/>
      <c r="AD57" s="69"/>
      <c r="AE57" s="69"/>
      <c r="AF57" s="75">
        <f>AI57+AJ57</f>
        <v>200</v>
      </c>
      <c r="AG57" s="31"/>
      <c r="AH57" s="31"/>
      <c r="AI57" s="31">
        <v>0</v>
      </c>
      <c r="AJ57" s="37">
        <v>200</v>
      </c>
      <c r="AK57" s="37"/>
      <c r="AL57" s="37"/>
      <c r="AM57" s="37"/>
      <c r="AN57" s="75"/>
      <c r="AO57" s="31"/>
      <c r="AP57" s="31"/>
      <c r="AQ57" s="31"/>
      <c r="AR57" s="31"/>
      <c r="AS57" s="31"/>
      <c r="AT57" s="31"/>
      <c r="AU57" s="75"/>
      <c r="AV57" s="31"/>
      <c r="AW57" s="31"/>
      <c r="AX57" s="31"/>
      <c r="AY57" s="31"/>
      <c r="AZ57" s="31"/>
      <c r="BA57" s="31"/>
    </row>
    <row r="58" spans="1:53" ht="78.75" customHeight="1" x14ac:dyDescent="0.2">
      <c r="A58" s="110" t="s">
        <v>92</v>
      </c>
      <c r="B58" s="111" t="s">
        <v>86</v>
      </c>
      <c r="C58" s="111" t="s">
        <v>12</v>
      </c>
      <c r="D58" s="28">
        <f>AF58</f>
        <v>3538.8</v>
      </c>
      <c r="E58" s="92"/>
      <c r="F58" s="31"/>
      <c r="G58" s="31"/>
      <c r="H58" s="31"/>
      <c r="I58" s="79"/>
      <c r="J58" s="31"/>
      <c r="K58" s="31"/>
      <c r="L58" s="31"/>
      <c r="M58" s="37"/>
      <c r="N58" s="37"/>
      <c r="O58" s="37"/>
      <c r="P58" s="92"/>
      <c r="Q58" s="31"/>
      <c r="R58" s="31"/>
      <c r="S58" s="32"/>
      <c r="T58" s="37"/>
      <c r="U58" s="37"/>
      <c r="V58" s="37"/>
      <c r="W58" s="77"/>
      <c r="X58" s="32"/>
      <c r="Y58" s="32"/>
      <c r="Z58" s="32"/>
      <c r="AA58" s="32"/>
      <c r="AB58" s="69"/>
      <c r="AC58" s="69"/>
      <c r="AD58" s="69"/>
      <c r="AE58" s="69"/>
      <c r="AF58" s="75">
        <f>AH58+AI58</f>
        <v>3538.8</v>
      </c>
      <c r="AG58" s="31"/>
      <c r="AH58" s="31">
        <v>3503.4</v>
      </c>
      <c r="AI58" s="31">
        <v>35.4</v>
      </c>
      <c r="AJ58" s="37"/>
      <c r="AK58" s="37"/>
      <c r="AL58" s="37"/>
      <c r="AM58" s="37"/>
      <c r="AN58" s="75"/>
      <c r="AO58" s="31"/>
      <c r="AP58" s="31"/>
      <c r="AQ58" s="31"/>
      <c r="AR58" s="31"/>
      <c r="AS58" s="31"/>
      <c r="AT58" s="31"/>
      <c r="AU58" s="75"/>
      <c r="AV58" s="31"/>
      <c r="AW58" s="31"/>
      <c r="AX58" s="31"/>
      <c r="AY58" s="31"/>
      <c r="AZ58" s="31"/>
      <c r="BA58" s="31"/>
    </row>
    <row r="59" spans="1:53" s="5" customFormat="1" ht="51.75" customHeight="1" x14ac:dyDescent="0.2">
      <c r="A59" s="57" t="s">
        <v>87</v>
      </c>
      <c r="B59" s="43"/>
      <c r="C59" s="43" t="s">
        <v>7</v>
      </c>
      <c r="D59" s="26">
        <f>E59+I59+P59+W59+AF59+AN59+AU59</f>
        <v>297156.61900000006</v>
      </c>
      <c r="E59" s="76">
        <f t="shared" si="89"/>
        <v>61157.48</v>
      </c>
      <c r="F59" s="30">
        <f t="shared" ref="F59:G59" si="102">SUM(F60:F66)</f>
        <v>0</v>
      </c>
      <c r="G59" s="30">
        <f t="shared" si="102"/>
        <v>45406.8</v>
      </c>
      <c r="H59" s="30">
        <f t="shared" ref="H59:AM59" si="103">SUM(H60:H66)</f>
        <v>15750.68</v>
      </c>
      <c r="I59" s="76">
        <f t="shared" si="90"/>
        <v>67290.739000000001</v>
      </c>
      <c r="J59" s="30">
        <f t="shared" ref="J59:L59" si="104">SUM(J60:J66)</f>
        <v>0</v>
      </c>
      <c r="K59" s="30">
        <f t="shared" si="104"/>
        <v>59064.11</v>
      </c>
      <c r="L59" s="30">
        <f t="shared" si="104"/>
        <v>7882</v>
      </c>
      <c r="M59" s="30">
        <f t="shared" ref="M59" si="105">SUM(M60:M66)</f>
        <v>261.42900000000003</v>
      </c>
      <c r="N59" s="30">
        <f t="shared" si="103"/>
        <v>76.899999999999991</v>
      </c>
      <c r="O59" s="30">
        <f t="shared" si="103"/>
        <v>6.3</v>
      </c>
      <c r="P59" s="76">
        <f t="shared" si="53"/>
        <v>51500</v>
      </c>
      <c r="Q59" s="30">
        <f t="shared" ref="Q59:S59" si="106">SUM(Q60:Q66)</f>
        <v>0</v>
      </c>
      <c r="R59" s="30">
        <f t="shared" si="106"/>
        <v>44176.1</v>
      </c>
      <c r="S59" s="35">
        <f t="shared" si="106"/>
        <v>7164.2999999999993</v>
      </c>
      <c r="T59" s="30">
        <f t="shared" ref="T59" si="107">SUM(T60:T66)</f>
        <v>112</v>
      </c>
      <c r="U59" s="30">
        <f t="shared" si="103"/>
        <v>3.8</v>
      </c>
      <c r="V59" s="30">
        <f t="shared" si="103"/>
        <v>43.8</v>
      </c>
      <c r="W59" s="76">
        <f t="shared" si="99"/>
        <v>48259.5</v>
      </c>
      <c r="X59" s="35">
        <f t="shared" ref="X59:AA59" si="108">SUM(X60:X66)</f>
        <v>0</v>
      </c>
      <c r="Y59" s="35">
        <f t="shared" si="108"/>
        <v>0</v>
      </c>
      <c r="Z59" s="35">
        <f t="shared" si="108"/>
        <v>40086.5</v>
      </c>
      <c r="AA59" s="35">
        <f t="shared" si="108"/>
        <v>6782</v>
      </c>
      <c r="AB59" s="35">
        <f t="shared" ref="AB59" si="109">SUM(AB60:AB66)</f>
        <v>1246.0999999999999</v>
      </c>
      <c r="AC59" s="35"/>
      <c r="AD59" s="35">
        <f t="shared" si="103"/>
        <v>85.6</v>
      </c>
      <c r="AE59" s="35">
        <f t="shared" si="103"/>
        <v>59.3</v>
      </c>
      <c r="AF59" s="76">
        <f>AG59+AH59+AI59+AJ59+AK59+AM59</f>
        <v>36613</v>
      </c>
      <c r="AG59" s="30">
        <f t="shared" ref="AG59" si="110">SUM(AG60:AG66)</f>
        <v>0</v>
      </c>
      <c r="AH59" s="30">
        <f t="shared" ref="AH59" si="111">SUM(AH60:AH66)</f>
        <v>18220.8</v>
      </c>
      <c r="AI59" s="30">
        <f>AI60+AI61+AI62+AI63+AI64+AI65+AI66</f>
        <v>14034.3</v>
      </c>
      <c r="AJ59" s="30">
        <f t="shared" ref="AJ59" si="112">SUM(AJ60:AJ66)</f>
        <v>4192.3</v>
      </c>
      <c r="AK59" s="30">
        <f t="shared" si="103"/>
        <v>90.6</v>
      </c>
      <c r="AL59" s="30"/>
      <c r="AM59" s="30">
        <f t="shared" si="103"/>
        <v>75</v>
      </c>
      <c r="AN59" s="75">
        <f>AO59+AP59+AQ59+AR59+AS59+AT59</f>
        <v>16361.7</v>
      </c>
      <c r="AO59" s="30">
        <f t="shared" ref="AO59" si="113">AO62</f>
        <v>0</v>
      </c>
      <c r="AP59" s="30">
        <f>AP61+AP62</f>
        <v>0</v>
      </c>
      <c r="AQ59" s="30">
        <f>AQ61+AQ62+AQ63+AQ64+AQ65+AQ66</f>
        <v>13653</v>
      </c>
      <c r="AR59" s="30">
        <f>AR62+AR63+AR65</f>
        <v>2576.1</v>
      </c>
      <c r="AS59" s="30">
        <f>AS62</f>
        <v>80</v>
      </c>
      <c r="AT59" s="30">
        <f>AT62</f>
        <v>52.6</v>
      </c>
      <c r="AU59" s="75">
        <f>AV59+AW59+AX59+AY59+AZ59+BA59</f>
        <v>15974.2</v>
      </c>
      <c r="AV59" s="30">
        <f t="shared" ref="AV59" si="114">AV62</f>
        <v>0</v>
      </c>
      <c r="AW59" s="30">
        <f>AW61+AW62</f>
        <v>0</v>
      </c>
      <c r="AX59" s="30">
        <f>AX60+AX61+AX62+AX63+AX64+AX65+AX66</f>
        <v>13983.3</v>
      </c>
      <c r="AY59" s="30">
        <f>AY62+AY63+AY65</f>
        <v>1856.2</v>
      </c>
      <c r="AZ59" s="30">
        <f>AZ62</f>
        <v>80</v>
      </c>
      <c r="BA59" s="30">
        <f>BA62</f>
        <v>54.7</v>
      </c>
    </row>
    <row r="60" spans="1:53" ht="82.5" customHeight="1" x14ac:dyDescent="0.2">
      <c r="A60" s="58" t="s">
        <v>21</v>
      </c>
      <c r="B60" s="24" t="s">
        <v>58</v>
      </c>
      <c r="C60" s="24" t="s">
        <v>12</v>
      </c>
      <c r="D60" s="28">
        <f t="shared" ref="D60:D78" si="115">E60+I60+P60+W60+AF60+AU60</f>
        <v>0</v>
      </c>
      <c r="E60" s="76">
        <f t="shared" si="89"/>
        <v>0</v>
      </c>
      <c r="F60" s="31">
        <v>0</v>
      </c>
      <c r="G60" s="31">
        <v>0</v>
      </c>
      <c r="H60" s="31">
        <v>0</v>
      </c>
      <c r="I60" s="76">
        <f t="shared" si="90"/>
        <v>0</v>
      </c>
      <c r="J60" s="31">
        <v>0</v>
      </c>
      <c r="K60" s="31">
        <v>0</v>
      </c>
      <c r="L60" s="31">
        <v>0</v>
      </c>
      <c r="M60" s="31"/>
      <c r="N60" s="31"/>
      <c r="O60" s="31"/>
      <c r="P60" s="76">
        <f t="shared" si="53"/>
        <v>0</v>
      </c>
      <c r="Q60" s="31">
        <v>0</v>
      </c>
      <c r="R60" s="31">
        <v>0</v>
      </c>
      <c r="S60" s="32">
        <v>0</v>
      </c>
      <c r="T60" s="31"/>
      <c r="U60" s="31"/>
      <c r="V60" s="31"/>
      <c r="W60" s="76">
        <f t="shared" si="99"/>
        <v>0</v>
      </c>
      <c r="X60" s="32">
        <v>0</v>
      </c>
      <c r="Y60" s="32">
        <v>0</v>
      </c>
      <c r="Z60" s="32">
        <v>0</v>
      </c>
      <c r="AA60" s="32">
        <v>0</v>
      </c>
      <c r="AB60" s="32"/>
      <c r="AC60" s="32"/>
      <c r="AD60" s="32"/>
      <c r="AE60" s="32"/>
      <c r="AF60" s="75">
        <f t="shared" si="100"/>
        <v>0</v>
      </c>
      <c r="AG60" s="31">
        <v>0</v>
      </c>
      <c r="AH60" s="31">
        <v>0</v>
      </c>
      <c r="AI60" s="31">
        <v>0</v>
      </c>
      <c r="AJ60" s="31"/>
      <c r="AK60" s="31"/>
      <c r="AL60" s="31"/>
      <c r="AM60" s="31"/>
      <c r="AN60" s="75">
        <f t="shared" si="63"/>
        <v>0</v>
      </c>
      <c r="AO60" s="31">
        <v>0</v>
      </c>
      <c r="AP60" s="31"/>
      <c r="AQ60" s="31"/>
      <c r="AR60" s="31"/>
      <c r="AS60" s="31"/>
      <c r="AT60" s="31"/>
      <c r="AU60" s="75">
        <f t="shared" si="101"/>
        <v>0</v>
      </c>
      <c r="AV60" s="31">
        <v>0</v>
      </c>
      <c r="AW60" s="31"/>
      <c r="AX60" s="31"/>
      <c r="AY60" s="31"/>
      <c r="AZ60" s="31"/>
      <c r="BA60" s="31"/>
    </row>
    <row r="61" spans="1:53" ht="102.75" customHeight="1" x14ac:dyDescent="0.2">
      <c r="A61" s="59" t="s">
        <v>22</v>
      </c>
      <c r="B61" s="24" t="s">
        <v>58</v>
      </c>
      <c r="C61" s="24" t="s">
        <v>12</v>
      </c>
      <c r="D61" s="28">
        <f>E61+I61+P61+W61+AF61+AN61+AU61</f>
        <v>32258.400000000001</v>
      </c>
      <c r="E61" s="76">
        <f t="shared" si="89"/>
        <v>4666.8</v>
      </c>
      <c r="F61" s="31">
        <v>0</v>
      </c>
      <c r="G61" s="31">
        <v>2031.2</v>
      </c>
      <c r="H61" s="31">
        <v>2635.6</v>
      </c>
      <c r="I61" s="76">
        <f t="shared" si="90"/>
        <v>3918.5</v>
      </c>
      <c r="J61" s="31">
        <v>0</v>
      </c>
      <c r="K61" s="31">
        <v>2396.9</v>
      </c>
      <c r="L61" s="31">
        <v>1521.6</v>
      </c>
      <c r="M61" s="31"/>
      <c r="N61" s="31"/>
      <c r="O61" s="31"/>
      <c r="P61" s="76">
        <f t="shared" si="53"/>
        <v>4803.8999999999996</v>
      </c>
      <c r="Q61" s="31">
        <v>0</v>
      </c>
      <c r="R61" s="31">
        <v>3273.4</v>
      </c>
      <c r="S61" s="32">
        <v>1530.5</v>
      </c>
      <c r="T61" s="31">
        <v>0</v>
      </c>
      <c r="U61" s="31">
        <v>0</v>
      </c>
      <c r="V61" s="31">
        <v>0</v>
      </c>
      <c r="W61" s="76">
        <f t="shared" si="99"/>
        <v>4024.5</v>
      </c>
      <c r="X61" s="32">
        <v>0</v>
      </c>
      <c r="Y61" s="32">
        <v>0</v>
      </c>
      <c r="Z61" s="32">
        <v>2520.9</v>
      </c>
      <c r="AA61" s="32">
        <v>1503.6</v>
      </c>
      <c r="AB61" s="32">
        <v>0</v>
      </c>
      <c r="AC61" s="32"/>
      <c r="AD61" s="32">
        <v>0</v>
      </c>
      <c r="AE61" s="32">
        <v>0</v>
      </c>
      <c r="AF61" s="75">
        <f t="shared" si="100"/>
        <v>6617.9</v>
      </c>
      <c r="AG61" s="31">
        <v>0</v>
      </c>
      <c r="AH61" s="31">
        <v>2528</v>
      </c>
      <c r="AI61" s="31">
        <v>4089.9</v>
      </c>
      <c r="AJ61" s="31">
        <v>0</v>
      </c>
      <c r="AK61" s="31"/>
      <c r="AL61" s="31"/>
      <c r="AM61" s="31">
        <v>0</v>
      </c>
      <c r="AN61" s="75">
        <f t="shared" si="63"/>
        <v>4113.3999999999996</v>
      </c>
      <c r="AO61" s="31">
        <v>0</v>
      </c>
      <c r="AP61" s="31">
        <v>0</v>
      </c>
      <c r="AQ61" s="31">
        <v>4113.3999999999996</v>
      </c>
      <c r="AR61" s="31"/>
      <c r="AS61" s="31"/>
      <c r="AT61" s="31"/>
      <c r="AU61" s="75">
        <f t="shared" si="101"/>
        <v>4113.3999999999996</v>
      </c>
      <c r="AV61" s="31">
        <v>0</v>
      </c>
      <c r="AW61" s="31">
        <v>0</v>
      </c>
      <c r="AX61" s="31">
        <v>4113.3999999999996</v>
      </c>
      <c r="AY61" s="31"/>
      <c r="AZ61" s="31"/>
      <c r="BA61" s="31"/>
    </row>
    <row r="62" spans="1:53" s="3" customFormat="1" ht="75" x14ac:dyDescent="0.2">
      <c r="A62" s="59" t="s">
        <v>23</v>
      </c>
      <c r="B62" s="24" t="s">
        <v>58</v>
      </c>
      <c r="C62" s="24" t="s">
        <v>12</v>
      </c>
      <c r="D62" s="28">
        <f>E62+I62+P62+W62+AF62+AN62+AU62</f>
        <v>90717.979999999981</v>
      </c>
      <c r="E62" s="76">
        <f t="shared" si="89"/>
        <v>16257.279999999999</v>
      </c>
      <c r="F62" s="31"/>
      <c r="G62" s="31">
        <v>11615.9</v>
      </c>
      <c r="H62" s="31">
        <v>4641.38</v>
      </c>
      <c r="I62" s="76">
        <f t="shared" si="90"/>
        <v>14200.199999999999</v>
      </c>
      <c r="J62" s="31"/>
      <c r="K62" s="31">
        <v>13504.3</v>
      </c>
      <c r="L62" s="31">
        <v>550</v>
      </c>
      <c r="M62" s="31">
        <f>11.4+51.3</f>
        <v>62.699999999999996</v>
      </c>
      <c r="N62" s="31">
        <f>3.6+73.3</f>
        <v>76.899999999999991</v>
      </c>
      <c r="O62" s="31">
        <v>6.3</v>
      </c>
      <c r="P62" s="76">
        <f t="shared" si="53"/>
        <v>14899.199999999999</v>
      </c>
      <c r="Q62" s="31">
        <v>0</v>
      </c>
      <c r="R62" s="31">
        <v>14371.2</v>
      </c>
      <c r="S62" s="32">
        <v>468.4</v>
      </c>
      <c r="T62" s="31">
        <v>12</v>
      </c>
      <c r="U62" s="31">
        <v>3.8</v>
      </c>
      <c r="V62" s="31">
        <v>43.8</v>
      </c>
      <c r="W62" s="76">
        <f t="shared" si="99"/>
        <v>15330.2</v>
      </c>
      <c r="X62" s="32">
        <v>0</v>
      </c>
      <c r="Y62" s="32">
        <v>0</v>
      </c>
      <c r="Z62" s="32">
        <v>13816.1</v>
      </c>
      <c r="AA62" s="32">
        <v>1198.2</v>
      </c>
      <c r="AB62" s="32">
        <v>171</v>
      </c>
      <c r="AC62" s="32"/>
      <c r="AD62" s="32">
        <v>85.6</v>
      </c>
      <c r="AE62" s="32">
        <v>59.3</v>
      </c>
      <c r="AF62" s="75">
        <f>AG62+AH62+AI62+AJ62+AK62+AM62</f>
        <v>16331.5</v>
      </c>
      <c r="AG62" s="31">
        <v>0</v>
      </c>
      <c r="AH62" s="31">
        <v>14049.6</v>
      </c>
      <c r="AI62" s="31">
        <v>524</v>
      </c>
      <c r="AJ62" s="31">
        <v>1592.3</v>
      </c>
      <c r="AK62" s="31">
        <v>90.6</v>
      </c>
      <c r="AL62" s="31"/>
      <c r="AM62" s="31">
        <v>75</v>
      </c>
      <c r="AN62" s="75">
        <f>AO62+AP62+AQ62+AR62+AS62+AT62</f>
        <v>7208.7000000000007</v>
      </c>
      <c r="AO62" s="31">
        <v>0</v>
      </c>
      <c r="AP62" s="31">
        <v>0</v>
      </c>
      <c r="AQ62" s="31">
        <v>4800</v>
      </c>
      <c r="AR62" s="31">
        <v>2276.1</v>
      </c>
      <c r="AS62" s="31">
        <v>80</v>
      </c>
      <c r="AT62" s="31">
        <v>52.6</v>
      </c>
      <c r="AU62" s="75">
        <f>AV62+AW62+AX62+AY62+AZ62+BA62</f>
        <v>6490.9</v>
      </c>
      <c r="AV62" s="31">
        <v>0</v>
      </c>
      <c r="AW62" s="31">
        <v>0</v>
      </c>
      <c r="AX62" s="31">
        <v>4800</v>
      </c>
      <c r="AY62" s="31">
        <v>1556.2</v>
      </c>
      <c r="AZ62" s="31">
        <v>80</v>
      </c>
      <c r="BA62" s="31">
        <v>54.7</v>
      </c>
    </row>
    <row r="63" spans="1:53" s="3" customFormat="1" ht="99" customHeight="1" x14ac:dyDescent="0.2">
      <c r="A63" s="59" t="s">
        <v>32</v>
      </c>
      <c r="B63" s="24" t="s">
        <v>58</v>
      </c>
      <c r="C63" s="24" t="s">
        <v>12</v>
      </c>
      <c r="D63" s="28">
        <f t="shared" ref="D63:D65" si="116">E63+I63+P63+W63+AF63+AN63+AU63</f>
        <v>139360.43900000001</v>
      </c>
      <c r="E63" s="76">
        <f t="shared" si="89"/>
        <v>37437.4</v>
      </c>
      <c r="F63" s="31"/>
      <c r="G63" s="31">
        <v>29662.799999999999</v>
      </c>
      <c r="H63" s="31">
        <f>950+6824.6</f>
        <v>7774.6</v>
      </c>
      <c r="I63" s="76">
        <f t="shared" si="90"/>
        <v>41264.739000000001</v>
      </c>
      <c r="J63" s="31">
        <v>0</v>
      </c>
      <c r="K63" s="31">
        <v>41066.01</v>
      </c>
      <c r="L63" s="31">
        <v>0</v>
      </c>
      <c r="M63" s="31">
        <v>198.72900000000001</v>
      </c>
      <c r="N63" s="31">
        <v>0</v>
      </c>
      <c r="O63" s="31">
        <v>0</v>
      </c>
      <c r="P63" s="76">
        <f t="shared" si="53"/>
        <v>24534.6</v>
      </c>
      <c r="Q63" s="31">
        <v>0</v>
      </c>
      <c r="R63" s="38">
        <v>24434.6</v>
      </c>
      <c r="S63" s="32">
        <v>0</v>
      </c>
      <c r="T63" s="31">
        <v>100</v>
      </c>
      <c r="U63" s="31">
        <v>0</v>
      </c>
      <c r="V63" s="31">
        <v>0</v>
      </c>
      <c r="W63" s="76">
        <f t="shared" si="99"/>
        <v>22493.8</v>
      </c>
      <c r="X63" s="32">
        <v>0</v>
      </c>
      <c r="Y63" s="32">
        <v>0</v>
      </c>
      <c r="Z63" s="32">
        <v>21428.7</v>
      </c>
      <c r="AA63" s="32">
        <v>0</v>
      </c>
      <c r="AB63" s="32">
        <v>1065.0999999999999</v>
      </c>
      <c r="AC63" s="32"/>
      <c r="AD63" s="32"/>
      <c r="AE63" s="32"/>
      <c r="AF63" s="75">
        <f t="shared" si="100"/>
        <v>9220.4</v>
      </c>
      <c r="AG63" s="31">
        <v>0</v>
      </c>
      <c r="AH63" s="31">
        <v>0</v>
      </c>
      <c r="AI63" s="31">
        <v>6720.4</v>
      </c>
      <c r="AJ63" s="31">
        <v>2500</v>
      </c>
      <c r="AK63" s="31"/>
      <c r="AL63" s="31"/>
      <c r="AM63" s="31"/>
      <c r="AN63" s="75">
        <f t="shared" si="63"/>
        <v>2039.6</v>
      </c>
      <c r="AO63" s="31">
        <v>0</v>
      </c>
      <c r="AP63" s="31"/>
      <c r="AQ63" s="31">
        <v>2039.6</v>
      </c>
      <c r="AR63" s="31">
        <v>0</v>
      </c>
      <c r="AS63" s="31"/>
      <c r="AT63" s="31"/>
      <c r="AU63" s="75">
        <f t="shared" si="101"/>
        <v>2369.9</v>
      </c>
      <c r="AV63" s="31">
        <v>0</v>
      </c>
      <c r="AW63" s="31"/>
      <c r="AX63" s="31">
        <v>2369.9</v>
      </c>
      <c r="AY63" s="31">
        <v>0</v>
      </c>
      <c r="AZ63" s="31"/>
      <c r="BA63" s="31"/>
    </row>
    <row r="64" spans="1:53" ht="91.5" customHeight="1" x14ac:dyDescent="0.2">
      <c r="A64" s="59" t="s">
        <v>24</v>
      </c>
      <c r="B64" s="24" t="s">
        <v>58</v>
      </c>
      <c r="C64" s="24" t="s">
        <v>12</v>
      </c>
      <c r="D64" s="28">
        <f t="shared" si="116"/>
        <v>19604</v>
      </c>
      <c r="E64" s="76">
        <f t="shared" si="89"/>
        <v>0</v>
      </c>
      <c r="F64" s="31"/>
      <c r="G64" s="31">
        <v>0</v>
      </c>
      <c r="H64" s="31">
        <v>0</v>
      </c>
      <c r="I64" s="76">
        <f t="shared" si="90"/>
        <v>5200.3999999999996</v>
      </c>
      <c r="J64" s="31">
        <v>0</v>
      </c>
      <c r="K64" s="31">
        <v>0</v>
      </c>
      <c r="L64" s="31">
        <v>5200.3999999999996</v>
      </c>
      <c r="M64" s="31">
        <v>0</v>
      </c>
      <c r="N64" s="31">
        <v>0</v>
      </c>
      <c r="O64" s="31">
        <v>0</v>
      </c>
      <c r="P64" s="76">
        <f t="shared" si="53"/>
        <v>4835.3999999999996</v>
      </c>
      <c r="Q64" s="31">
        <v>0</v>
      </c>
      <c r="R64" s="31">
        <v>0</v>
      </c>
      <c r="S64" s="32">
        <v>4835.3999999999996</v>
      </c>
      <c r="T64" s="31">
        <v>0</v>
      </c>
      <c r="U64" s="31">
        <v>0</v>
      </c>
      <c r="V64" s="31">
        <v>0</v>
      </c>
      <c r="W64" s="76">
        <f t="shared" si="99"/>
        <v>3718.2</v>
      </c>
      <c r="X64" s="32">
        <v>0</v>
      </c>
      <c r="Y64" s="32">
        <v>0</v>
      </c>
      <c r="Z64" s="32">
        <v>0</v>
      </c>
      <c r="AA64" s="32">
        <v>3718.2</v>
      </c>
      <c r="AB64" s="32"/>
      <c r="AC64" s="32"/>
      <c r="AD64" s="32"/>
      <c r="AE64" s="32"/>
      <c r="AF64" s="75">
        <f t="shared" si="100"/>
        <v>1950</v>
      </c>
      <c r="AG64" s="31">
        <v>0</v>
      </c>
      <c r="AH64" s="31">
        <v>0</v>
      </c>
      <c r="AI64" s="31">
        <v>1950</v>
      </c>
      <c r="AJ64" s="31">
        <v>0</v>
      </c>
      <c r="AK64" s="31"/>
      <c r="AL64" s="31"/>
      <c r="AM64" s="31"/>
      <c r="AN64" s="75">
        <f t="shared" si="63"/>
        <v>1950</v>
      </c>
      <c r="AO64" s="31">
        <v>0</v>
      </c>
      <c r="AP64" s="31"/>
      <c r="AQ64" s="31">
        <v>1950</v>
      </c>
      <c r="AR64" s="31"/>
      <c r="AS64" s="31"/>
      <c r="AT64" s="31"/>
      <c r="AU64" s="75">
        <f t="shared" si="101"/>
        <v>1950</v>
      </c>
      <c r="AV64" s="31">
        <v>0</v>
      </c>
      <c r="AW64" s="31"/>
      <c r="AX64" s="31">
        <v>1950</v>
      </c>
      <c r="AY64" s="31"/>
      <c r="AZ64" s="31"/>
      <c r="BA64" s="31"/>
    </row>
    <row r="65" spans="1:53" ht="75" x14ac:dyDescent="0.2">
      <c r="A65" s="59" t="s">
        <v>25</v>
      </c>
      <c r="B65" s="24" t="s">
        <v>58</v>
      </c>
      <c r="C65" s="24" t="s">
        <v>12</v>
      </c>
      <c r="D65" s="28">
        <f t="shared" si="116"/>
        <v>2750</v>
      </c>
      <c r="E65" s="76">
        <v>330</v>
      </c>
      <c r="F65" s="31">
        <v>0</v>
      </c>
      <c r="G65" s="31">
        <v>0</v>
      </c>
      <c r="H65" s="31">
        <v>330</v>
      </c>
      <c r="I65" s="76">
        <f t="shared" si="90"/>
        <v>310</v>
      </c>
      <c r="J65" s="31">
        <v>0</v>
      </c>
      <c r="K65" s="31">
        <v>0</v>
      </c>
      <c r="L65" s="31">
        <v>310</v>
      </c>
      <c r="M65" s="31">
        <v>0</v>
      </c>
      <c r="N65" s="31">
        <v>0</v>
      </c>
      <c r="O65" s="31">
        <v>0</v>
      </c>
      <c r="P65" s="76">
        <f t="shared" si="53"/>
        <v>30</v>
      </c>
      <c r="Q65" s="31">
        <v>0</v>
      </c>
      <c r="R65" s="31">
        <v>0</v>
      </c>
      <c r="S65" s="32">
        <v>30</v>
      </c>
      <c r="T65" s="31">
        <v>0</v>
      </c>
      <c r="U65" s="31">
        <v>0</v>
      </c>
      <c r="V65" s="31">
        <v>0</v>
      </c>
      <c r="W65" s="76">
        <f t="shared" si="99"/>
        <v>30</v>
      </c>
      <c r="X65" s="32">
        <v>0</v>
      </c>
      <c r="Y65" s="32">
        <v>0</v>
      </c>
      <c r="Z65" s="32">
        <v>0</v>
      </c>
      <c r="AA65" s="32">
        <v>20</v>
      </c>
      <c r="AB65" s="32">
        <v>10</v>
      </c>
      <c r="AC65" s="32"/>
      <c r="AD65" s="32"/>
      <c r="AE65" s="32"/>
      <c r="AF65" s="75">
        <f t="shared" si="100"/>
        <v>550</v>
      </c>
      <c r="AG65" s="31">
        <v>0</v>
      </c>
      <c r="AH65" s="31">
        <v>0</v>
      </c>
      <c r="AI65" s="31">
        <v>450</v>
      </c>
      <c r="AJ65" s="31">
        <v>100</v>
      </c>
      <c r="AK65" s="31"/>
      <c r="AL65" s="31"/>
      <c r="AM65" s="31"/>
      <c r="AN65" s="75">
        <f t="shared" si="63"/>
        <v>750</v>
      </c>
      <c r="AO65" s="31">
        <v>0</v>
      </c>
      <c r="AP65" s="31"/>
      <c r="AQ65" s="31">
        <v>450</v>
      </c>
      <c r="AR65" s="31">
        <v>300</v>
      </c>
      <c r="AS65" s="31"/>
      <c r="AT65" s="31"/>
      <c r="AU65" s="75">
        <f t="shared" si="101"/>
        <v>750</v>
      </c>
      <c r="AV65" s="31">
        <v>0</v>
      </c>
      <c r="AW65" s="31"/>
      <c r="AX65" s="31">
        <v>450</v>
      </c>
      <c r="AY65" s="31">
        <v>300</v>
      </c>
      <c r="AZ65" s="31"/>
      <c r="BA65" s="31"/>
    </row>
    <row r="66" spans="1:53" s="3" customFormat="1" ht="159.75" customHeight="1" x14ac:dyDescent="0.2">
      <c r="A66" s="60" t="s">
        <v>26</v>
      </c>
      <c r="B66" s="24" t="s">
        <v>58</v>
      </c>
      <c r="C66" s="25" t="s">
        <v>12</v>
      </c>
      <c r="D66" s="28">
        <f>E66+I66+P66+W66+AF66+AN66+AU66</f>
        <v>12465.8</v>
      </c>
      <c r="E66" s="76">
        <f t="shared" ref="E66:E71" si="117">SUM(F66:H66)</f>
        <v>2466</v>
      </c>
      <c r="F66" s="32">
        <v>0</v>
      </c>
      <c r="G66" s="32">
        <v>2096.9</v>
      </c>
      <c r="H66" s="32">
        <v>369.1</v>
      </c>
      <c r="I66" s="76">
        <f t="shared" si="90"/>
        <v>2396.9</v>
      </c>
      <c r="J66" s="32">
        <v>0</v>
      </c>
      <c r="K66" s="32">
        <v>2096.9</v>
      </c>
      <c r="L66" s="32">
        <v>300</v>
      </c>
      <c r="M66" s="32">
        <v>0</v>
      </c>
      <c r="N66" s="32">
        <v>0</v>
      </c>
      <c r="O66" s="32">
        <v>0</v>
      </c>
      <c r="P66" s="76">
        <f t="shared" si="53"/>
        <v>2396.9</v>
      </c>
      <c r="Q66" s="32">
        <v>0</v>
      </c>
      <c r="R66" s="32">
        <v>2096.9</v>
      </c>
      <c r="S66" s="32">
        <v>300</v>
      </c>
      <c r="T66" s="31">
        <v>0</v>
      </c>
      <c r="U66" s="31">
        <v>0</v>
      </c>
      <c r="V66" s="31">
        <v>0</v>
      </c>
      <c r="W66" s="76">
        <f t="shared" si="99"/>
        <v>2662.8</v>
      </c>
      <c r="X66" s="32">
        <v>0</v>
      </c>
      <c r="Y66" s="32">
        <v>0</v>
      </c>
      <c r="Z66" s="32">
        <v>2320.8000000000002</v>
      </c>
      <c r="AA66" s="32">
        <v>342</v>
      </c>
      <c r="AB66" s="32"/>
      <c r="AC66" s="32"/>
      <c r="AD66" s="32"/>
      <c r="AE66" s="32"/>
      <c r="AF66" s="75">
        <f t="shared" si="100"/>
        <v>1943.2</v>
      </c>
      <c r="AG66" s="32">
        <v>0</v>
      </c>
      <c r="AH66" s="32">
        <v>1643.2</v>
      </c>
      <c r="AI66" s="32">
        <v>300</v>
      </c>
      <c r="AJ66" s="32">
        <v>0</v>
      </c>
      <c r="AK66" s="32"/>
      <c r="AL66" s="32"/>
      <c r="AM66" s="32">
        <v>0</v>
      </c>
      <c r="AN66" s="75">
        <f t="shared" si="63"/>
        <v>300</v>
      </c>
      <c r="AO66" s="32">
        <v>0</v>
      </c>
      <c r="AP66" s="32">
        <v>0</v>
      </c>
      <c r="AQ66" s="32">
        <v>300</v>
      </c>
      <c r="AR66" s="32">
        <v>0</v>
      </c>
      <c r="AS66" s="32"/>
      <c r="AT66" s="32">
        <v>0</v>
      </c>
      <c r="AU66" s="75">
        <f t="shared" si="101"/>
        <v>300</v>
      </c>
      <c r="AV66" s="32">
        <v>0</v>
      </c>
      <c r="AW66" s="32">
        <v>0</v>
      </c>
      <c r="AX66" s="32">
        <v>300</v>
      </c>
      <c r="AY66" s="32">
        <v>0</v>
      </c>
      <c r="AZ66" s="32"/>
      <c r="BA66" s="32">
        <v>0</v>
      </c>
    </row>
    <row r="67" spans="1:53" s="8" customFormat="1" ht="99.75" x14ac:dyDescent="0.2">
      <c r="A67" s="61" t="s">
        <v>28</v>
      </c>
      <c r="B67" s="43" t="s">
        <v>59</v>
      </c>
      <c r="C67" s="43" t="s">
        <v>7</v>
      </c>
      <c r="D67" s="26">
        <f t="shared" si="115"/>
        <v>0</v>
      </c>
      <c r="E67" s="76">
        <f t="shared" si="117"/>
        <v>0</v>
      </c>
      <c r="F67" s="30">
        <v>0</v>
      </c>
      <c r="G67" s="30">
        <v>0</v>
      </c>
      <c r="H67" s="30">
        <v>0</v>
      </c>
      <c r="I67" s="76">
        <f t="shared" si="90"/>
        <v>0</v>
      </c>
      <c r="J67" s="30">
        <v>0</v>
      </c>
      <c r="K67" s="30">
        <v>0</v>
      </c>
      <c r="L67" s="30">
        <v>0</v>
      </c>
      <c r="M67" s="30"/>
      <c r="N67" s="30"/>
      <c r="O67" s="30"/>
      <c r="P67" s="76">
        <f t="shared" si="53"/>
        <v>0</v>
      </c>
      <c r="Q67" s="30">
        <v>0</v>
      </c>
      <c r="R67" s="30">
        <v>0</v>
      </c>
      <c r="S67" s="35">
        <v>0</v>
      </c>
      <c r="T67" s="30"/>
      <c r="U67" s="30"/>
      <c r="V67" s="30"/>
      <c r="W67" s="76">
        <f t="shared" si="99"/>
        <v>0</v>
      </c>
      <c r="X67" s="35">
        <v>0</v>
      </c>
      <c r="Y67" s="35">
        <v>0</v>
      </c>
      <c r="Z67" s="35">
        <v>0</v>
      </c>
      <c r="AA67" s="35">
        <v>0</v>
      </c>
      <c r="AB67" s="35"/>
      <c r="AC67" s="35"/>
      <c r="AD67" s="35"/>
      <c r="AE67" s="35"/>
      <c r="AF67" s="75">
        <f t="shared" si="100"/>
        <v>0</v>
      </c>
      <c r="AG67" s="30">
        <v>0</v>
      </c>
      <c r="AH67" s="30">
        <v>0</v>
      </c>
      <c r="AI67" s="30">
        <v>0</v>
      </c>
      <c r="AJ67" s="30"/>
      <c r="AK67" s="30"/>
      <c r="AL67" s="30"/>
      <c r="AM67" s="30"/>
      <c r="AN67" s="75">
        <f t="shared" si="63"/>
        <v>0</v>
      </c>
      <c r="AO67" s="30">
        <v>0</v>
      </c>
      <c r="AP67" s="30"/>
      <c r="AQ67" s="30"/>
      <c r="AR67" s="30"/>
      <c r="AS67" s="30"/>
      <c r="AT67" s="30"/>
      <c r="AU67" s="75">
        <f t="shared" si="101"/>
        <v>0</v>
      </c>
      <c r="AV67" s="30">
        <v>0</v>
      </c>
      <c r="AW67" s="30"/>
      <c r="AX67" s="30"/>
      <c r="AY67" s="30"/>
      <c r="AZ67" s="30"/>
      <c r="BA67" s="30"/>
    </row>
    <row r="68" spans="1:53" s="11" customFormat="1" ht="42.75" customHeight="1" x14ac:dyDescent="0.2">
      <c r="A68" s="124" t="s">
        <v>31</v>
      </c>
      <c r="B68" s="43"/>
      <c r="C68" s="43" t="s">
        <v>7</v>
      </c>
      <c r="D68" s="26">
        <f>I68+P68+W68+AF68+AN68+AU68</f>
        <v>5872.2</v>
      </c>
      <c r="E68" s="77">
        <f t="shared" si="117"/>
        <v>0</v>
      </c>
      <c r="F68" s="39">
        <f t="shared" ref="F68:G68" si="118">F69+F70+F71</f>
        <v>0</v>
      </c>
      <c r="G68" s="39">
        <f t="shared" si="118"/>
        <v>0</v>
      </c>
      <c r="H68" s="39">
        <f>H69+H70+H71</f>
        <v>0</v>
      </c>
      <c r="I68" s="77">
        <f t="shared" si="90"/>
        <v>4594.8999999999996</v>
      </c>
      <c r="J68" s="39">
        <f t="shared" ref="J68:L68" si="119">J69+J70+J71</f>
        <v>0</v>
      </c>
      <c r="K68" s="39">
        <f t="shared" si="119"/>
        <v>0</v>
      </c>
      <c r="L68" s="39">
        <f t="shared" si="119"/>
        <v>4594.8999999999996</v>
      </c>
      <c r="M68" s="39"/>
      <c r="N68" s="39"/>
      <c r="O68" s="39"/>
      <c r="P68" s="76">
        <f>S68</f>
        <v>477.3</v>
      </c>
      <c r="Q68" s="39">
        <f t="shared" ref="Q68:R68" si="120">Q69+Q70+Q71</f>
        <v>0</v>
      </c>
      <c r="R68" s="39">
        <f t="shared" si="120"/>
        <v>0</v>
      </c>
      <c r="S68" s="40">
        <f>S69+S72</f>
        <v>477.3</v>
      </c>
      <c r="T68" s="39"/>
      <c r="U68" s="39"/>
      <c r="V68" s="39"/>
      <c r="W68" s="76">
        <f t="shared" si="99"/>
        <v>200</v>
      </c>
      <c r="X68" s="40">
        <f t="shared" ref="X68:AA68" si="121">X69+X70+X71</f>
        <v>0</v>
      </c>
      <c r="Y68" s="40">
        <f t="shared" si="121"/>
        <v>0</v>
      </c>
      <c r="Z68" s="40">
        <f t="shared" si="121"/>
        <v>0</v>
      </c>
      <c r="AA68" s="40">
        <f t="shared" si="121"/>
        <v>200</v>
      </c>
      <c r="AB68" s="40"/>
      <c r="AC68" s="40"/>
      <c r="AD68" s="40"/>
      <c r="AE68" s="40"/>
      <c r="AF68" s="75">
        <f t="shared" si="100"/>
        <v>200</v>
      </c>
      <c r="AG68" s="39">
        <f t="shared" ref="AG68:AI68" si="122">AG69+AG70+AG71</f>
        <v>0</v>
      </c>
      <c r="AH68" s="39">
        <f t="shared" si="122"/>
        <v>0</v>
      </c>
      <c r="AI68" s="39">
        <f t="shared" si="122"/>
        <v>200</v>
      </c>
      <c r="AJ68" s="39">
        <v>0</v>
      </c>
      <c r="AK68" s="39"/>
      <c r="AL68" s="39"/>
      <c r="AM68" s="39">
        <v>0</v>
      </c>
      <c r="AN68" s="75">
        <f t="shared" si="63"/>
        <v>200</v>
      </c>
      <c r="AO68" s="39">
        <f t="shared" ref="AO68" si="123">AO69+AO70+AO71</f>
        <v>0</v>
      </c>
      <c r="AP68" s="39">
        <v>0</v>
      </c>
      <c r="AQ68" s="39">
        <f>AQ69</f>
        <v>200</v>
      </c>
      <c r="AR68" s="39">
        <v>0</v>
      </c>
      <c r="AS68" s="39"/>
      <c r="AT68" s="39">
        <v>0</v>
      </c>
      <c r="AU68" s="75">
        <f t="shared" si="101"/>
        <v>200</v>
      </c>
      <c r="AV68" s="39">
        <f t="shared" ref="AV68" si="124">AV69+AV70+AV71</f>
        <v>0</v>
      </c>
      <c r="AW68" s="39">
        <v>0</v>
      </c>
      <c r="AX68" s="39">
        <f>AX69</f>
        <v>200</v>
      </c>
      <c r="AY68" s="39">
        <v>0</v>
      </c>
      <c r="AZ68" s="39"/>
      <c r="BA68" s="39">
        <v>0</v>
      </c>
    </row>
    <row r="69" spans="1:53" s="10" customFormat="1" ht="36" customHeight="1" x14ac:dyDescent="0.2">
      <c r="A69" s="125"/>
      <c r="B69" s="43" t="s">
        <v>17</v>
      </c>
      <c r="C69" s="43" t="s">
        <v>17</v>
      </c>
      <c r="D69" s="26">
        <f t="shared" si="115"/>
        <v>4422.5</v>
      </c>
      <c r="E69" s="77">
        <f t="shared" si="117"/>
        <v>0</v>
      </c>
      <c r="F69" s="39">
        <f t="shared" ref="F69:G69" si="125">F73+F75+F78</f>
        <v>0</v>
      </c>
      <c r="G69" s="39">
        <f t="shared" si="125"/>
        <v>0</v>
      </c>
      <c r="H69" s="39">
        <f>H73+H75+H78</f>
        <v>0</v>
      </c>
      <c r="I69" s="77">
        <f t="shared" si="90"/>
        <v>3522.5</v>
      </c>
      <c r="J69" s="39">
        <f t="shared" ref="J69:K69" si="126">J73+J75+J78</f>
        <v>0</v>
      </c>
      <c r="K69" s="39">
        <f t="shared" si="126"/>
        <v>0</v>
      </c>
      <c r="L69" s="39">
        <f>L73+L75+L78</f>
        <v>3522.5</v>
      </c>
      <c r="M69" s="39"/>
      <c r="N69" s="39"/>
      <c r="O69" s="39"/>
      <c r="P69" s="76">
        <f t="shared" si="53"/>
        <v>300</v>
      </c>
      <c r="Q69" s="39">
        <f t="shared" ref="Q69:S69" si="127">Q73+Q75+Q78</f>
        <v>0</v>
      </c>
      <c r="R69" s="39">
        <f t="shared" si="127"/>
        <v>0</v>
      </c>
      <c r="S69" s="40">
        <f t="shared" si="127"/>
        <v>300</v>
      </c>
      <c r="T69" s="39"/>
      <c r="U69" s="39"/>
      <c r="V69" s="39"/>
      <c r="W69" s="76">
        <f t="shared" si="99"/>
        <v>200</v>
      </c>
      <c r="X69" s="40">
        <f t="shared" ref="X69:AA69" si="128">X73+X75+X78</f>
        <v>0</v>
      </c>
      <c r="Y69" s="40">
        <f t="shared" si="128"/>
        <v>0</v>
      </c>
      <c r="Z69" s="40">
        <f t="shared" si="128"/>
        <v>0</v>
      </c>
      <c r="AA69" s="40">
        <f t="shared" si="128"/>
        <v>200</v>
      </c>
      <c r="AB69" s="40"/>
      <c r="AC69" s="40"/>
      <c r="AD69" s="40"/>
      <c r="AE69" s="40"/>
      <c r="AF69" s="75">
        <f t="shared" si="100"/>
        <v>200</v>
      </c>
      <c r="AG69" s="39">
        <f t="shared" ref="AG69:AI69" si="129">AG73+AG75+AG78</f>
        <v>0</v>
      </c>
      <c r="AH69" s="39">
        <f t="shared" si="129"/>
        <v>0</v>
      </c>
      <c r="AI69" s="39">
        <f t="shared" si="129"/>
        <v>200</v>
      </c>
      <c r="AJ69" s="39"/>
      <c r="AK69" s="39"/>
      <c r="AL69" s="39"/>
      <c r="AM69" s="39"/>
      <c r="AN69" s="75">
        <f t="shared" si="63"/>
        <v>200</v>
      </c>
      <c r="AO69" s="39">
        <f t="shared" ref="AO69" si="130">AO73+AO75+AO78</f>
        <v>0</v>
      </c>
      <c r="AP69" s="39"/>
      <c r="AQ69" s="39">
        <f>AQ75+AQ78</f>
        <v>200</v>
      </c>
      <c r="AR69" s="39"/>
      <c r="AS69" s="39"/>
      <c r="AT69" s="39"/>
      <c r="AU69" s="75">
        <f t="shared" si="101"/>
        <v>200</v>
      </c>
      <c r="AV69" s="39">
        <f t="shared" ref="AV69" si="131">AV73+AV75+AV78</f>
        <v>0</v>
      </c>
      <c r="AW69" s="39"/>
      <c r="AX69" s="39">
        <f>AX75+AX78</f>
        <v>200</v>
      </c>
      <c r="AY69" s="39"/>
      <c r="AZ69" s="39"/>
      <c r="BA69" s="39"/>
    </row>
    <row r="70" spans="1:53" s="10" customFormat="1" ht="56.25" customHeight="1" x14ac:dyDescent="0.2">
      <c r="A70" s="125"/>
      <c r="B70" s="43" t="s">
        <v>19</v>
      </c>
      <c r="C70" s="43" t="s">
        <v>19</v>
      </c>
      <c r="D70" s="26">
        <f t="shared" si="115"/>
        <v>1060</v>
      </c>
      <c r="E70" s="76">
        <f t="shared" si="117"/>
        <v>0</v>
      </c>
      <c r="F70" s="30">
        <v>0</v>
      </c>
      <c r="G70" s="30">
        <v>0</v>
      </c>
      <c r="H70" s="30">
        <v>0</v>
      </c>
      <c r="I70" s="77">
        <f t="shared" si="90"/>
        <v>1060</v>
      </c>
      <c r="J70" s="30">
        <v>0</v>
      </c>
      <c r="K70" s="30">
        <v>0</v>
      </c>
      <c r="L70" s="30">
        <v>1060</v>
      </c>
      <c r="M70" s="39"/>
      <c r="N70" s="39"/>
      <c r="O70" s="39"/>
      <c r="P70" s="76">
        <f t="shared" si="53"/>
        <v>0</v>
      </c>
      <c r="Q70" s="30">
        <v>0</v>
      </c>
      <c r="R70" s="30">
        <v>0</v>
      </c>
      <c r="S70" s="35">
        <v>0</v>
      </c>
      <c r="T70" s="39"/>
      <c r="U70" s="39"/>
      <c r="V70" s="39"/>
      <c r="W70" s="76">
        <f t="shared" si="99"/>
        <v>0</v>
      </c>
      <c r="X70" s="35">
        <v>0</v>
      </c>
      <c r="Y70" s="35">
        <v>0</v>
      </c>
      <c r="Z70" s="35">
        <v>0</v>
      </c>
      <c r="AA70" s="35">
        <v>0</v>
      </c>
      <c r="AB70" s="40"/>
      <c r="AC70" s="40"/>
      <c r="AD70" s="40"/>
      <c r="AE70" s="40"/>
      <c r="AF70" s="75">
        <f t="shared" si="100"/>
        <v>0</v>
      </c>
      <c r="AG70" s="30">
        <v>0</v>
      </c>
      <c r="AH70" s="30">
        <v>0</v>
      </c>
      <c r="AI70" s="30">
        <v>0</v>
      </c>
      <c r="AJ70" s="39"/>
      <c r="AK70" s="39"/>
      <c r="AL70" s="39"/>
      <c r="AM70" s="39"/>
      <c r="AN70" s="75">
        <f t="shared" si="63"/>
        <v>0</v>
      </c>
      <c r="AO70" s="30">
        <v>0</v>
      </c>
      <c r="AP70" s="30"/>
      <c r="AQ70" s="30"/>
      <c r="AR70" s="30"/>
      <c r="AS70" s="30"/>
      <c r="AT70" s="30"/>
      <c r="AU70" s="75">
        <f t="shared" si="101"/>
        <v>0</v>
      </c>
      <c r="AV70" s="30">
        <v>0</v>
      </c>
      <c r="AW70" s="30"/>
      <c r="AX70" s="30"/>
      <c r="AY70" s="30"/>
      <c r="AZ70" s="30"/>
      <c r="BA70" s="30"/>
    </row>
    <row r="71" spans="1:53" s="10" customFormat="1" ht="57" x14ac:dyDescent="0.2">
      <c r="A71" s="125"/>
      <c r="B71" s="43" t="s">
        <v>20</v>
      </c>
      <c r="C71" s="43" t="s">
        <v>20</v>
      </c>
      <c r="D71" s="26">
        <f t="shared" si="115"/>
        <v>12.4</v>
      </c>
      <c r="E71" s="76">
        <f t="shared" si="117"/>
        <v>0</v>
      </c>
      <c r="F71" s="30">
        <v>0</v>
      </c>
      <c r="G71" s="30">
        <v>0</v>
      </c>
      <c r="H71" s="30">
        <v>0</v>
      </c>
      <c r="I71" s="77">
        <f t="shared" si="90"/>
        <v>12.4</v>
      </c>
      <c r="J71" s="30">
        <v>0</v>
      </c>
      <c r="K71" s="30">
        <v>0</v>
      </c>
      <c r="L71" s="30">
        <v>12.4</v>
      </c>
      <c r="M71" s="39"/>
      <c r="N71" s="39"/>
      <c r="O71" s="39"/>
      <c r="P71" s="76">
        <f t="shared" si="53"/>
        <v>0</v>
      </c>
      <c r="Q71" s="30">
        <v>0</v>
      </c>
      <c r="R71" s="30">
        <v>0</v>
      </c>
      <c r="S71" s="35">
        <v>0</v>
      </c>
      <c r="T71" s="39"/>
      <c r="U71" s="39"/>
      <c r="V71" s="39"/>
      <c r="W71" s="76">
        <f t="shared" si="99"/>
        <v>0</v>
      </c>
      <c r="X71" s="35">
        <v>0</v>
      </c>
      <c r="Y71" s="35">
        <v>0</v>
      </c>
      <c r="Z71" s="35">
        <v>0</v>
      </c>
      <c r="AA71" s="35">
        <v>0</v>
      </c>
      <c r="AB71" s="40"/>
      <c r="AC71" s="40"/>
      <c r="AD71" s="40"/>
      <c r="AE71" s="40"/>
      <c r="AF71" s="75">
        <f t="shared" si="100"/>
        <v>0</v>
      </c>
      <c r="AG71" s="30">
        <v>0</v>
      </c>
      <c r="AH71" s="30">
        <v>0</v>
      </c>
      <c r="AI71" s="30">
        <v>0</v>
      </c>
      <c r="AJ71" s="39"/>
      <c r="AK71" s="39"/>
      <c r="AL71" s="39"/>
      <c r="AM71" s="39"/>
      <c r="AN71" s="75">
        <f t="shared" si="63"/>
        <v>0</v>
      </c>
      <c r="AO71" s="30">
        <v>0</v>
      </c>
      <c r="AP71" s="30"/>
      <c r="AQ71" s="30"/>
      <c r="AR71" s="30"/>
      <c r="AS71" s="30"/>
      <c r="AT71" s="30"/>
      <c r="AU71" s="75">
        <f t="shared" si="101"/>
        <v>0</v>
      </c>
      <c r="AV71" s="30">
        <v>0</v>
      </c>
      <c r="AW71" s="30"/>
      <c r="AX71" s="30"/>
      <c r="AY71" s="30"/>
      <c r="AZ71" s="30"/>
      <c r="BA71" s="30"/>
    </row>
    <row r="72" spans="1:53" s="10" customFormat="1" ht="57" x14ac:dyDescent="0.2">
      <c r="A72" s="126"/>
      <c r="B72" s="43" t="s">
        <v>37</v>
      </c>
      <c r="C72" s="43" t="s">
        <v>37</v>
      </c>
      <c r="D72" s="26">
        <f t="shared" si="115"/>
        <v>177.3</v>
      </c>
      <c r="E72" s="76">
        <v>0</v>
      </c>
      <c r="F72" s="30"/>
      <c r="G72" s="30"/>
      <c r="H72" s="30"/>
      <c r="I72" s="77">
        <f t="shared" si="90"/>
        <v>0</v>
      </c>
      <c r="J72" s="30"/>
      <c r="K72" s="30"/>
      <c r="L72" s="30"/>
      <c r="M72" s="39"/>
      <c r="N72" s="39"/>
      <c r="O72" s="39"/>
      <c r="P72" s="76">
        <f t="shared" si="53"/>
        <v>177.3</v>
      </c>
      <c r="Q72" s="30">
        <v>0</v>
      </c>
      <c r="R72" s="30">
        <v>0</v>
      </c>
      <c r="S72" s="35">
        <v>177.3</v>
      </c>
      <c r="T72" s="39"/>
      <c r="U72" s="39"/>
      <c r="V72" s="39"/>
      <c r="W72" s="76">
        <f t="shared" si="99"/>
        <v>0</v>
      </c>
      <c r="X72" s="35"/>
      <c r="Y72" s="35"/>
      <c r="Z72" s="35"/>
      <c r="AA72" s="35"/>
      <c r="AB72" s="40"/>
      <c r="AC72" s="40"/>
      <c r="AD72" s="40"/>
      <c r="AE72" s="40"/>
      <c r="AF72" s="75">
        <f t="shared" si="100"/>
        <v>0</v>
      </c>
      <c r="AG72" s="30"/>
      <c r="AH72" s="30"/>
      <c r="AI72" s="30"/>
      <c r="AJ72" s="39"/>
      <c r="AK72" s="39"/>
      <c r="AL72" s="39"/>
      <c r="AM72" s="39"/>
      <c r="AN72" s="75">
        <f t="shared" si="63"/>
        <v>0</v>
      </c>
      <c r="AO72" s="30"/>
      <c r="AP72" s="30"/>
      <c r="AQ72" s="30"/>
      <c r="AR72" s="30"/>
      <c r="AS72" s="30"/>
      <c r="AT72" s="30"/>
      <c r="AU72" s="75">
        <f t="shared" si="101"/>
        <v>0</v>
      </c>
      <c r="AV72" s="30"/>
      <c r="AW72" s="30"/>
      <c r="AX72" s="30"/>
      <c r="AY72" s="30"/>
      <c r="AZ72" s="30"/>
      <c r="BA72" s="30"/>
    </row>
    <row r="73" spans="1:53" ht="75" x14ac:dyDescent="0.2">
      <c r="A73" s="114" t="s">
        <v>60</v>
      </c>
      <c r="B73" s="24" t="s">
        <v>64</v>
      </c>
      <c r="C73" s="24" t="s">
        <v>12</v>
      </c>
      <c r="D73" s="28">
        <f t="shared" si="115"/>
        <v>2842.2</v>
      </c>
      <c r="E73" s="76">
        <f>SUM(F73:H73)</f>
        <v>0</v>
      </c>
      <c r="F73" s="33">
        <v>0</v>
      </c>
      <c r="G73" s="33">
        <v>0</v>
      </c>
      <c r="H73" s="33">
        <v>0</v>
      </c>
      <c r="I73" s="77">
        <f t="shared" si="90"/>
        <v>2842.2</v>
      </c>
      <c r="J73" s="33">
        <v>0</v>
      </c>
      <c r="K73" s="33">
        <v>0</v>
      </c>
      <c r="L73" s="33">
        <v>2842.2</v>
      </c>
      <c r="M73" s="33"/>
      <c r="N73" s="33"/>
      <c r="O73" s="33"/>
      <c r="P73" s="76">
        <f t="shared" si="53"/>
        <v>0</v>
      </c>
      <c r="Q73" s="33">
        <v>0</v>
      </c>
      <c r="R73" s="33">
        <v>0</v>
      </c>
      <c r="S73" s="41">
        <v>0</v>
      </c>
      <c r="T73" s="33"/>
      <c r="U73" s="33"/>
      <c r="V73" s="33"/>
      <c r="W73" s="76">
        <f t="shared" si="99"/>
        <v>0</v>
      </c>
      <c r="X73" s="41">
        <v>0</v>
      </c>
      <c r="Y73" s="41">
        <v>0</v>
      </c>
      <c r="Z73" s="41">
        <v>0</v>
      </c>
      <c r="AA73" s="41">
        <v>0</v>
      </c>
      <c r="AB73" s="41"/>
      <c r="AC73" s="41"/>
      <c r="AD73" s="41"/>
      <c r="AE73" s="41"/>
      <c r="AF73" s="75">
        <f t="shared" si="100"/>
        <v>0</v>
      </c>
      <c r="AG73" s="33">
        <v>0</v>
      </c>
      <c r="AH73" s="33">
        <v>0</v>
      </c>
      <c r="AI73" s="33">
        <v>0</v>
      </c>
      <c r="AJ73" s="33"/>
      <c r="AK73" s="33"/>
      <c r="AL73" s="33"/>
      <c r="AM73" s="33"/>
      <c r="AN73" s="75">
        <f t="shared" si="63"/>
        <v>0</v>
      </c>
      <c r="AO73" s="33">
        <v>0</v>
      </c>
      <c r="AP73" s="33"/>
      <c r="AQ73" s="33"/>
      <c r="AR73" s="33"/>
      <c r="AS73" s="33"/>
      <c r="AT73" s="33"/>
      <c r="AU73" s="75">
        <f t="shared" si="101"/>
        <v>0</v>
      </c>
      <c r="AV73" s="33">
        <v>0</v>
      </c>
      <c r="AW73" s="33"/>
      <c r="AX73" s="33"/>
      <c r="AY73" s="33"/>
      <c r="AZ73" s="33"/>
      <c r="BA73" s="33"/>
    </row>
    <row r="74" spans="1:53" ht="60" customHeight="1" x14ac:dyDescent="0.2">
      <c r="A74" s="115"/>
      <c r="B74" s="24" t="s">
        <v>37</v>
      </c>
      <c r="C74" s="24" t="s">
        <v>37</v>
      </c>
      <c r="D74" s="28">
        <f t="shared" si="115"/>
        <v>177.3</v>
      </c>
      <c r="E74" s="76"/>
      <c r="F74" s="33"/>
      <c r="G74" s="33"/>
      <c r="H74" s="33"/>
      <c r="I74" s="77"/>
      <c r="J74" s="33"/>
      <c r="K74" s="33"/>
      <c r="L74" s="33"/>
      <c r="M74" s="33"/>
      <c r="N74" s="33"/>
      <c r="O74" s="33"/>
      <c r="P74" s="76">
        <f t="shared" si="53"/>
        <v>177.3</v>
      </c>
      <c r="Q74" s="33">
        <v>0</v>
      </c>
      <c r="R74" s="33">
        <v>0</v>
      </c>
      <c r="S74" s="41">
        <v>177.3</v>
      </c>
      <c r="T74" s="33">
        <v>0</v>
      </c>
      <c r="U74" s="33">
        <v>0</v>
      </c>
      <c r="V74" s="33">
        <v>0</v>
      </c>
      <c r="W74" s="76">
        <f t="shared" si="99"/>
        <v>0</v>
      </c>
      <c r="X74" s="41"/>
      <c r="Y74" s="41"/>
      <c r="Z74" s="41"/>
      <c r="AA74" s="41"/>
      <c r="AB74" s="41"/>
      <c r="AC74" s="41"/>
      <c r="AD74" s="41"/>
      <c r="AE74" s="41"/>
      <c r="AF74" s="75">
        <f t="shared" si="100"/>
        <v>0</v>
      </c>
      <c r="AG74" s="33"/>
      <c r="AH74" s="33"/>
      <c r="AI74" s="33"/>
      <c r="AJ74" s="33"/>
      <c r="AK74" s="33"/>
      <c r="AL74" s="33"/>
      <c r="AM74" s="33"/>
      <c r="AN74" s="75">
        <f t="shared" si="63"/>
        <v>0</v>
      </c>
      <c r="AO74" s="33"/>
      <c r="AP74" s="33"/>
      <c r="AQ74" s="33"/>
      <c r="AR74" s="33"/>
      <c r="AS74" s="33"/>
      <c r="AT74" s="33"/>
      <c r="AU74" s="75">
        <f t="shared" si="101"/>
        <v>0</v>
      </c>
      <c r="AV74" s="33"/>
      <c r="AW74" s="33"/>
      <c r="AX74" s="33"/>
      <c r="AY74" s="33"/>
      <c r="AZ74" s="33"/>
      <c r="BA74" s="33"/>
    </row>
    <row r="75" spans="1:53" ht="81" customHeight="1" x14ac:dyDescent="0.2">
      <c r="A75" s="45" t="s">
        <v>33</v>
      </c>
      <c r="B75" s="24" t="s">
        <v>56</v>
      </c>
      <c r="C75" s="24" t="s">
        <v>12</v>
      </c>
      <c r="D75" s="28">
        <f t="shared" si="115"/>
        <v>501.4</v>
      </c>
      <c r="E75" s="76">
        <f>SUM(H75:H75)</f>
        <v>0</v>
      </c>
      <c r="F75" s="33">
        <v>0</v>
      </c>
      <c r="G75" s="33">
        <v>0</v>
      </c>
      <c r="H75" s="33">
        <v>0</v>
      </c>
      <c r="I75" s="77">
        <f>J75+K75+L75+M75+N75+O75</f>
        <v>201.4</v>
      </c>
      <c r="J75" s="33">
        <v>0</v>
      </c>
      <c r="K75" s="33">
        <v>0</v>
      </c>
      <c r="L75" s="33">
        <v>201.4</v>
      </c>
      <c r="M75" s="33"/>
      <c r="N75" s="33"/>
      <c r="O75" s="33"/>
      <c r="P75" s="77">
        <f t="shared" si="53"/>
        <v>150</v>
      </c>
      <c r="Q75" s="33">
        <v>0</v>
      </c>
      <c r="R75" s="33">
        <v>0</v>
      </c>
      <c r="S75" s="41">
        <v>150</v>
      </c>
      <c r="T75" s="33"/>
      <c r="U75" s="33"/>
      <c r="V75" s="33"/>
      <c r="W75" s="76">
        <f t="shared" si="99"/>
        <v>50</v>
      </c>
      <c r="X75" s="41">
        <v>0</v>
      </c>
      <c r="Y75" s="41">
        <v>0</v>
      </c>
      <c r="Z75" s="41">
        <v>0</v>
      </c>
      <c r="AA75" s="41">
        <v>50</v>
      </c>
      <c r="AB75" s="41"/>
      <c r="AC75" s="41"/>
      <c r="AD75" s="41"/>
      <c r="AE75" s="41"/>
      <c r="AF75" s="75">
        <f t="shared" si="100"/>
        <v>50</v>
      </c>
      <c r="AG75" s="33">
        <v>0</v>
      </c>
      <c r="AH75" s="33">
        <v>0</v>
      </c>
      <c r="AI75" s="33">
        <v>50</v>
      </c>
      <c r="AJ75" s="33"/>
      <c r="AK75" s="33"/>
      <c r="AL75" s="33"/>
      <c r="AM75" s="33"/>
      <c r="AN75" s="75">
        <f t="shared" si="63"/>
        <v>50</v>
      </c>
      <c r="AO75" s="33">
        <v>0</v>
      </c>
      <c r="AP75" s="33"/>
      <c r="AQ75" s="33">
        <v>50</v>
      </c>
      <c r="AR75" s="33"/>
      <c r="AS75" s="33"/>
      <c r="AT75" s="33"/>
      <c r="AU75" s="75">
        <f t="shared" si="101"/>
        <v>50</v>
      </c>
      <c r="AV75" s="33">
        <v>0</v>
      </c>
      <c r="AW75" s="33"/>
      <c r="AX75" s="33">
        <v>50</v>
      </c>
      <c r="AY75" s="33"/>
      <c r="AZ75" s="33"/>
      <c r="BA75" s="33"/>
    </row>
    <row r="76" spans="1:53" ht="47.25" customHeight="1" x14ac:dyDescent="0.2">
      <c r="A76" s="130" t="s">
        <v>61</v>
      </c>
      <c r="B76" s="24" t="s">
        <v>19</v>
      </c>
      <c r="C76" s="24" t="s">
        <v>19</v>
      </c>
      <c r="D76" s="28">
        <f t="shared" si="115"/>
        <v>1060</v>
      </c>
      <c r="E76" s="76">
        <f>SUM(F76:H76)</f>
        <v>0</v>
      </c>
      <c r="F76" s="31">
        <v>0</v>
      </c>
      <c r="G76" s="31">
        <v>0</v>
      </c>
      <c r="H76" s="31">
        <v>0</v>
      </c>
      <c r="I76" s="77">
        <f>J76+K76+L76+M76+N76+O76</f>
        <v>1060</v>
      </c>
      <c r="J76" s="31">
        <v>0</v>
      </c>
      <c r="K76" s="31">
        <v>0</v>
      </c>
      <c r="L76" s="31">
        <v>1060</v>
      </c>
      <c r="M76" s="33"/>
      <c r="N76" s="33"/>
      <c r="O76" s="33"/>
      <c r="P76" s="77">
        <f t="shared" si="53"/>
        <v>0</v>
      </c>
      <c r="Q76" s="31">
        <v>0</v>
      </c>
      <c r="R76" s="31">
        <v>0</v>
      </c>
      <c r="S76" s="32">
        <v>0</v>
      </c>
      <c r="T76" s="33"/>
      <c r="U76" s="33"/>
      <c r="V76" s="33"/>
      <c r="W76" s="77">
        <f t="shared" si="99"/>
        <v>0</v>
      </c>
      <c r="X76" s="32">
        <v>0</v>
      </c>
      <c r="Y76" s="32">
        <v>0</v>
      </c>
      <c r="Z76" s="32">
        <v>0</v>
      </c>
      <c r="AA76" s="32">
        <v>0</v>
      </c>
      <c r="AB76" s="41"/>
      <c r="AC76" s="41"/>
      <c r="AD76" s="41"/>
      <c r="AE76" s="41"/>
      <c r="AF76" s="75">
        <f t="shared" si="100"/>
        <v>0</v>
      </c>
      <c r="AG76" s="31">
        <v>0</v>
      </c>
      <c r="AH76" s="31">
        <v>0</v>
      </c>
      <c r="AI76" s="31">
        <v>0</v>
      </c>
      <c r="AJ76" s="33"/>
      <c r="AK76" s="33"/>
      <c r="AL76" s="33"/>
      <c r="AM76" s="33"/>
      <c r="AN76" s="75">
        <f t="shared" si="63"/>
        <v>0</v>
      </c>
      <c r="AO76" s="31">
        <v>0</v>
      </c>
      <c r="AP76" s="31"/>
      <c r="AQ76" s="31"/>
      <c r="AR76" s="31"/>
      <c r="AS76" s="31"/>
      <c r="AT76" s="31"/>
      <c r="AU76" s="75">
        <f t="shared" si="101"/>
        <v>0</v>
      </c>
      <c r="AV76" s="31">
        <v>0</v>
      </c>
      <c r="AW76" s="31"/>
      <c r="AX76" s="31"/>
      <c r="AY76" s="31"/>
      <c r="AZ76" s="31"/>
      <c r="BA76" s="31"/>
    </row>
    <row r="77" spans="1:53" ht="60" x14ac:dyDescent="0.2">
      <c r="A77" s="148"/>
      <c r="B77" s="24" t="s">
        <v>20</v>
      </c>
      <c r="C77" s="24" t="s">
        <v>20</v>
      </c>
      <c r="D77" s="28">
        <f t="shared" si="115"/>
        <v>12.4</v>
      </c>
      <c r="E77" s="76">
        <f>SUM(F77:H77)</f>
        <v>0</v>
      </c>
      <c r="F77" s="31">
        <v>0</v>
      </c>
      <c r="G77" s="31">
        <v>0</v>
      </c>
      <c r="H77" s="31">
        <v>0</v>
      </c>
      <c r="I77" s="77">
        <f>J77+K77+L77+M77+N77+O77</f>
        <v>12.4</v>
      </c>
      <c r="J77" s="31">
        <v>0</v>
      </c>
      <c r="K77" s="31">
        <v>0</v>
      </c>
      <c r="L77" s="31">
        <v>12.4</v>
      </c>
      <c r="M77" s="33"/>
      <c r="N77" s="33"/>
      <c r="O77" s="33"/>
      <c r="P77" s="77">
        <f t="shared" si="53"/>
        <v>0</v>
      </c>
      <c r="Q77" s="31">
        <v>0</v>
      </c>
      <c r="R77" s="31">
        <v>0</v>
      </c>
      <c r="S77" s="32">
        <v>0</v>
      </c>
      <c r="T77" s="33"/>
      <c r="U77" s="33"/>
      <c r="V77" s="33"/>
      <c r="W77" s="77">
        <f t="shared" si="99"/>
        <v>0</v>
      </c>
      <c r="X77" s="32">
        <v>0</v>
      </c>
      <c r="Y77" s="32">
        <v>0</v>
      </c>
      <c r="Z77" s="32">
        <v>0</v>
      </c>
      <c r="AA77" s="32">
        <v>0</v>
      </c>
      <c r="AB77" s="41"/>
      <c r="AC77" s="41"/>
      <c r="AD77" s="41"/>
      <c r="AE77" s="41"/>
      <c r="AF77" s="75">
        <f t="shared" si="100"/>
        <v>0</v>
      </c>
      <c r="AG77" s="31">
        <v>0</v>
      </c>
      <c r="AH77" s="31">
        <v>0</v>
      </c>
      <c r="AI77" s="31">
        <v>0</v>
      </c>
      <c r="AJ77" s="33"/>
      <c r="AK77" s="33"/>
      <c r="AL77" s="33"/>
      <c r="AM77" s="33"/>
      <c r="AN77" s="75">
        <f t="shared" si="63"/>
        <v>0</v>
      </c>
      <c r="AO77" s="31">
        <v>0</v>
      </c>
      <c r="AP77" s="31"/>
      <c r="AQ77" s="31"/>
      <c r="AR77" s="31"/>
      <c r="AS77" s="31"/>
      <c r="AT77" s="31"/>
      <c r="AU77" s="75">
        <f t="shared" si="101"/>
        <v>0</v>
      </c>
      <c r="AV77" s="31">
        <v>0</v>
      </c>
      <c r="AW77" s="31"/>
      <c r="AX77" s="31"/>
      <c r="AY77" s="31"/>
      <c r="AZ77" s="31"/>
      <c r="BA77" s="31"/>
    </row>
    <row r="78" spans="1:53" s="6" customFormat="1" ht="40.5" customHeight="1" x14ac:dyDescent="0.2">
      <c r="A78" s="149"/>
      <c r="B78" s="25" t="s">
        <v>17</v>
      </c>
      <c r="C78" s="25" t="s">
        <v>17</v>
      </c>
      <c r="D78" s="28">
        <f t="shared" si="115"/>
        <v>1078.9000000000001</v>
      </c>
      <c r="E78" s="76">
        <f>SUM(F78:H78)</f>
        <v>0</v>
      </c>
      <c r="F78" s="32">
        <v>0</v>
      </c>
      <c r="G78" s="32">
        <v>0</v>
      </c>
      <c r="H78" s="32">
        <v>0</v>
      </c>
      <c r="I78" s="77">
        <f>J78+K78+L78+M78+N78+O78</f>
        <v>478.9</v>
      </c>
      <c r="J78" s="41">
        <v>0</v>
      </c>
      <c r="K78" s="41">
        <v>0</v>
      </c>
      <c r="L78" s="41">
        <v>478.9</v>
      </c>
      <c r="M78" s="41"/>
      <c r="N78" s="41"/>
      <c r="O78" s="41"/>
      <c r="P78" s="77">
        <f t="shared" si="53"/>
        <v>150</v>
      </c>
      <c r="Q78" s="41">
        <v>0</v>
      </c>
      <c r="R78" s="41">
        <v>0</v>
      </c>
      <c r="S78" s="41">
        <v>150</v>
      </c>
      <c r="T78" s="33"/>
      <c r="U78" s="33"/>
      <c r="V78" s="33"/>
      <c r="W78" s="77">
        <f t="shared" si="99"/>
        <v>150</v>
      </c>
      <c r="X78" s="41">
        <v>0</v>
      </c>
      <c r="Y78" s="41">
        <v>0</v>
      </c>
      <c r="Z78" s="41">
        <v>0</v>
      </c>
      <c r="AA78" s="41">
        <v>150</v>
      </c>
      <c r="AB78" s="41"/>
      <c r="AC78" s="41"/>
      <c r="AD78" s="41"/>
      <c r="AE78" s="41"/>
      <c r="AF78" s="75">
        <f t="shared" si="100"/>
        <v>150</v>
      </c>
      <c r="AG78" s="41">
        <v>0</v>
      </c>
      <c r="AH78" s="41">
        <v>0</v>
      </c>
      <c r="AI78" s="41">
        <v>150</v>
      </c>
      <c r="AJ78" s="41"/>
      <c r="AK78" s="41"/>
      <c r="AL78" s="41"/>
      <c r="AM78" s="41"/>
      <c r="AN78" s="75">
        <f t="shared" si="63"/>
        <v>150</v>
      </c>
      <c r="AO78" s="41">
        <v>0</v>
      </c>
      <c r="AP78" s="41"/>
      <c r="AQ78" s="41">
        <v>150</v>
      </c>
      <c r="AR78" s="41"/>
      <c r="AS78" s="41"/>
      <c r="AT78" s="41"/>
      <c r="AU78" s="75">
        <f t="shared" si="101"/>
        <v>150</v>
      </c>
      <c r="AV78" s="41">
        <v>0</v>
      </c>
      <c r="AW78" s="41"/>
      <c r="AX78" s="41">
        <v>150</v>
      </c>
      <c r="AY78" s="41"/>
      <c r="AZ78" s="41"/>
      <c r="BA78" s="41"/>
    </row>
    <row r="79" spans="1:53" s="6" customFormat="1" ht="59.25" customHeight="1" x14ac:dyDescent="0.2">
      <c r="A79" s="97" t="s">
        <v>81</v>
      </c>
      <c r="B79" s="95"/>
      <c r="C79" s="43" t="s">
        <v>7</v>
      </c>
      <c r="D79" s="40">
        <f>E79+I79+P79+W79+AF79+AN79+AU79</f>
        <v>37196</v>
      </c>
      <c r="E79" s="40">
        <f t="shared" ref="E79:AX79" si="132">E80+E82</f>
        <v>0</v>
      </c>
      <c r="F79" s="40">
        <f t="shared" si="132"/>
        <v>0</v>
      </c>
      <c r="G79" s="40">
        <f t="shared" si="132"/>
        <v>0</v>
      </c>
      <c r="H79" s="40">
        <f t="shared" si="132"/>
        <v>0</v>
      </c>
      <c r="I79" s="40">
        <f t="shared" si="132"/>
        <v>0</v>
      </c>
      <c r="J79" s="40">
        <f t="shared" si="132"/>
        <v>0</v>
      </c>
      <c r="K79" s="40">
        <f t="shared" si="132"/>
        <v>0</v>
      </c>
      <c r="L79" s="40">
        <f t="shared" si="132"/>
        <v>0</v>
      </c>
      <c r="M79" s="40">
        <f t="shared" si="132"/>
        <v>0</v>
      </c>
      <c r="N79" s="40">
        <f t="shared" si="132"/>
        <v>0</v>
      </c>
      <c r="O79" s="40">
        <f t="shared" si="132"/>
        <v>0</v>
      </c>
      <c r="P79" s="40">
        <f t="shared" si="132"/>
        <v>0</v>
      </c>
      <c r="Q79" s="40">
        <f t="shared" si="132"/>
        <v>0</v>
      </c>
      <c r="R79" s="40">
        <f t="shared" si="132"/>
        <v>0</v>
      </c>
      <c r="S79" s="40">
        <f t="shared" si="132"/>
        <v>0</v>
      </c>
      <c r="T79" s="40">
        <f t="shared" si="132"/>
        <v>0</v>
      </c>
      <c r="U79" s="40">
        <f t="shared" si="132"/>
        <v>0</v>
      </c>
      <c r="V79" s="40">
        <f t="shared" si="132"/>
        <v>0</v>
      </c>
      <c r="W79" s="40">
        <f t="shared" si="132"/>
        <v>0</v>
      </c>
      <c r="X79" s="40">
        <f t="shared" si="132"/>
        <v>0</v>
      </c>
      <c r="Y79" s="40">
        <f t="shared" si="132"/>
        <v>0</v>
      </c>
      <c r="Z79" s="40">
        <f t="shared" si="132"/>
        <v>0</v>
      </c>
      <c r="AA79" s="40">
        <f t="shared" si="132"/>
        <v>0</v>
      </c>
      <c r="AB79" s="40">
        <f t="shared" si="132"/>
        <v>0</v>
      </c>
      <c r="AC79" s="40">
        <f t="shared" si="132"/>
        <v>0</v>
      </c>
      <c r="AD79" s="40">
        <f t="shared" si="132"/>
        <v>0</v>
      </c>
      <c r="AE79" s="40">
        <f t="shared" si="132"/>
        <v>0</v>
      </c>
      <c r="AF79" s="40">
        <f>AG79+AH79+AI79+AJ79+AK79+AL79+AM79</f>
        <v>18832.5</v>
      </c>
      <c r="AG79" s="40">
        <f t="shared" si="132"/>
        <v>0</v>
      </c>
      <c r="AH79" s="40">
        <f>AH80+AH81</f>
        <v>7826.0999999999995</v>
      </c>
      <c r="AI79" s="40">
        <f t="shared" si="132"/>
        <v>4691.7</v>
      </c>
      <c r="AJ79" s="40">
        <f t="shared" si="132"/>
        <v>5953</v>
      </c>
      <c r="AK79" s="40">
        <f>AK81</f>
        <v>323.5</v>
      </c>
      <c r="AL79" s="40">
        <f>AL81</f>
        <v>38.200000000000003</v>
      </c>
      <c r="AM79" s="40">
        <f t="shared" si="132"/>
        <v>0</v>
      </c>
      <c r="AN79" s="40">
        <f>AO79+AP79+AQ79+AR79+AS79+AT79</f>
        <v>8810.9</v>
      </c>
      <c r="AO79" s="40">
        <f t="shared" si="132"/>
        <v>0</v>
      </c>
      <c r="AP79" s="40">
        <f t="shared" si="132"/>
        <v>631.20000000000005</v>
      </c>
      <c r="AQ79" s="40">
        <f t="shared" si="132"/>
        <v>1179.7</v>
      </c>
      <c r="AR79" s="40">
        <f t="shared" si="132"/>
        <v>5500</v>
      </c>
      <c r="AS79" s="40">
        <f>AS83</f>
        <v>1500</v>
      </c>
      <c r="AT79" s="40">
        <f t="shared" si="132"/>
        <v>0</v>
      </c>
      <c r="AU79" s="40">
        <f>AV79+AW79+AX79+AY79+AZ79+BA79</f>
        <v>9552.6</v>
      </c>
      <c r="AV79" s="40">
        <f t="shared" si="132"/>
        <v>0</v>
      </c>
      <c r="AW79" s="40">
        <f t="shared" si="132"/>
        <v>631.20000000000005</v>
      </c>
      <c r="AX79" s="40">
        <f t="shared" si="132"/>
        <v>1921.4</v>
      </c>
      <c r="AY79" s="40">
        <f>AY80</f>
        <v>5500</v>
      </c>
      <c r="AZ79" s="40">
        <f>AZ83</f>
        <v>1500</v>
      </c>
      <c r="BA79" s="40">
        <f>BA80+BA82</f>
        <v>0</v>
      </c>
    </row>
    <row r="80" spans="1:53" s="6" customFormat="1" ht="40.5" customHeight="1" x14ac:dyDescent="0.2">
      <c r="A80" s="96"/>
      <c r="B80" s="102" t="s">
        <v>17</v>
      </c>
      <c r="C80" s="102" t="s">
        <v>17</v>
      </c>
      <c r="D80" s="31">
        <f>AF80+AN80+AU80</f>
        <v>25019.3</v>
      </c>
      <c r="E80" s="76"/>
      <c r="F80" s="32"/>
      <c r="G80" s="32"/>
      <c r="H80" s="32"/>
      <c r="I80" s="77"/>
      <c r="J80" s="41"/>
      <c r="K80" s="41"/>
      <c r="L80" s="41"/>
      <c r="M80" s="41"/>
      <c r="N80" s="41"/>
      <c r="O80" s="41"/>
      <c r="P80" s="76">
        <f>T80</f>
        <v>0</v>
      </c>
      <c r="Q80" s="41">
        <f>Q85</f>
        <v>0</v>
      </c>
      <c r="R80" s="41">
        <f>R85</f>
        <v>0</v>
      </c>
      <c r="S80" s="41">
        <f>S85</f>
        <v>0</v>
      </c>
      <c r="T80" s="41">
        <f>T83</f>
        <v>0</v>
      </c>
      <c r="U80" s="41">
        <f>U85</f>
        <v>0</v>
      </c>
      <c r="V80" s="33"/>
      <c r="W80" s="76">
        <f>AA80</f>
        <v>0</v>
      </c>
      <c r="X80" s="41">
        <f>X85</f>
        <v>0</v>
      </c>
      <c r="Y80" s="41">
        <f>Y85</f>
        <v>0</v>
      </c>
      <c r="Z80" s="41">
        <f>Z85</f>
        <v>0</v>
      </c>
      <c r="AA80" s="41">
        <f>AA83</f>
        <v>0</v>
      </c>
      <c r="AB80" s="41">
        <f>AB85</f>
        <v>0</v>
      </c>
      <c r="AC80" s="41"/>
      <c r="AD80" s="41"/>
      <c r="AE80" s="41"/>
      <c r="AF80" s="76">
        <f>AH80+AJ80</f>
        <v>12756.9</v>
      </c>
      <c r="AG80" s="41">
        <f>AG85</f>
        <v>0</v>
      </c>
      <c r="AH80" s="41">
        <f>AH83+AH87</f>
        <v>6803.9</v>
      </c>
      <c r="AI80" s="41">
        <f>AI85</f>
        <v>0</v>
      </c>
      <c r="AJ80" s="41">
        <f>AJ83+AJ87</f>
        <v>5953</v>
      </c>
      <c r="AK80" s="41"/>
      <c r="AL80" s="41"/>
      <c r="AM80" s="41">
        <f>AM85</f>
        <v>0</v>
      </c>
      <c r="AN80" s="76">
        <f>AP80+AR80</f>
        <v>6131.2</v>
      </c>
      <c r="AO80" s="41">
        <f>AO85</f>
        <v>0</v>
      </c>
      <c r="AP80" s="41">
        <f>AP87</f>
        <v>631.20000000000005</v>
      </c>
      <c r="AQ80" s="41">
        <f>AQ85</f>
        <v>0</v>
      </c>
      <c r="AR80" s="41">
        <f>AR83+AR87</f>
        <v>5500</v>
      </c>
      <c r="AS80" s="41"/>
      <c r="AT80" s="41">
        <f>AT85</f>
        <v>0</v>
      </c>
      <c r="AU80" s="76">
        <f>AW80+AY80</f>
        <v>6131.2</v>
      </c>
      <c r="AV80" s="41">
        <f>AV85</f>
        <v>0</v>
      </c>
      <c r="AW80" s="41">
        <f>AW87</f>
        <v>631.20000000000005</v>
      </c>
      <c r="AX80" s="41">
        <f>AX85</f>
        <v>0</v>
      </c>
      <c r="AY80" s="41">
        <f>AY83+AY87</f>
        <v>5500</v>
      </c>
      <c r="AZ80" s="41"/>
      <c r="BA80" s="41">
        <f>BA85</f>
        <v>0</v>
      </c>
    </row>
    <row r="81" spans="1:53" s="6" customFormat="1" ht="70.5" customHeight="1" x14ac:dyDescent="0.2">
      <c r="A81" s="109"/>
      <c r="B81" s="108" t="s">
        <v>91</v>
      </c>
      <c r="C81" s="108" t="s">
        <v>91</v>
      </c>
      <c r="D81" s="31">
        <f>AF81</f>
        <v>1383.9</v>
      </c>
      <c r="E81" s="76"/>
      <c r="F81" s="32"/>
      <c r="G81" s="32"/>
      <c r="H81" s="32"/>
      <c r="I81" s="77"/>
      <c r="J81" s="41"/>
      <c r="K81" s="41"/>
      <c r="L81" s="41"/>
      <c r="M81" s="41"/>
      <c r="N81" s="41"/>
      <c r="O81" s="41"/>
      <c r="P81" s="76"/>
      <c r="Q81" s="41"/>
      <c r="R81" s="41"/>
      <c r="S81" s="41"/>
      <c r="T81" s="41"/>
      <c r="U81" s="41"/>
      <c r="V81" s="33"/>
      <c r="W81" s="76"/>
      <c r="X81" s="41"/>
      <c r="Y81" s="41"/>
      <c r="Z81" s="41"/>
      <c r="AA81" s="41"/>
      <c r="AB81" s="41"/>
      <c r="AC81" s="41"/>
      <c r="AD81" s="41"/>
      <c r="AE81" s="41"/>
      <c r="AF81" s="76">
        <f>AH81+AK81+AL81</f>
        <v>1383.9</v>
      </c>
      <c r="AG81" s="41"/>
      <c r="AH81" s="41">
        <f>AH84</f>
        <v>1022.2</v>
      </c>
      <c r="AI81" s="41"/>
      <c r="AJ81" s="41"/>
      <c r="AK81" s="41">
        <f>AK84</f>
        <v>323.5</v>
      </c>
      <c r="AL81" s="41">
        <f>AL84</f>
        <v>38.200000000000003</v>
      </c>
      <c r="AM81" s="41"/>
      <c r="AN81" s="76"/>
      <c r="AO81" s="41"/>
      <c r="AP81" s="41"/>
      <c r="AQ81" s="41"/>
      <c r="AR81" s="41"/>
      <c r="AS81" s="41"/>
      <c r="AT81" s="41"/>
      <c r="AU81" s="76"/>
      <c r="AV81" s="41"/>
      <c r="AW81" s="41"/>
      <c r="AX81" s="41"/>
      <c r="AY81" s="41"/>
      <c r="AZ81" s="41"/>
      <c r="BA81" s="41"/>
    </row>
    <row r="82" spans="1:53" s="6" customFormat="1" ht="90.75" customHeight="1" x14ac:dyDescent="0.2">
      <c r="A82" s="96"/>
      <c r="B82" s="102" t="s">
        <v>16</v>
      </c>
      <c r="C82" s="102" t="s">
        <v>16</v>
      </c>
      <c r="D82" s="31">
        <f>P82+W82+AF82+AN82+AU82</f>
        <v>7792.7999999999993</v>
      </c>
      <c r="E82" s="76"/>
      <c r="F82" s="32"/>
      <c r="G82" s="32"/>
      <c r="H82" s="32"/>
      <c r="I82" s="77"/>
      <c r="J82" s="41"/>
      <c r="K82" s="41"/>
      <c r="L82" s="41"/>
      <c r="M82" s="41"/>
      <c r="N82" s="41"/>
      <c r="O82" s="41"/>
      <c r="P82" s="76">
        <f>Q82+R82+S82+T82+U82</f>
        <v>0</v>
      </c>
      <c r="Q82" s="41">
        <f t="shared" ref="Q82:S82" si="133">Q86</f>
        <v>0</v>
      </c>
      <c r="R82" s="41">
        <f t="shared" si="133"/>
        <v>0</v>
      </c>
      <c r="S82" s="41">
        <f t="shared" si="133"/>
        <v>0</v>
      </c>
      <c r="T82" s="41">
        <f>T86</f>
        <v>0</v>
      </c>
      <c r="U82" s="41">
        <f>U86</f>
        <v>0</v>
      </c>
      <c r="V82" s="33"/>
      <c r="W82" s="76">
        <f>X82+Y82+Z82+AA82+AB82</f>
        <v>0</v>
      </c>
      <c r="X82" s="41">
        <f t="shared" ref="X82:Z82" si="134">X86</f>
        <v>0</v>
      </c>
      <c r="Y82" s="41">
        <f t="shared" si="134"/>
        <v>0</v>
      </c>
      <c r="Z82" s="41">
        <f t="shared" si="134"/>
        <v>0</v>
      </c>
      <c r="AA82" s="41">
        <f>AA86</f>
        <v>0</v>
      </c>
      <c r="AB82" s="41">
        <f>AB86</f>
        <v>0</v>
      </c>
      <c r="AC82" s="41"/>
      <c r="AD82" s="41"/>
      <c r="AE82" s="41"/>
      <c r="AF82" s="76">
        <f>AG82+AH82+AI82+AJ82+AM82</f>
        <v>4691.7</v>
      </c>
      <c r="AG82" s="41">
        <f t="shared" ref="AG82:AI82" si="135">AG86</f>
        <v>0</v>
      </c>
      <c r="AH82" s="41">
        <f t="shared" si="135"/>
        <v>0</v>
      </c>
      <c r="AI82" s="41">
        <f t="shared" si="135"/>
        <v>4691.7</v>
      </c>
      <c r="AJ82" s="41">
        <f>AJ86</f>
        <v>0</v>
      </c>
      <c r="AK82" s="41"/>
      <c r="AL82" s="41"/>
      <c r="AM82" s="41">
        <f>AM86</f>
        <v>0</v>
      </c>
      <c r="AN82" s="76">
        <f t="shared" ref="AN82" si="136">AO82+AP82+AQ82+AR82+AT82</f>
        <v>1179.7</v>
      </c>
      <c r="AO82" s="41">
        <f>AO86</f>
        <v>0</v>
      </c>
      <c r="AP82" s="41">
        <f>AP86</f>
        <v>0</v>
      </c>
      <c r="AQ82" s="41">
        <f>AQ86</f>
        <v>1179.7</v>
      </c>
      <c r="AR82" s="41">
        <f>AR86</f>
        <v>0</v>
      </c>
      <c r="AS82" s="41"/>
      <c r="AT82" s="41">
        <f>AT86</f>
        <v>0</v>
      </c>
      <c r="AU82" s="76">
        <f t="shared" ref="AU82" si="137">AV82+AW82+AX82+AY82+BA82</f>
        <v>1921.4</v>
      </c>
      <c r="AV82" s="41">
        <f>AV86</f>
        <v>0</v>
      </c>
      <c r="AW82" s="41">
        <f>AW86</f>
        <v>0</v>
      </c>
      <c r="AX82" s="41">
        <f>AX86</f>
        <v>1921.4</v>
      </c>
      <c r="AY82" s="41">
        <f>AY86</f>
        <v>0</v>
      </c>
      <c r="AZ82" s="41"/>
      <c r="BA82" s="41">
        <f>BA86</f>
        <v>0</v>
      </c>
    </row>
    <row r="83" spans="1:53" s="6" customFormat="1" ht="69.75" customHeight="1" x14ac:dyDescent="0.2">
      <c r="A83" s="130" t="s">
        <v>83</v>
      </c>
      <c r="B83" s="102" t="s">
        <v>17</v>
      </c>
      <c r="C83" s="102" t="s">
        <v>17</v>
      </c>
      <c r="D83" s="30">
        <f>E83+I83+P83+W83+AF83+AN83+AU83</f>
        <v>23125.7</v>
      </c>
      <c r="E83" s="76"/>
      <c r="F83" s="32"/>
      <c r="G83" s="32"/>
      <c r="H83" s="32"/>
      <c r="I83" s="77"/>
      <c r="J83" s="41"/>
      <c r="K83" s="41"/>
      <c r="L83" s="41"/>
      <c r="M83" s="41"/>
      <c r="N83" s="41"/>
      <c r="O83" s="41"/>
      <c r="P83" s="77">
        <f>Q83+R83+S83+T83+U83+V83</f>
        <v>0</v>
      </c>
      <c r="Q83" s="41">
        <v>0</v>
      </c>
      <c r="R83" s="41">
        <v>0</v>
      </c>
      <c r="S83" s="41">
        <v>0</v>
      </c>
      <c r="T83" s="33">
        <v>0</v>
      </c>
      <c r="U83" s="33">
        <v>0</v>
      </c>
      <c r="V83" s="33">
        <v>0</v>
      </c>
      <c r="W83" s="77">
        <f>X83+Y83+Z83+AA83+AB83+AC83+AD83+AE83</f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76">
        <f>AG83+AH83+AI83+AJ83+AK83+AL83+AM83</f>
        <v>11125.7</v>
      </c>
      <c r="AG83" s="41">
        <v>0</v>
      </c>
      <c r="AH83" s="41">
        <v>6172.7</v>
      </c>
      <c r="AI83" s="41">
        <v>0</v>
      </c>
      <c r="AJ83" s="41">
        <v>4953</v>
      </c>
      <c r="AK83" s="41">
        <v>0</v>
      </c>
      <c r="AL83" s="41">
        <v>0</v>
      </c>
      <c r="AM83" s="41">
        <v>0</v>
      </c>
      <c r="AN83" s="76">
        <f>AR83+AS83</f>
        <v>6000</v>
      </c>
      <c r="AO83" s="41">
        <v>0</v>
      </c>
      <c r="AP83" s="41">
        <v>0</v>
      </c>
      <c r="AQ83" s="41">
        <v>0</v>
      </c>
      <c r="AR83" s="41">
        <v>4500</v>
      </c>
      <c r="AS83" s="41">
        <v>1500</v>
      </c>
      <c r="AT83" s="41">
        <v>0</v>
      </c>
      <c r="AU83" s="76">
        <f>AY83+AZ83</f>
        <v>6000</v>
      </c>
      <c r="AV83" s="41">
        <v>0</v>
      </c>
      <c r="AW83" s="41">
        <v>0</v>
      </c>
      <c r="AX83" s="41">
        <v>0</v>
      </c>
      <c r="AY83" s="41">
        <v>4500</v>
      </c>
      <c r="AZ83" s="41">
        <v>1500</v>
      </c>
      <c r="BA83" s="41">
        <v>0</v>
      </c>
    </row>
    <row r="84" spans="1:53" s="6" customFormat="1" ht="69.75" customHeight="1" x14ac:dyDescent="0.2">
      <c r="A84" s="131"/>
      <c r="B84" s="108" t="s">
        <v>91</v>
      </c>
      <c r="C84" s="108" t="s">
        <v>91</v>
      </c>
      <c r="D84" s="30">
        <f>AF84</f>
        <v>1383.9</v>
      </c>
      <c r="E84" s="76"/>
      <c r="F84" s="32"/>
      <c r="G84" s="32"/>
      <c r="H84" s="32"/>
      <c r="I84" s="77"/>
      <c r="J84" s="41"/>
      <c r="K84" s="41"/>
      <c r="L84" s="41"/>
      <c r="M84" s="41"/>
      <c r="N84" s="41"/>
      <c r="O84" s="41"/>
      <c r="P84" s="77"/>
      <c r="Q84" s="41"/>
      <c r="R84" s="41"/>
      <c r="S84" s="41"/>
      <c r="T84" s="33"/>
      <c r="U84" s="33"/>
      <c r="V84" s="33"/>
      <c r="W84" s="77"/>
      <c r="X84" s="41"/>
      <c r="Y84" s="41"/>
      <c r="Z84" s="41"/>
      <c r="AA84" s="41"/>
      <c r="AB84" s="41"/>
      <c r="AC84" s="41"/>
      <c r="AD84" s="41"/>
      <c r="AE84" s="41"/>
      <c r="AF84" s="76">
        <f>AH84+AK84+AL84</f>
        <v>1383.9</v>
      </c>
      <c r="AG84" s="41"/>
      <c r="AH84" s="41">
        <v>1022.2</v>
      </c>
      <c r="AI84" s="41"/>
      <c r="AJ84" s="41"/>
      <c r="AK84" s="41">
        <v>323.5</v>
      </c>
      <c r="AL84" s="41">
        <v>38.200000000000003</v>
      </c>
      <c r="AM84" s="41"/>
      <c r="AN84" s="76"/>
      <c r="AO84" s="41"/>
      <c r="AP84" s="41"/>
      <c r="AQ84" s="41"/>
      <c r="AR84" s="41"/>
      <c r="AS84" s="41"/>
      <c r="AT84" s="41"/>
      <c r="AU84" s="76"/>
      <c r="AV84" s="41"/>
      <c r="AW84" s="41"/>
      <c r="AX84" s="41"/>
      <c r="AY84" s="41"/>
      <c r="AZ84" s="41"/>
      <c r="BA84" s="41"/>
    </row>
    <row r="85" spans="1:53" s="6" customFormat="1" ht="90.75" customHeight="1" x14ac:dyDescent="0.2">
      <c r="A85" s="99" t="s">
        <v>82</v>
      </c>
      <c r="B85" s="102" t="s">
        <v>17</v>
      </c>
      <c r="C85" s="102" t="s">
        <v>17</v>
      </c>
      <c r="D85" s="30">
        <f t="shared" ref="D85:D87" si="138">E85+I85+P85+W85+AF85+AN85+AU85</f>
        <v>0</v>
      </c>
      <c r="E85" s="76"/>
      <c r="F85" s="32"/>
      <c r="G85" s="32"/>
      <c r="H85" s="32"/>
      <c r="I85" s="77"/>
      <c r="J85" s="41"/>
      <c r="K85" s="41"/>
      <c r="L85" s="41"/>
      <c r="M85" s="41"/>
      <c r="N85" s="41"/>
      <c r="O85" s="41"/>
      <c r="P85" s="77">
        <f t="shared" ref="P85:P87" si="139">Q85+R85+S85+T85+U85+V85</f>
        <v>0</v>
      </c>
      <c r="Q85" s="41">
        <v>0</v>
      </c>
      <c r="R85" s="41">
        <v>0</v>
      </c>
      <c r="S85" s="41">
        <v>0</v>
      </c>
      <c r="T85" s="33">
        <v>0</v>
      </c>
      <c r="U85" s="33">
        <v>0</v>
      </c>
      <c r="V85" s="33">
        <v>0</v>
      </c>
      <c r="W85" s="77">
        <f t="shared" ref="W85:W87" si="140">X85+Y85+Z85+AA85+AB85+AC85+AD85+AE85</f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76">
        <f t="shared" ref="AF85" si="141">AJ85</f>
        <v>0</v>
      </c>
      <c r="AG85" s="41">
        <v>0</v>
      </c>
      <c r="AH85" s="41">
        <v>0</v>
      </c>
      <c r="AI85" s="41">
        <v>0</v>
      </c>
      <c r="AJ85" s="41">
        <v>0</v>
      </c>
      <c r="AK85" s="41"/>
      <c r="AL85" s="41"/>
      <c r="AM85" s="41">
        <v>0</v>
      </c>
      <c r="AN85" s="76">
        <f t="shared" ref="AN85" si="142">AR85</f>
        <v>0</v>
      </c>
      <c r="AO85" s="41">
        <v>0</v>
      </c>
      <c r="AP85" s="41">
        <v>0</v>
      </c>
      <c r="AQ85" s="41">
        <v>0</v>
      </c>
      <c r="AR85" s="41">
        <v>0</v>
      </c>
      <c r="AS85" s="41"/>
      <c r="AT85" s="41">
        <v>0</v>
      </c>
      <c r="AU85" s="76">
        <f t="shared" ref="AU85" si="143">AY85</f>
        <v>0</v>
      </c>
      <c r="AV85" s="41">
        <v>0</v>
      </c>
      <c r="AW85" s="41">
        <v>0</v>
      </c>
      <c r="AX85" s="41">
        <v>0</v>
      </c>
      <c r="AY85" s="41">
        <v>0</v>
      </c>
      <c r="AZ85" s="41"/>
      <c r="BA85" s="41">
        <v>0</v>
      </c>
    </row>
    <row r="86" spans="1:53" s="6" customFormat="1" ht="78" customHeight="1" x14ac:dyDescent="0.2">
      <c r="A86" s="99" t="s">
        <v>85</v>
      </c>
      <c r="B86" s="95" t="s">
        <v>16</v>
      </c>
      <c r="C86" s="102" t="s">
        <v>16</v>
      </c>
      <c r="D86" s="30">
        <f t="shared" si="138"/>
        <v>7792.7999999999993</v>
      </c>
      <c r="E86" s="76"/>
      <c r="F86" s="32"/>
      <c r="G86" s="32"/>
      <c r="H86" s="32"/>
      <c r="I86" s="77"/>
      <c r="J86" s="41"/>
      <c r="K86" s="41"/>
      <c r="L86" s="41"/>
      <c r="M86" s="41"/>
      <c r="N86" s="41"/>
      <c r="O86" s="41"/>
      <c r="P86" s="77">
        <f t="shared" si="139"/>
        <v>0</v>
      </c>
      <c r="Q86" s="41">
        <v>0</v>
      </c>
      <c r="R86" s="41">
        <v>0</v>
      </c>
      <c r="S86" s="41">
        <v>0</v>
      </c>
      <c r="T86" s="33">
        <v>0</v>
      </c>
      <c r="U86" s="33">
        <v>0</v>
      </c>
      <c r="V86" s="33">
        <v>0</v>
      </c>
      <c r="W86" s="77">
        <f t="shared" si="140"/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76">
        <f>AI86</f>
        <v>4691.7</v>
      </c>
      <c r="AG86" s="41">
        <v>0</v>
      </c>
      <c r="AH86" s="41">
        <v>0</v>
      </c>
      <c r="AI86" s="41">
        <v>4691.7</v>
      </c>
      <c r="AJ86" s="41">
        <v>0</v>
      </c>
      <c r="AK86" s="41"/>
      <c r="AL86" s="41"/>
      <c r="AM86" s="41">
        <v>0</v>
      </c>
      <c r="AN86" s="76">
        <f>AQ86</f>
        <v>1179.7</v>
      </c>
      <c r="AO86" s="41">
        <v>0</v>
      </c>
      <c r="AP86" s="41">
        <v>0</v>
      </c>
      <c r="AQ86" s="41">
        <v>1179.7</v>
      </c>
      <c r="AR86" s="41">
        <v>0</v>
      </c>
      <c r="AS86" s="41"/>
      <c r="AT86" s="41">
        <v>0</v>
      </c>
      <c r="AU86" s="76">
        <f>AX86</f>
        <v>1921.4</v>
      </c>
      <c r="AV86" s="41">
        <v>0</v>
      </c>
      <c r="AW86" s="41">
        <v>0</v>
      </c>
      <c r="AX86" s="41">
        <v>1921.4</v>
      </c>
      <c r="AY86" s="41">
        <v>0</v>
      </c>
      <c r="AZ86" s="41"/>
      <c r="BA86" s="41">
        <v>0</v>
      </c>
    </row>
    <row r="87" spans="1:53" s="6" customFormat="1" ht="88.5" customHeight="1" x14ac:dyDescent="0.2">
      <c r="A87" s="99" t="s">
        <v>84</v>
      </c>
      <c r="B87" s="102" t="s">
        <v>17</v>
      </c>
      <c r="C87" s="102" t="s">
        <v>17</v>
      </c>
      <c r="D87" s="30">
        <f t="shared" si="138"/>
        <v>4893.6000000000004</v>
      </c>
      <c r="E87" s="76"/>
      <c r="F87" s="32"/>
      <c r="G87" s="32"/>
      <c r="H87" s="32"/>
      <c r="I87" s="77"/>
      <c r="J87" s="41"/>
      <c r="K87" s="41"/>
      <c r="L87" s="41"/>
      <c r="M87" s="41"/>
      <c r="N87" s="41"/>
      <c r="O87" s="41"/>
      <c r="P87" s="77">
        <f t="shared" si="139"/>
        <v>0</v>
      </c>
      <c r="Q87" s="41">
        <v>0</v>
      </c>
      <c r="R87" s="41">
        <v>0</v>
      </c>
      <c r="S87" s="41">
        <v>0</v>
      </c>
      <c r="T87" s="33">
        <v>0</v>
      </c>
      <c r="U87" s="33">
        <v>0</v>
      </c>
      <c r="V87" s="33">
        <v>0</v>
      </c>
      <c r="W87" s="77">
        <f t="shared" si="140"/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F87" s="76">
        <f>AH87+AJ87</f>
        <v>1631.2</v>
      </c>
      <c r="AG87" s="41">
        <v>0</v>
      </c>
      <c r="AH87" s="41">
        <v>631.20000000000005</v>
      </c>
      <c r="AI87" s="41">
        <v>0</v>
      </c>
      <c r="AJ87" s="41">
        <v>1000</v>
      </c>
      <c r="AK87" s="41"/>
      <c r="AL87" s="41"/>
      <c r="AM87" s="41">
        <v>0</v>
      </c>
      <c r="AN87" s="76">
        <f>AP87+AR87</f>
        <v>1631.2</v>
      </c>
      <c r="AO87" s="41">
        <v>0</v>
      </c>
      <c r="AP87" s="41">
        <v>631.20000000000005</v>
      </c>
      <c r="AQ87" s="41">
        <v>0</v>
      </c>
      <c r="AR87" s="41">
        <v>1000</v>
      </c>
      <c r="AS87" s="41"/>
      <c r="AT87" s="41">
        <v>0</v>
      </c>
      <c r="AU87" s="76">
        <f>AW87+AY87</f>
        <v>1631.2</v>
      </c>
      <c r="AV87" s="41">
        <v>0</v>
      </c>
      <c r="AW87" s="41">
        <v>631.20000000000005</v>
      </c>
      <c r="AX87" s="41">
        <v>0</v>
      </c>
      <c r="AY87" s="41">
        <v>1000</v>
      </c>
      <c r="AZ87" s="41"/>
      <c r="BA87" s="41">
        <v>0</v>
      </c>
    </row>
    <row r="88" spans="1:53" x14ac:dyDescent="0.2">
      <c r="D88" s="6"/>
      <c r="E88" s="90"/>
      <c r="F88" s="6"/>
      <c r="G88" s="6"/>
      <c r="H88" s="6"/>
      <c r="I88" s="42"/>
      <c r="J88" s="6"/>
      <c r="K88" s="6"/>
      <c r="L88" s="6"/>
      <c r="M88" s="6"/>
      <c r="N88" s="6"/>
      <c r="O88" s="6"/>
      <c r="P88" s="42"/>
      <c r="Q88" s="98"/>
      <c r="R88" s="98"/>
      <c r="S88" s="98"/>
      <c r="T88" s="98"/>
      <c r="U88" s="98"/>
      <c r="V88" s="98"/>
      <c r="W88" s="112"/>
      <c r="X88" s="113"/>
      <c r="Y88" s="113"/>
      <c r="Z88" s="113"/>
      <c r="AA88" s="113"/>
      <c r="AB88" s="113"/>
      <c r="AC88" s="113"/>
      <c r="AD88" s="113"/>
      <c r="AE88" s="113"/>
      <c r="AF88" s="112"/>
      <c r="AG88" s="113"/>
      <c r="AH88" s="113"/>
      <c r="AI88" s="113"/>
      <c r="AJ88" s="113"/>
      <c r="AK88" s="113"/>
      <c r="AL88" s="113"/>
      <c r="AM88" s="113"/>
      <c r="AN88" s="113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53" x14ac:dyDescent="0.2">
      <c r="D89" s="6"/>
      <c r="E89" s="90"/>
      <c r="F89" s="6"/>
      <c r="G89" s="6"/>
      <c r="H89" s="6"/>
      <c r="I89" s="42"/>
      <c r="J89" s="6"/>
      <c r="K89" s="6"/>
      <c r="L89" s="6"/>
      <c r="M89" s="6"/>
      <c r="N89" s="6"/>
      <c r="O89" s="6"/>
      <c r="P89" s="42"/>
      <c r="Q89" s="6"/>
      <c r="R89" s="6"/>
      <c r="T89" s="6"/>
      <c r="U89" s="6"/>
      <c r="V89" s="6"/>
      <c r="AF89" s="42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</sheetData>
  <mergeCells count="28">
    <mergeCell ref="A83:A84"/>
    <mergeCell ref="AJ4:BA7"/>
    <mergeCell ref="A48:A49"/>
    <mergeCell ref="AU13:BA13"/>
    <mergeCell ref="W13:AE13"/>
    <mergeCell ref="I13:O13"/>
    <mergeCell ref="A44:A45"/>
    <mergeCell ref="A35:A36"/>
    <mergeCell ref="A16:A21"/>
    <mergeCell ref="AF13:AM13"/>
    <mergeCell ref="AM9:BA9"/>
    <mergeCell ref="A40:A41"/>
    <mergeCell ref="AN13:AT13"/>
    <mergeCell ref="A50:A53"/>
    <mergeCell ref="A76:A78"/>
    <mergeCell ref="A22:A27"/>
    <mergeCell ref="AD9:AE9"/>
    <mergeCell ref="P13:V13"/>
    <mergeCell ref="D12:BA12"/>
    <mergeCell ref="A68:A72"/>
    <mergeCell ref="E13:H13"/>
    <mergeCell ref="A10:BA10"/>
    <mergeCell ref="A73:A74"/>
    <mergeCell ref="A12:A14"/>
    <mergeCell ref="B12:B14"/>
    <mergeCell ref="C12:C14"/>
    <mergeCell ref="D13:D14"/>
    <mergeCell ref="A31:A33"/>
  </mergeCells>
  <pageMargins left="0.63" right="0.59" top="0.75" bottom="0.53" header="0.3" footer="0.47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2018-04-25T07:28:41Z</dcterms:modified>
</cp:coreProperties>
</file>