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Лист1!$A$1:$BA$87</definedName>
  </definedNames>
  <calcPr calcId="144525"/>
</workbook>
</file>

<file path=xl/calcChain.xml><?xml version="1.0" encoding="utf-8"?>
<calcChain xmlns="http://schemas.openxmlformats.org/spreadsheetml/2006/main">
  <c r="AI23" i="1" l="1"/>
  <c r="AH19" i="1"/>
  <c r="AH23" i="1"/>
  <c r="AH20" i="1"/>
  <c r="AH22" i="1"/>
  <c r="AI20" i="1" l="1"/>
  <c r="AI19" i="1" l="1"/>
  <c r="AI47" i="1" l="1"/>
  <c r="AH47" i="1"/>
  <c r="AJ47" i="1"/>
  <c r="AK47" i="1"/>
  <c r="AL47" i="1"/>
  <c r="AM47" i="1"/>
  <c r="AG47" i="1"/>
  <c r="AW79" i="1" l="1"/>
  <c r="AX79" i="1"/>
  <c r="AY79" i="1"/>
  <c r="AZ79" i="1"/>
  <c r="AZ15" i="1" s="1"/>
  <c r="BA79" i="1"/>
  <c r="AP79" i="1"/>
  <c r="AQ79" i="1"/>
  <c r="AR79" i="1"/>
  <c r="AS79" i="1"/>
  <c r="AS15" i="1" s="1"/>
  <c r="AT79" i="1"/>
  <c r="AV79" i="1"/>
  <c r="AO79" i="1"/>
  <c r="AK79" i="1"/>
  <c r="AL79" i="1"/>
  <c r="AM79" i="1"/>
  <c r="AZ18" i="1"/>
  <c r="AS18" i="1"/>
  <c r="AI79" i="1" l="1"/>
  <c r="AI76" i="1" s="1"/>
  <c r="AI77" i="1"/>
  <c r="AG23" i="1"/>
  <c r="AM23" i="1"/>
  <c r="AL23" i="1"/>
  <c r="AL18" i="1" s="1"/>
  <c r="AK23" i="1"/>
  <c r="AK18" i="1" s="1"/>
  <c r="AJ23" i="1"/>
  <c r="AH42" i="1" l="1"/>
  <c r="AH14" i="1" s="1"/>
  <c r="AF55" i="1"/>
  <c r="AI42" i="1" l="1"/>
  <c r="D55" i="1"/>
  <c r="AF54" i="1" l="1"/>
  <c r="AH78" i="1" l="1"/>
  <c r="AK78" i="1"/>
  <c r="AK76" i="1" s="1"/>
  <c r="AL78" i="1"/>
  <c r="AF81" i="1"/>
  <c r="D81" i="1" s="1"/>
  <c r="P82" i="1"/>
  <c r="W82" i="1"/>
  <c r="AF82" i="1"/>
  <c r="AN82" i="1"/>
  <c r="AU82" i="1"/>
  <c r="AH77" i="1"/>
  <c r="AJ77" i="1"/>
  <c r="AF80" i="1"/>
  <c r="AL76" i="1" l="1"/>
  <c r="AL14" i="1" s="1"/>
  <c r="AL13" i="1" s="1"/>
  <c r="AF78" i="1"/>
  <c r="D78" i="1" s="1"/>
  <c r="D82" i="1"/>
  <c r="AF38" i="1"/>
  <c r="AF20" i="1" l="1"/>
  <c r="AQ56" i="1"/>
  <c r="AK22" i="1" l="1"/>
  <c r="AK19" i="1" s="1"/>
  <c r="AF39" i="1"/>
  <c r="AF22" i="1" l="1"/>
  <c r="AU59" i="1"/>
  <c r="AN59" i="1"/>
  <c r="AF59" i="1"/>
  <c r="AN83" i="1" l="1"/>
  <c r="AU83" i="1"/>
  <c r="AZ76" i="1"/>
  <c r="AS76" i="1"/>
  <c r="AU80" i="1"/>
  <c r="AN80" i="1"/>
  <c r="AZ56" i="1"/>
  <c r="AZ14" i="1" s="1"/>
  <c r="AZ13" i="1" s="1"/>
  <c r="AS56" i="1"/>
  <c r="AK56" i="1"/>
  <c r="AS14" i="1" l="1"/>
  <c r="AS13" i="1" s="1"/>
  <c r="AK14" i="1"/>
  <c r="AK13" i="1" s="1"/>
  <c r="AX66" i="1" l="1"/>
  <c r="AX65" i="1" s="1"/>
  <c r="AQ66" i="1"/>
  <c r="AQ65" i="1" s="1"/>
  <c r="AP56" i="1"/>
  <c r="AR56" i="1"/>
  <c r="AY56" i="1"/>
  <c r="AF77" i="1" l="1"/>
  <c r="AP77" i="1"/>
  <c r="AR77" i="1"/>
  <c r="AW77" i="1"/>
  <c r="AW76" i="1" s="1"/>
  <c r="AY77" i="1"/>
  <c r="AU84" i="1"/>
  <c r="AN84" i="1"/>
  <c r="AF84" i="1"/>
  <c r="AW56" i="1"/>
  <c r="U79" i="1"/>
  <c r="T79" i="1"/>
  <c r="S79" i="1"/>
  <c r="R79" i="1"/>
  <c r="Q79" i="1"/>
  <c r="U77" i="1"/>
  <c r="T77" i="1"/>
  <c r="S77" i="1"/>
  <c r="R77" i="1"/>
  <c r="R76" i="1" s="1"/>
  <c r="Q77" i="1"/>
  <c r="P77" i="1"/>
  <c r="AB79" i="1"/>
  <c r="AA79" i="1"/>
  <c r="Z79" i="1"/>
  <c r="Y79" i="1"/>
  <c r="X79" i="1"/>
  <c r="AB77" i="1"/>
  <c r="AB76" i="1" s="1"/>
  <c r="AA77" i="1"/>
  <c r="Z77" i="1"/>
  <c r="Z76" i="1" s="1"/>
  <c r="Y77" i="1"/>
  <c r="X77" i="1"/>
  <c r="X76" i="1" s="1"/>
  <c r="W77" i="1"/>
  <c r="AE76" i="1"/>
  <c r="AD76" i="1"/>
  <c r="AC76" i="1"/>
  <c r="V76" i="1"/>
  <c r="T76" i="1"/>
  <c r="O76" i="1"/>
  <c r="N76" i="1"/>
  <c r="M76" i="1"/>
  <c r="L76" i="1"/>
  <c r="K76" i="1"/>
  <c r="J76" i="1"/>
  <c r="I76" i="1"/>
  <c r="H76" i="1"/>
  <c r="G76" i="1"/>
  <c r="F76" i="1"/>
  <c r="E76" i="1"/>
  <c r="BA77" i="1"/>
  <c r="BA76" i="1" s="1"/>
  <c r="AX77" i="1"/>
  <c r="AX76" i="1" s="1"/>
  <c r="AV77" i="1"/>
  <c r="AV76" i="1" s="1"/>
  <c r="AT77" i="1"/>
  <c r="AQ77" i="1"/>
  <c r="AO77" i="1"/>
  <c r="AO76" i="1" s="1"/>
  <c r="AM77" i="1"/>
  <c r="AG77" i="1"/>
  <c r="AH79" i="1"/>
  <c r="AH76" i="1" s="1"/>
  <c r="AG79" i="1"/>
  <c r="AJ79" i="1"/>
  <c r="AJ76" i="1" s="1"/>
  <c r="AF83" i="1"/>
  <c r="P84" i="1"/>
  <c r="P83" i="1"/>
  <c r="W84" i="1"/>
  <c r="W83" i="1"/>
  <c r="P80" i="1"/>
  <c r="W80" i="1"/>
  <c r="AJ42" i="1"/>
  <c r="D54" i="1"/>
  <c r="AG76" i="1" l="1"/>
  <c r="AY76" i="1"/>
  <c r="Q76" i="1"/>
  <c r="AM76" i="1"/>
  <c r="S76" i="1"/>
  <c r="U76" i="1"/>
  <c r="Y76" i="1"/>
  <c r="AA76" i="1"/>
  <c r="D80" i="1"/>
  <c r="D84" i="1"/>
  <c r="D83" i="1"/>
  <c r="AN79" i="1"/>
  <c r="AT76" i="1"/>
  <c r="AQ76" i="1"/>
  <c r="AU79" i="1"/>
  <c r="P79" i="1"/>
  <c r="AU77" i="1"/>
  <c r="AN77" i="1"/>
  <c r="AU76" i="1"/>
  <c r="AF79" i="1"/>
  <c r="W79" i="1"/>
  <c r="AP76" i="1"/>
  <c r="AR76" i="1"/>
  <c r="P76" i="1"/>
  <c r="W76" i="1"/>
  <c r="AN75" i="1"/>
  <c r="AN74" i="1"/>
  <c r="AN73" i="1"/>
  <c r="AN72" i="1"/>
  <c r="AN71" i="1"/>
  <c r="AN70" i="1"/>
  <c r="AN69" i="1"/>
  <c r="AN68" i="1"/>
  <c r="AN67" i="1"/>
  <c r="AO66" i="1"/>
  <c r="AN66" i="1" s="1"/>
  <c r="AN64" i="1"/>
  <c r="AN63" i="1"/>
  <c r="AN62" i="1"/>
  <c r="AN61" i="1"/>
  <c r="AN60" i="1"/>
  <c r="AN58" i="1"/>
  <c r="AN57" i="1"/>
  <c r="AT56" i="1"/>
  <c r="AO56" i="1"/>
  <c r="AN53" i="1"/>
  <c r="AN52" i="1"/>
  <c r="AN51" i="1"/>
  <c r="AN50" i="1"/>
  <c r="AN49" i="1"/>
  <c r="AN48" i="1"/>
  <c r="AT47" i="1"/>
  <c r="AR47" i="1"/>
  <c r="AQ47" i="1"/>
  <c r="AP47" i="1"/>
  <c r="AO47" i="1"/>
  <c r="AN46" i="1"/>
  <c r="AN45" i="1"/>
  <c r="AT44" i="1"/>
  <c r="AR44" i="1"/>
  <c r="AQ44" i="1"/>
  <c r="AP44" i="1"/>
  <c r="AO44" i="1"/>
  <c r="AT43" i="1"/>
  <c r="AR43" i="1"/>
  <c r="AQ43" i="1"/>
  <c r="AP43" i="1"/>
  <c r="AO43" i="1"/>
  <c r="AT42" i="1"/>
  <c r="AR42" i="1"/>
  <c r="AR14" i="1" s="1"/>
  <c r="AQ42" i="1"/>
  <c r="AP42" i="1"/>
  <c r="AO42" i="1"/>
  <c r="AN39" i="1"/>
  <c r="AN37" i="1"/>
  <c r="AN36" i="1"/>
  <c r="AN35" i="1"/>
  <c r="AN34" i="1"/>
  <c r="AN33" i="1"/>
  <c r="AN32" i="1"/>
  <c r="AN31" i="1"/>
  <c r="AN30" i="1"/>
  <c r="AN29" i="1"/>
  <c r="AT28" i="1"/>
  <c r="AR28" i="1"/>
  <c r="AQ28" i="1"/>
  <c r="AP28" i="1"/>
  <c r="AO28" i="1"/>
  <c r="AN28" i="1" s="1"/>
  <c r="AN27" i="1"/>
  <c r="AN26" i="1"/>
  <c r="AN25" i="1"/>
  <c r="AT24" i="1"/>
  <c r="AT15" i="1" s="1"/>
  <c r="AR24" i="1"/>
  <c r="AQ24" i="1"/>
  <c r="AQ15" i="1" s="1"/>
  <c r="AP24" i="1"/>
  <c r="AO24" i="1"/>
  <c r="AT23" i="1"/>
  <c r="AR23" i="1"/>
  <c r="AR18" i="1" s="1"/>
  <c r="AQ23" i="1"/>
  <c r="AP23" i="1"/>
  <c r="AP18" i="1" s="1"/>
  <c r="AO23" i="1"/>
  <c r="AT20" i="1"/>
  <c r="AR20" i="1"/>
  <c r="AQ20" i="1"/>
  <c r="AQ14" i="1" s="1"/>
  <c r="AP20" i="1"/>
  <c r="AO20" i="1"/>
  <c r="AO19" i="1" l="1"/>
  <c r="AO14" i="1"/>
  <c r="AT14" i="1"/>
  <c r="AT13" i="1" s="1"/>
  <c r="AN24" i="1"/>
  <c r="AO15" i="1"/>
  <c r="AP14" i="1"/>
  <c r="AO18" i="1"/>
  <c r="AO17" i="1"/>
  <c r="AN17" i="1" s="1"/>
  <c r="AQ18" i="1"/>
  <c r="AT18" i="1"/>
  <c r="AP15" i="1"/>
  <c r="AR15" i="1"/>
  <c r="AN42" i="1"/>
  <c r="AO16" i="1"/>
  <c r="AN16" i="1" s="1"/>
  <c r="AN56" i="1"/>
  <c r="D79" i="1"/>
  <c r="D77" i="1"/>
  <c r="AT19" i="1"/>
  <c r="AP19" i="1"/>
  <c r="AR19" i="1"/>
  <c r="AO41" i="1"/>
  <c r="AN41" i="1" s="1"/>
  <c r="AN43" i="1"/>
  <c r="AN47" i="1"/>
  <c r="AO65" i="1"/>
  <c r="AN65" i="1" s="1"/>
  <c r="AN76" i="1"/>
  <c r="AF76" i="1"/>
  <c r="AN44" i="1"/>
  <c r="AN23" i="1"/>
  <c r="AQ13" i="1"/>
  <c r="AQ19" i="1"/>
  <c r="AR13" i="1"/>
  <c r="AN20" i="1"/>
  <c r="AN15" i="1"/>
  <c r="R20" i="1"/>
  <c r="S20" i="1"/>
  <c r="T20" i="1"/>
  <c r="U20" i="1"/>
  <c r="V20" i="1"/>
  <c r="Q20" i="1"/>
  <c r="AN14" i="1" l="1"/>
  <c r="AN19" i="1"/>
  <c r="D76" i="1"/>
  <c r="AP13" i="1"/>
  <c r="AN18" i="1"/>
  <c r="AO13" i="1"/>
  <c r="P49" i="1"/>
  <c r="AN13" i="1" l="1"/>
  <c r="AA43" i="1"/>
  <c r="AB43" i="1"/>
  <c r="AC43" i="1"/>
  <c r="AD43" i="1"/>
  <c r="AE43" i="1"/>
  <c r="Y47" i="1"/>
  <c r="Z47" i="1"/>
  <c r="AA47" i="1"/>
  <c r="AB47" i="1"/>
  <c r="AC47" i="1"/>
  <c r="AD47" i="1"/>
  <c r="AE47" i="1"/>
  <c r="W48" i="1"/>
  <c r="W49" i="1"/>
  <c r="W50" i="1"/>
  <c r="G44" i="1" l="1"/>
  <c r="H44" i="1"/>
  <c r="K44" i="1"/>
  <c r="L44" i="1"/>
  <c r="M44" i="1"/>
  <c r="N44" i="1"/>
  <c r="O44" i="1"/>
  <c r="R44" i="1"/>
  <c r="S44" i="1"/>
  <c r="T44" i="1"/>
  <c r="T15" i="1" s="1"/>
  <c r="U44" i="1"/>
  <c r="U15" i="1" s="1"/>
  <c r="V44" i="1"/>
  <c r="V15" i="1" s="1"/>
  <c r="Y44" i="1"/>
  <c r="Z44" i="1"/>
  <c r="AA44" i="1"/>
  <c r="AB44" i="1"/>
  <c r="AC44" i="1"/>
  <c r="AD44" i="1"/>
  <c r="AE44" i="1"/>
  <c r="AH44" i="1"/>
  <c r="AH15" i="1" s="1"/>
  <c r="AI44" i="1"/>
  <c r="AJ44" i="1"/>
  <c r="AM44" i="1"/>
  <c r="AW44" i="1"/>
  <c r="AX44" i="1"/>
  <c r="AY44" i="1"/>
  <c r="BA44" i="1"/>
  <c r="AV44" i="1"/>
  <c r="AU44" i="1" s="1"/>
  <c r="AG44" i="1"/>
  <c r="AG15" i="1" s="1"/>
  <c r="X44" i="1"/>
  <c r="Q44" i="1"/>
  <c r="J44" i="1"/>
  <c r="F44" i="1"/>
  <c r="G43" i="1"/>
  <c r="H43" i="1"/>
  <c r="K43" i="1"/>
  <c r="L43" i="1"/>
  <c r="M43" i="1"/>
  <c r="N43" i="1"/>
  <c r="O43" i="1"/>
  <c r="R43" i="1"/>
  <c r="R18" i="1" s="1"/>
  <c r="S43" i="1"/>
  <c r="T43" i="1"/>
  <c r="T18" i="1" s="1"/>
  <c r="U43" i="1"/>
  <c r="U18" i="1" s="1"/>
  <c r="V43" i="1"/>
  <c r="V18" i="1" s="1"/>
  <c r="Y43" i="1"/>
  <c r="Z43" i="1"/>
  <c r="AH43" i="1"/>
  <c r="AI43" i="1"/>
  <c r="AI18" i="1" s="1"/>
  <c r="AJ43" i="1"/>
  <c r="AJ18" i="1" s="1"/>
  <c r="AM43" i="1"/>
  <c r="AW43" i="1"/>
  <c r="AX43" i="1"/>
  <c r="AY43" i="1"/>
  <c r="BA43" i="1"/>
  <c r="AV43" i="1"/>
  <c r="AG43" i="1"/>
  <c r="AG18" i="1" s="1"/>
  <c r="X43" i="1"/>
  <c r="W43" i="1" s="1"/>
  <c r="F43" i="1"/>
  <c r="J43" i="1"/>
  <c r="Q43" i="1"/>
  <c r="Q18" i="1" s="1"/>
  <c r="G42" i="1"/>
  <c r="H42" i="1"/>
  <c r="K42" i="1"/>
  <c r="L42" i="1"/>
  <c r="M42" i="1"/>
  <c r="N42" i="1"/>
  <c r="O42" i="1"/>
  <c r="R42" i="1"/>
  <c r="T42" i="1"/>
  <c r="U42" i="1"/>
  <c r="V42" i="1"/>
  <c r="Y42" i="1"/>
  <c r="Z42" i="1"/>
  <c r="AA42" i="1"/>
  <c r="AB42" i="1"/>
  <c r="AC42" i="1"/>
  <c r="AD42" i="1"/>
  <c r="AE42" i="1"/>
  <c r="AM42" i="1"/>
  <c r="AW42" i="1"/>
  <c r="AX42" i="1"/>
  <c r="AY42" i="1"/>
  <c r="BA42" i="1"/>
  <c r="AV42" i="1"/>
  <c r="AG42" i="1"/>
  <c r="X42" i="1"/>
  <c r="Q42" i="1"/>
  <c r="F42" i="1"/>
  <c r="E44" i="1"/>
  <c r="AU46" i="1"/>
  <c r="AF46" i="1"/>
  <c r="I46" i="1"/>
  <c r="E46" i="1"/>
  <c r="K47" i="1"/>
  <c r="L47" i="1"/>
  <c r="M47" i="1"/>
  <c r="N47" i="1"/>
  <c r="O47" i="1"/>
  <c r="R47" i="1"/>
  <c r="S47" i="1"/>
  <c r="T47" i="1"/>
  <c r="U47" i="1"/>
  <c r="V47" i="1"/>
  <c r="AW47" i="1"/>
  <c r="AX47" i="1"/>
  <c r="AY47" i="1"/>
  <c r="BA47" i="1"/>
  <c r="AV47" i="1"/>
  <c r="X47" i="1"/>
  <c r="W47" i="1" s="1"/>
  <c r="Q47" i="1"/>
  <c r="G47" i="1"/>
  <c r="H47" i="1"/>
  <c r="F47" i="1"/>
  <c r="AW28" i="1"/>
  <c r="AX28" i="1"/>
  <c r="AY28" i="1"/>
  <c r="BA28" i="1"/>
  <c r="AH28" i="1"/>
  <c r="AI28" i="1"/>
  <c r="AJ28" i="1"/>
  <c r="AM28" i="1"/>
  <c r="Y28" i="1"/>
  <c r="Z28" i="1"/>
  <c r="AA28" i="1"/>
  <c r="AB28" i="1"/>
  <c r="AC28" i="1"/>
  <c r="AD28" i="1"/>
  <c r="AE28" i="1"/>
  <c r="R28" i="1"/>
  <c r="S28" i="1"/>
  <c r="T28" i="1"/>
  <c r="U28" i="1"/>
  <c r="V28" i="1"/>
  <c r="L28" i="1"/>
  <c r="M28" i="1"/>
  <c r="N28" i="1"/>
  <c r="O28" i="1"/>
  <c r="AV28" i="1"/>
  <c r="AG28" i="1"/>
  <c r="X28" i="1"/>
  <c r="Q28" i="1"/>
  <c r="P28" i="1" s="1"/>
  <c r="J28" i="1"/>
  <c r="G28" i="1"/>
  <c r="H28" i="1"/>
  <c r="F28" i="1"/>
  <c r="AF43" i="1" l="1"/>
  <c r="AU28" i="1"/>
  <c r="AU47" i="1"/>
  <c r="AU43" i="1"/>
  <c r="I43" i="1"/>
  <c r="W44" i="1"/>
  <c r="AF28" i="1"/>
  <c r="E47" i="1"/>
  <c r="AF47" i="1"/>
  <c r="E28" i="1"/>
  <c r="I44" i="1"/>
  <c r="P44" i="1"/>
  <c r="P43" i="1"/>
  <c r="P47" i="1"/>
  <c r="AF44" i="1"/>
  <c r="E43" i="1"/>
  <c r="W28" i="1"/>
  <c r="AD22" i="1" l="1"/>
  <c r="AD19" i="1" s="1"/>
  <c r="Z22" i="1"/>
  <c r="AA22" i="1"/>
  <c r="W38" i="1"/>
  <c r="D38" i="1" s="1"/>
  <c r="W22" i="1" l="1"/>
  <c r="D22" i="1" s="1"/>
  <c r="Z21" i="1" l="1"/>
  <c r="AC21" i="1"/>
  <c r="AC19" i="1" s="1"/>
  <c r="W21" i="1" l="1"/>
  <c r="D21" i="1" s="1"/>
  <c r="AC13" i="1"/>
  <c r="W40" i="1"/>
  <c r="D40" i="1" s="1"/>
  <c r="AA20" i="1" l="1"/>
  <c r="AA23" i="1"/>
  <c r="AB20" i="1"/>
  <c r="W46" i="1" l="1"/>
  <c r="AB19" i="1" l="1"/>
  <c r="X14" i="1" l="1"/>
  <c r="X41" i="1" l="1"/>
  <c r="P46" i="1"/>
  <c r="AF33" i="1"/>
  <c r="AU33" i="1"/>
  <c r="AF75" i="1" l="1"/>
  <c r="AF74" i="1"/>
  <c r="AF73" i="1"/>
  <c r="AF72" i="1"/>
  <c r="AF71" i="1"/>
  <c r="AF70" i="1"/>
  <c r="AF69" i="1"/>
  <c r="AF68" i="1"/>
  <c r="AF67" i="1"/>
  <c r="AF64" i="1"/>
  <c r="AF63" i="1"/>
  <c r="AF62" i="1"/>
  <c r="AF61" i="1"/>
  <c r="AF60" i="1"/>
  <c r="AF58" i="1"/>
  <c r="AF57" i="1"/>
  <c r="AF53" i="1"/>
  <c r="AF52" i="1"/>
  <c r="AF51" i="1"/>
  <c r="AU50" i="1"/>
  <c r="AF50" i="1"/>
  <c r="AF49" i="1"/>
  <c r="AF48" i="1"/>
  <c r="AF45" i="1"/>
  <c r="AF37" i="1"/>
  <c r="AF36" i="1"/>
  <c r="AF35" i="1"/>
  <c r="AF34" i="1"/>
  <c r="AF32" i="1"/>
  <c r="AF31" i="1"/>
  <c r="AF30" i="1"/>
  <c r="AF29" i="1"/>
  <c r="AF27" i="1"/>
  <c r="AF26" i="1"/>
  <c r="AF25" i="1"/>
  <c r="AF17" i="1"/>
  <c r="AF16" i="1"/>
  <c r="AU75" i="1"/>
  <c r="AU74" i="1"/>
  <c r="AU73" i="1"/>
  <c r="AU72" i="1"/>
  <c r="AU71" i="1"/>
  <c r="AU70" i="1"/>
  <c r="AU69" i="1"/>
  <c r="AU68" i="1"/>
  <c r="AU67" i="1"/>
  <c r="AU64" i="1"/>
  <c r="AU63" i="1"/>
  <c r="AU62" i="1"/>
  <c r="AU61" i="1"/>
  <c r="AU60" i="1"/>
  <c r="AU58" i="1"/>
  <c r="AU57" i="1"/>
  <c r="AU53" i="1"/>
  <c r="AU52" i="1"/>
  <c r="AU51" i="1"/>
  <c r="AU49" i="1"/>
  <c r="AU48" i="1"/>
  <c r="AU45" i="1"/>
  <c r="AU39" i="1"/>
  <c r="AU37" i="1"/>
  <c r="AU36" i="1"/>
  <c r="AU35" i="1"/>
  <c r="AU34" i="1"/>
  <c r="AU32" i="1"/>
  <c r="AU31" i="1"/>
  <c r="AU30" i="1"/>
  <c r="AU29" i="1"/>
  <c r="AU27" i="1"/>
  <c r="AU26" i="1"/>
  <c r="AU25" i="1"/>
  <c r="AU17" i="1"/>
  <c r="AU16" i="1"/>
  <c r="P75" i="1"/>
  <c r="P74" i="1"/>
  <c r="P73" i="1"/>
  <c r="P72" i="1"/>
  <c r="P70" i="1"/>
  <c r="P68" i="1"/>
  <c r="P67" i="1"/>
  <c r="P64" i="1"/>
  <c r="P63" i="1"/>
  <c r="P62" i="1"/>
  <c r="P60" i="1"/>
  <c r="P59" i="1"/>
  <c r="P58" i="1"/>
  <c r="P57" i="1"/>
  <c r="P53" i="1"/>
  <c r="P52" i="1"/>
  <c r="P51" i="1"/>
  <c r="P36" i="1"/>
  <c r="P35" i="1"/>
  <c r="P34" i="1"/>
  <c r="P33" i="1"/>
  <c r="P31" i="1"/>
  <c r="P29" i="1"/>
  <c r="P27" i="1"/>
  <c r="P26" i="1"/>
  <c r="P25" i="1"/>
  <c r="P17" i="1"/>
  <c r="P16" i="1"/>
  <c r="I75" i="1"/>
  <c r="I74" i="1"/>
  <c r="I73" i="1"/>
  <c r="I72" i="1"/>
  <c r="I70" i="1"/>
  <c r="I69" i="1"/>
  <c r="I68" i="1"/>
  <c r="I67" i="1"/>
  <c r="I64" i="1"/>
  <c r="I63" i="1"/>
  <c r="I62" i="1"/>
  <c r="I61" i="1"/>
  <c r="I60" i="1"/>
  <c r="I58" i="1"/>
  <c r="I57" i="1"/>
  <c r="I53" i="1"/>
  <c r="I52" i="1"/>
  <c r="I51" i="1"/>
  <c r="I50" i="1"/>
  <c r="I49" i="1"/>
  <c r="I45" i="1"/>
  <c r="I35" i="1"/>
  <c r="I34" i="1"/>
  <c r="I33" i="1"/>
  <c r="I32" i="1"/>
  <c r="I31" i="1"/>
  <c r="I30" i="1"/>
  <c r="I27" i="1"/>
  <c r="I25" i="1"/>
  <c r="W75" i="1" l="1"/>
  <c r="W74" i="1"/>
  <c r="W73" i="1"/>
  <c r="W72" i="1"/>
  <c r="W71" i="1"/>
  <c r="W70" i="1"/>
  <c r="W69" i="1"/>
  <c r="W68" i="1"/>
  <c r="W67" i="1"/>
  <c r="W64" i="1"/>
  <c r="W63" i="1"/>
  <c r="W62" i="1"/>
  <c r="D62" i="1" s="1"/>
  <c r="W61" i="1"/>
  <c r="W60" i="1"/>
  <c r="W59" i="1"/>
  <c r="W58" i="1"/>
  <c r="W57" i="1"/>
  <c r="W53" i="1"/>
  <c r="W52" i="1"/>
  <c r="W51" i="1"/>
  <c r="W45" i="1"/>
  <c r="W39" i="1"/>
  <c r="D39" i="1" s="1"/>
  <c r="W37" i="1"/>
  <c r="D37" i="1" s="1"/>
  <c r="W36" i="1"/>
  <c r="W35" i="1"/>
  <c r="D35" i="1" s="1"/>
  <c r="W34" i="1"/>
  <c r="D34" i="1" s="1"/>
  <c r="W33" i="1"/>
  <c r="D33" i="1" s="1"/>
  <c r="W32" i="1"/>
  <c r="W31" i="1"/>
  <c r="D31" i="1" s="1"/>
  <c r="W30" i="1"/>
  <c r="W29" i="1"/>
  <c r="W27" i="1"/>
  <c r="W26" i="1"/>
  <c r="W25" i="1"/>
  <c r="W17" i="1"/>
  <c r="W16" i="1"/>
  <c r="E75" i="1"/>
  <c r="E74" i="1"/>
  <c r="E73" i="1"/>
  <c r="E70" i="1"/>
  <c r="E68" i="1"/>
  <c r="E67" i="1"/>
  <c r="E64" i="1"/>
  <c r="E63" i="1"/>
  <c r="E61" i="1"/>
  <c r="E59" i="1"/>
  <c r="E58" i="1"/>
  <c r="E57" i="1"/>
  <c r="E53" i="1"/>
  <c r="E52" i="1"/>
  <c r="E50" i="1"/>
  <c r="E49" i="1"/>
  <c r="E51" i="1"/>
  <c r="E48" i="1"/>
  <c r="E45" i="1"/>
  <c r="E30" i="1"/>
  <c r="E29" i="1"/>
  <c r="E26" i="1"/>
  <c r="E17" i="1"/>
  <c r="E16" i="1"/>
  <c r="AX56" i="1"/>
  <c r="AX24" i="1"/>
  <c r="AX15" i="1" s="1"/>
  <c r="AX23" i="1"/>
  <c r="AX18" i="1" s="1"/>
  <c r="AX20" i="1"/>
  <c r="AX14" i="1" s="1"/>
  <c r="AW24" i="1"/>
  <c r="AW15" i="1" s="1"/>
  <c r="AW23" i="1"/>
  <c r="AW18" i="1" s="1"/>
  <c r="AW20" i="1"/>
  <c r="AW14" i="1" s="1"/>
  <c r="AV66" i="1"/>
  <c r="AV56" i="1"/>
  <c r="AV24" i="1"/>
  <c r="AV15" i="1" s="1"/>
  <c r="AV23" i="1"/>
  <c r="AV18" i="1" s="1"/>
  <c r="AV20" i="1"/>
  <c r="AV14" i="1" s="1"/>
  <c r="AY24" i="1"/>
  <c r="AY15" i="1" s="1"/>
  <c r="AY23" i="1"/>
  <c r="AY18" i="1" s="1"/>
  <c r="AY20" i="1"/>
  <c r="AY14" i="1" s="1"/>
  <c r="AI66" i="1"/>
  <c r="AI65" i="1" s="1"/>
  <c r="AI56" i="1"/>
  <c r="AI14" i="1" s="1"/>
  <c r="AI41" i="1"/>
  <c r="AI24" i="1"/>
  <c r="AI15" i="1" s="1"/>
  <c r="AH66" i="1"/>
  <c r="AH65" i="1" s="1"/>
  <c r="AH56" i="1"/>
  <c r="AH41" i="1"/>
  <c r="AH24" i="1"/>
  <c r="AH18" i="1"/>
  <c r="AG66" i="1"/>
  <c r="AG56" i="1"/>
  <c r="AG24" i="1"/>
  <c r="AG20" i="1"/>
  <c r="AJ56" i="1"/>
  <c r="AJ41" i="1"/>
  <c r="AJ20" i="1"/>
  <c r="AJ19" i="1" s="1"/>
  <c r="AA66" i="1"/>
  <c r="AA65" i="1" s="1"/>
  <c r="AA56" i="1"/>
  <c r="AA24" i="1"/>
  <c r="Z66" i="1"/>
  <c r="Z65" i="1" s="1"/>
  <c r="Z56" i="1"/>
  <c r="Z24" i="1"/>
  <c r="Z15" i="1" s="1"/>
  <c r="Z23" i="1"/>
  <c r="Z20" i="1"/>
  <c r="Y66" i="1"/>
  <c r="Y65" i="1" s="1"/>
  <c r="Y56" i="1"/>
  <c r="Y41" i="1"/>
  <c r="Y24" i="1"/>
  <c r="Y15" i="1" s="1"/>
  <c r="Y20" i="1"/>
  <c r="Y14" i="1" s="1"/>
  <c r="Y18" i="1"/>
  <c r="X66" i="1"/>
  <c r="X65" i="1" s="1"/>
  <c r="X56" i="1"/>
  <c r="X24" i="1"/>
  <c r="X15" i="1" s="1"/>
  <c r="X20" i="1"/>
  <c r="X18" i="1"/>
  <c r="AB56" i="1"/>
  <c r="AB24" i="1"/>
  <c r="AB15" i="1" s="1"/>
  <c r="S66" i="1"/>
  <c r="S65" i="1" s="1"/>
  <c r="P65" i="1" s="1"/>
  <c r="P50" i="1"/>
  <c r="P48" i="1"/>
  <c r="S45" i="1"/>
  <c r="P32" i="1"/>
  <c r="P30" i="1"/>
  <c r="D30" i="1" s="1"/>
  <c r="S24" i="1"/>
  <c r="S15" i="1" s="1"/>
  <c r="S23" i="1"/>
  <c r="R66" i="1"/>
  <c r="R65" i="1" s="1"/>
  <c r="R56" i="1"/>
  <c r="R24" i="1"/>
  <c r="R15" i="1" s="1"/>
  <c r="Q66" i="1"/>
  <c r="Q56" i="1"/>
  <c r="Q24" i="1"/>
  <c r="Q15" i="1" s="1"/>
  <c r="T56" i="1"/>
  <c r="T14" i="1" s="1"/>
  <c r="T41" i="1"/>
  <c r="T19" i="1"/>
  <c r="L66" i="1"/>
  <c r="L65" i="1" s="1"/>
  <c r="L56" i="1"/>
  <c r="L41" i="1"/>
  <c r="L24" i="1"/>
  <c r="L20" i="1"/>
  <c r="L17" i="1"/>
  <c r="I17" i="1" s="1"/>
  <c r="L16" i="1"/>
  <c r="I16" i="1" s="1"/>
  <c r="L15" i="1"/>
  <c r="K66" i="1"/>
  <c r="K65" i="1" s="1"/>
  <c r="K56" i="1"/>
  <c r="K41" i="1"/>
  <c r="K36" i="1"/>
  <c r="I36" i="1" s="1"/>
  <c r="K29" i="1"/>
  <c r="K26" i="1"/>
  <c r="I26" i="1" s="1"/>
  <c r="K24" i="1"/>
  <c r="K15" i="1" s="1"/>
  <c r="J66" i="1"/>
  <c r="J56" i="1"/>
  <c r="J48" i="1"/>
  <c r="J24" i="1"/>
  <c r="J20" i="1"/>
  <c r="J15" i="1"/>
  <c r="M59" i="1"/>
  <c r="M41" i="1"/>
  <c r="G66" i="1"/>
  <c r="G65" i="1" s="1"/>
  <c r="G56" i="1"/>
  <c r="G41" i="1"/>
  <c r="G24" i="1"/>
  <c r="G15" i="1" s="1"/>
  <c r="G20" i="1"/>
  <c r="F66" i="1"/>
  <c r="F65" i="1" s="1"/>
  <c r="F56" i="1"/>
  <c r="F41" i="1"/>
  <c r="F24" i="1"/>
  <c r="F15" i="1" s="1"/>
  <c r="F20" i="1"/>
  <c r="AI13" i="1" l="1"/>
  <c r="D36" i="1"/>
  <c r="D58" i="1"/>
  <c r="D17" i="1"/>
  <c r="D63" i="1"/>
  <c r="D16" i="1"/>
  <c r="D32" i="1"/>
  <c r="F14" i="1"/>
  <c r="AJ14" i="1"/>
  <c r="AJ13" i="1" s="1"/>
  <c r="R14" i="1"/>
  <c r="P23" i="1"/>
  <c r="S18" i="1"/>
  <c r="P45" i="1"/>
  <c r="S42" i="1"/>
  <c r="J42" i="1"/>
  <c r="J47" i="1"/>
  <c r="I47" i="1" s="1"/>
  <c r="D47" i="1" s="1"/>
  <c r="Q14" i="1"/>
  <c r="I29" i="1"/>
  <c r="D29" i="1" s="1"/>
  <c r="K28" i="1"/>
  <c r="I28" i="1" s="1"/>
  <c r="D28" i="1" s="1"/>
  <c r="Z19" i="1"/>
  <c r="Z14" i="1"/>
  <c r="AA15" i="1"/>
  <c r="W15" i="1" s="1"/>
  <c r="AA14" i="1"/>
  <c r="X13" i="1"/>
  <c r="AG41" i="1"/>
  <c r="AF15" i="1" s="1"/>
  <c r="P24" i="1"/>
  <c r="AG65" i="1"/>
  <c r="AF65" i="1" s="1"/>
  <c r="AF66" i="1"/>
  <c r="AF24" i="1"/>
  <c r="AA41" i="1"/>
  <c r="AA18" i="1"/>
  <c r="AF23" i="1"/>
  <c r="AV41" i="1"/>
  <c r="AU41" i="1" s="1"/>
  <c r="AU42" i="1"/>
  <c r="AV65" i="1"/>
  <c r="AU65" i="1" s="1"/>
  <c r="AU66" i="1"/>
  <c r="M56" i="1"/>
  <c r="M14" i="1" s="1"/>
  <c r="M13" i="1" s="1"/>
  <c r="J14" i="1"/>
  <c r="I48" i="1"/>
  <c r="J65" i="1"/>
  <c r="I65" i="1" s="1"/>
  <c r="I66" i="1"/>
  <c r="I15" i="1"/>
  <c r="I24" i="1"/>
  <c r="P20" i="1"/>
  <c r="Q65" i="1"/>
  <c r="P66" i="1"/>
  <c r="S56" i="1"/>
  <c r="S14" i="1" s="1"/>
  <c r="P61" i="1"/>
  <c r="D61" i="1" s="1"/>
  <c r="P69" i="1"/>
  <c r="P71" i="1"/>
  <c r="AW19" i="1"/>
  <c r="W65" i="1"/>
  <c r="AX19" i="1"/>
  <c r="AX13" i="1"/>
  <c r="W66" i="1"/>
  <c r="Z18" i="1"/>
  <c r="AY19" i="1"/>
  <c r="AV19" i="1"/>
  <c r="Z41" i="1"/>
  <c r="AA19" i="1"/>
  <c r="AY13" i="1"/>
  <c r="Y19" i="1"/>
  <c r="X19" i="1"/>
  <c r="AB18" i="1"/>
  <c r="AB41" i="1"/>
  <c r="AG19" i="1"/>
  <c r="AG14" i="1"/>
  <c r="AG13" i="1" s="1"/>
  <c r="Q41" i="1"/>
  <c r="R41" i="1"/>
  <c r="T13" i="1"/>
  <c r="Q19" i="1"/>
  <c r="R19" i="1"/>
  <c r="S19" i="1"/>
  <c r="AB14" i="1"/>
  <c r="Y13" i="1"/>
  <c r="K20" i="1"/>
  <c r="K19" i="1" s="1"/>
  <c r="L19" i="1"/>
  <c r="G19" i="1"/>
  <c r="J19" i="1"/>
  <c r="F19" i="1"/>
  <c r="G14" i="1"/>
  <c r="G13" i="1" s="1"/>
  <c r="L14" i="1"/>
  <c r="L13" i="1" s="1"/>
  <c r="AH13" i="1" l="1"/>
  <c r="AF19" i="1"/>
  <c r="AW13" i="1"/>
  <c r="D65" i="1"/>
  <c r="I19" i="1"/>
  <c r="W19" i="1"/>
  <c r="AB13" i="1"/>
  <c r="P18" i="1"/>
  <c r="P19" i="1"/>
  <c r="J41" i="1"/>
  <c r="S41" i="1"/>
  <c r="R13" i="1"/>
  <c r="P15" i="1"/>
  <c r="I20" i="1"/>
  <c r="AA13" i="1"/>
  <c r="K14" i="1"/>
  <c r="K13" i="1" s="1"/>
  <c r="S13" i="1"/>
  <c r="Z13" i="1"/>
  <c r="Q13" i="1"/>
  <c r="AV13" i="1"/>
  <c r="F13" i="1"/>
  <c r="J13" i="1"/>
  <c r="AD20" i="1"/>
  <c r="AE20" i="1"/>
  <c r="AE24" i="1"/>
  <c r="AE23" i="1"/>
  <c r="AD24" i="1"/>
  <c r="W24" i="1" s="1"/>
  <c r="AD23" i="1"/>
  <c r="W23" i="1" s="1"/>
  <c r="AM20" i="1"/>
  <c r="BA24" i="1"/>
  <c r="BA23" i="1"/>
  <c r="BA18" i="1" s="1"/>
  <c r="BA20" i="1"/>
  <c r="BA56" i="1"/>
  <c r="AU56" i="1" s="1"/>
  <c r="AU20" i="1" l="1"/>
  <c r="BA14" i="1"/>
  <c r="AU24" i="1"/>
  <c r="BA15" i="1"/>
  <c r="AU15" i="1" s="1"/>
  <c r="AU14" i="1"/>
  <c r="AU18" i="1"/>
  <c r="AU23" i="1"/>
  <c r="D23" i="1" s="1"/>
  <c r="BA19" i="1"/>
  <c r="AU19" i="1" s="1"/>
  <c r="W20" i="1"/>
  <c r="BA13" i="1" l="1"/>
  <c r="AU13" i="1" s="1"/>
  <c r="AM18" i="1" l="1"/>
  <c r="AF18" i="1" s="1"/>
  <c r="AD18" i="1"/>
  <c r="AE18" i="1"/>
  <c r="W18" i="1" l="1"/>
  <c r="D18" i="1" s="1"/>
  <c r="D69" i="1"/>
  <c r="D43" i="1" l="1"/>
  <c r="D50" i="1"/>
  <c r="D71" i="1"/>
  <c r="D49" i="1" l="1"/>
  <c r="D44" i="1" l="1"/>
  <c r="D52" i="1" l="1"/>
  <c r="AE41" i="1" l="1"/>
  <c r="W42" i="1" l="1"/>
  <c r="AM41" i="1"/>
  <c r="AF41" i="1" s="1"/>
  <c r="AF42" i="1"/>
  <c r="I42" i="1"/>
  <c r="P42" i="1"/>
  <c r="H41" i="1"/>
  <c r="E41" i="1" s="1"/>
  <c r="E42" i="1"/>
  <c r="N41" i="1"/>
  <c r="AD41" i="1"/>
  <c r="W41" i="1" s="1"/>
  <c r="U41" i="1"/>
  <c r="V41" i="1"/>
  <c r="O41" i="1"/>
  <c r="D42" i="1" l="1"/>
  <c r="P41" i="1"/>
  <c r="I41" i="1"/>
  <c r="D53" i="1"/>
  <c r="V56" i="1" l="1"/>
  <c r="V14" i="1" s="1"/>
  <c r="V13" i="1" l="1"/>
  <c r="U56" i="1"/>
  <c r="AD56" i="1"/>
  <c r="AD14" i="1" s="1"/>
  <c r="AE56" i="1"/>
  <c r="AE14" i="1" s="1"/>
  <c r="AE13" i="1" s="1"/>
  <c r="AM56" i="1"/>
  <c r="AF56" i="1" s="1"/>
  <c r="O56" i="1"/>
  <c r="O14" i="1" s="1"/>
  <c r="O13" i="1" s="1"/>
  <c r="P56" i="1" l="1"/>
  <c r="U14" i="1"/>
  <c r="P14" i="1" s="1"/>
  <c r="AD13" i="1"/>
  <c r="W13" i="1" s="1"/>
  <c r="W14" i="1"/>
  <c r="AM14" i="1"/>
  <c r="AF14" i="1" s="1"/>
  <c r="W56" i="1"/>
  <c r="D64" i="1"/>
  <c r="N59" i="1"/>
  <c r="I59" i="1" s="1"/>
  <c r="D59" i="1" s="1"/>
  <c r="H20" i="1"/>
  <c r="E20" i="1" s="1"/>
  <c r="D20" i="1" s="1"/>
  <c r="H24" i="1"/>
  <c r="H66" i="1"/>
  <c r="E72" i="1"/>
  <c r="E35" i="1"/>
  <c r="E36" i="1"/>
  <c r="E34" i="1"/>
  <c r="E32" i="1"/>
  <c r="E31" i="1"/>
  <c r="E27" i="1"/>
  <c r="H60" i="1"/>
  <c r="E60" i="1" s="1"/>
  <c r="D60" i="1" s="1"/>
  <c r="E25" i="1"/>
  <c r="D5" i="2"/>
  <c r="AM13" i="1" l="1"/>
  <c r="AF13" i="1" s="1"/>
  <c r="H65" i="1"/>
  <c r="E65" i="1" s="1"/>
  <c r="E66" i="1"/>
  <c r="N56" i="1"/>
  <c r="I56" i="1" s="1"/>
  <c r="H15" i="1"/>
  <c r="E15" i="1" s="1"/>
  <c r="D15" i="1" s="1"/>
  <c r="E24" i="1"/>
  <c r="D24" i="1" s="1"/>
  <c r="U13" i="1"/>
  <c r="P13" i="1" s="1"/>
  <c r="D70" i="1"/>
  <c r="D74" i="1"/>
  <c r="D68" i="1"/>
  <c r="D72" i="1"/>
  <c r="D75" i="1"/>
  <c r="D45" i="1"/>
  <c r="D25" i="1"/>
  <c r="D73" i="1"/>
  <c r="D57" i="1"/>
  <c r="D27" i="1"/>
  <c r="D51" i="1"/>
  <c r="D67" i="1"/>
  <c r="D48" i="1"/>
  <c r="H19" i="1"/>
  <c r="E19" i="1" s="1"/>
  <c r="H56" i="1"/>
  <c r="D26" i="1"/>
  <c r="H14" i="1" l="1"/>
  <c r="E56" i="1"/>
  <c r="D56" i="1" s="1"/>
  <c r="N14" i="1"/>
  <c r="I14" i="1" s="1"/>
  <c r="D19" i="1"/>
  <c r="D66" i="1"/>
  <c r="D41" i="1"/>
  <c r="N13" i="1" l="1"/>
  <c r="I13" i="1" s="1"/>
  <c r="H13" i="1"/>
  <c r="E13" i="1" s="1"/>
  <c r="E14" i="1"/>
  <c r="D14" i="1" l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L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<sst xmlns="http://schemas.openxmlformats.org/spreadsheetml/2006/main" count="242" uniqueCount="94">
  <si>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</si>
  <si>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</si>
  <si>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</si>
  <si>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</si>
  <si>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</si>
  <si>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</si>
  <si>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</si>
  <si>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</si>
  <si>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</si>
  <si>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</si>
  <si>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</si>
  <si>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</si>
  <si>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</si>
  <si>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</si>
  <si>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</si>
  <si>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</si>
  <si>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</si>
  <si>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</si>
  <si>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</si>
  <si>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</si>
  <si>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</si>
  <si>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</si>
  <si>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</si>
  <si>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</si>
  <si>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</si>
  <si>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</si>
  <si>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</si>
  <si>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</si>
  <si>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</si>
  <si>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</si>
  <si>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</si>
  <si>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</si>
  <si>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</si>
  <si>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</si>
  <si>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</si>
  <si>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</si>
  <si>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</si>
  <si>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</si>
  <si>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</si>
  <si>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</si>
  <si>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</si>
  <si>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</si>
  <si>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</si>
  <si>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</si>
  <si>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</si>
  <si>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</si>
  <si>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</si>
  <si>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</si>
  <si>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</si>
  <si>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</si>
  <si>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</si>
  <si>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</si>
  <si>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</si>
  <si>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</si>
  <si>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</si>
  <si>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</si>
  <si>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</si>
  <si>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</si>
  <si>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</si>
  <si>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</si>
  <si>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</si>
  <si>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</si>
  <si>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</si>
  <si>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</si>
  <si>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</si>
  <si>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</si>
  <si>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</si>
  <si>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</si>
  <si>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</si>
  <si>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</si>
  <si>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</si>
  <si>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</si>
  <si>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</si>
  <si>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</si>
  <si>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</si>
  <si>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</si>
  <si>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</si>
  <si>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</si>
  <si>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</si>
  <si>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</si>
  <si>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</si>
  <si>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</si>
  <si>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</si>
  <si>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</si>
  <si>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</si>
  <si>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</si>
  <si>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</si>
  <si>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</si>
  <si>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</si>
  <si>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</si>
  <si>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</si>
  <si>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</si>
  <si>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</si>
  <si>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Приложение  1
к изменениям, вносимым в постановление администрации  МР "Печора"  
от  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</si>
</sst>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2" fillId="9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164" fontId="12" fillId="9" borderId="0" xfId="0" applyNumberFormat="1" applyFont="1" applyFill="1" applyBorder="1" applyAlignment="1">
      <alignment vertical="center"/>
    </xf>
    <xf numFmtId="164" fontId="12" fillId="9" borderId="3" xfId="0" applyNumberFormat="1" applyFont="1" applyFill="1" applyBorder="1" applyAlignment="1">
      <alignment vertical="center"/>
    </xf>
    <xf numFmtId="164" fontId="12" fillId="9" borderId="0" xfId="0" applyNumberFormat="1" applyFont="1" applyFill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91"/>
  <sheetViews>
    <sheetView tabSelected="1" view="pageBreakPreview" zoomScale="60" zoomScaleNormal="67" workbookViewId="0">
      <pane xSplit="2" ySplit="11" topLeftCell="C12" activePane="bottomRight" state="frozen"/>
      <selection pane="topRight" activeCell="C1" sqref="C1"/>
      <selection pane="bottomLeft" activeCell="A15" sqref="A15"/>
      <selection pane="bottomRight" activeCell="AI49" sqref="AI49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1.5703125" style="39" customWidth="1"/>
    <col min="24" max="24" width="12.28515625" style="6" customWidth="1"/>
    <col min="25" max="25" width="6.28515625" style="6" customWidth="1"/>
    <col min="26" max="26" width="12.85546875" style="6" customWidth="1"/>
    <col min="27" max="27" width="11.42578125" style="6" customWidth="1"/>
    <col min="28" max="28" width="10.140625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0.5703125" style="1" customWidth="1"/>
    <col min="41" max="41" width="6.85546875" style="1" customWidth="1"/>
    <col min="42" max="42" width="9.42578125" style="1" customWidth="1"/>
    <col min="43" max="43" width="10.5703125" style="1" customWidth="1"/>
    <col min="44" max="44" width="9.5703125" style="1" customWidth="1"/>
    <col min="45" max="45" width="9.85546875" style="1" customWidth="1"/>
    <col min="46" max="46" width="6.85546875" style="1" customWidth="1"/>
    <col min="47" max="47" width="11.5703125" style="3" customWidth="1"/>
    <col min="48" max="48" width="6" style="1" bestFit="1" customWidth="1"/>
    <col min="49" max="49" width="10.5703125" style="1" customWidth="1"/>
    <col min="50" max="51" width="11" style="1" customWidth="1"/>
    <col min="52" max="52" width="9.7109375" style="1" customWidth="1"/>
    <col min="53" max="53" width="7.140625" style="1" customWidth="1"/>
    <col min="54" max="16384" width="9.140625" style="4"/>
  </cols>
  <sheetData>
    <row r="1" spans="1:53" s="6" customFormat="1" ht="21.75" customHeight="1" x14ac:dyDescent="0.2">
      <c r="E1" s="75"/>
      <c r="I1" s="39"/>
      <c r="P1" s="39"/>
      <c r="W1" s="39"/>
      <c r="AF1" s="39"/>
      <c r="AJ1" s="130" t="s">
        <v>93</v>
      </c>
      <c r="AK1" s="130"/>
      <c r="AL1" s="130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</row>
    <row r="2" spans="1:53" s="6" customFormat="1" ht="21.75" customHeight="1" x14ac:dyDescent="0.2">
      <c r="E2" s="75"/>
      <c r="I2" s="39"/>
      <c r="P2" s="39"/>
      <c r="W2" s="39"/>
      <c r="AF2" s="39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</row>
    <row r="3" spans="1:53" s="6" customFormat="1" ht="28.5" customHeight="1" x14ac:dyDescent="0.2">
      <c r="E3" s="75"/>
      <c r="I3" s="87"/>
      <c r="P3" s="87"/>
      <c r="W3" s="39"/>
      <c r="AF3" s="39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</row>
    <row r="4" spans="1:53" s="6" customFormat="1" ht="16.5" customHeight="1" x14ac:dyDescent="0.2">
      <c r="E4" s="75"/>
      <c r="I4" s="39"/>
      <c r="P4" s="39"/>
      <c r="W4" s="39"/>
      <c r="AF4" s="39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</row>
    <row r="5" spans="1:53" s="6" customFormat="1" ht="21.75" customHeight="1" x14ac:dyDescent="0.2">
      <c r="E5" s="75"/>
      <c r="I5" s="39"/>
      <c r="P5" s="39"/>
      <c r="W5" s="39"/>
      <c r="AF5" s="39"/>
    </row>
    <row r="6" spans="1:53" ht="85.5" customHeight="1" x14ac:dyDescent="0.2">
      <c r="A6" s="14"/>
      <c r="B6" s="14"/>
      <c r="C6" s="14"/>
      <c r="D6" s="14"/>
      <c r="E6" s="76"/>
      <c r="F6" s="14"/>
      <c r="G6" s="14"/>
      <c r="H6" s="14"/>
      <c r="I6" s="15"/>
      <c r="J6" s="16"/>
      <c r="K6" s="16"/>
      <c r="L6" s="14"/>
      <c r="M6" s="14"/>
      <c r="N6" s="14"/>
      <c r="O6" s="14"/>
      <c r="P6" s="17"/>
      <c r="Q6" s="19"/>
      <c r="R6" s="18"/>
      <c r="S6" s="18"/>
      <c r="T6" s="18"/>
      <c r="U6" s="18"/>
      <c r="V6" s="18"/>
      <c r="W6" s="17"/>
      <c r="X6" s="18"/>
      <c r="Y6" s="18"/>
      <c r="Z6" s="18"/>
      <c r="AA6" s="18"/>
      <c r="AB6" s="18"/>
      <c r="AC6" s="18"/>
      <c r="AD6" s="152" t="s">
        <v>38</v>
      </c>
      <c r="AE6" s="152"/>
      <c r="AF6" s="20"/>
      <c r="AG6" s="19"/>
      <c r="AH6" s="19"/>
      <c r="AI6" s="18"/>
      <c r="AJ6" s="19"/>
      <c r="AK6" s="19"/>
      <c r="AL6" s="19"/>
      <c r="AM6" s="143" t="s">
        <v>86</v>
      </c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</row>
    <row r="7" spans="1:53" ht="82.5" customHeight="1" x14ac:dyDescent="0.4">
      <c r="A7" s="158" t="s">
        <v>70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</row>
    <row r="8" spans="1:53" ht="24.7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4"/>
      <c r="L8" s="14"/>
      <c r="M8" s="14"/>
      <c r="N8" s="14"/>
      <c r="O8" s="14"/>
      <c r="P8" s="21"/>
      <c r="Q8" s="14"/>
      <c r="R8" s="16"/>
      <c r="S8" s="16"/>
      <c r="T8" s="16"/>
      <c r="U8" s="16"/>
      <c r="V8" s="16"/>
      <c r="W8" s="21"/>
      <c r="X8" s="16"/>
      <c r="Y8" s="16"/>
      <c r="Z8" s="16"/>
      <c r="AA8" s="16"/>
      <c r="AB8" s="16"/>
      <c r="AC8" s="16"/>
      <c r="AD8" s="16"/>
      <c r="AE8" s="16"/>
      <c r="AF8" s="15"/>
      <c r="AG8" s="16"/>
      <c r="AH8" s="14"/>
      <c r="AI8" s="16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6"/>
      <c r="AV8" s="14"/>
      <c r="AW8" s="14"/>
      <c r="AX8" s="14"/>
      <c r="AY8" s="16"/>
      <c r="AZ8" s="16"/>
      <c r="BA8" s="14"/>
    </row>
    <row r="9" spans="1:53" ht="30" customHeight="1" x14ac:dyDescent="0.2">
      <c r="A9" s="134" t="s">
        <v>4</v>
      </c>
      <c r="B9" s="134" t="s">
        <v>5</v>
      </c>
      <c r="C9" s="134" t="s">
        <v>0</v>
      </c>
      <c r="D9" s="134" t="s">
        <v>1</v>
      </c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</row>
    <row r="10" spans="1:53" ht="25.15" customHeight="1" x14ac:dyDescent="0.2">
      <c r="A10" s="159"/>
      <c r="B10" s="159"/>
      <c r="C10" s="134"/>
      <c r="D10" s="134" t="s">
        <v>2</v>
      </c>
      <c r="E10" s="156" t="s">
        <v>8</v>
      </c>
      <c r="F10" s="157"/>
      <c r="G10" s="157"/>
      <c r="H10" s="157"/>
      <c r="I10" s="134" t="s">
        <v>9</v>
      </c>
      <c r="J10" s="134"/>
      <c r="K10" s="134"/>
      <c r="L10" s="134"/>
      <c r="M10" s="134"/>
      <c r="N10" s="134"/>
      <c r="O10" s="134"/>
      <c r="P10" s="134" t="s">
        <v>10</v>
      </c>
      <c r="Q10" s="134"/>
      <c r="R10" s="134"/>
      <c r="S10" s="134"/>
      <c r="T10" s="134"/>
      <c r="U10" s="134"/>
      <c r="V10" s="134"/>
      <c r="W10" s="136" t="s">
        <v>11</v>
      </c>
      <c r="X10" s="136"/>
      <c r="Y10" s="136"/>
      <c r="Z10" s="136"/>
      <c r="AA10" s="136"/>
      <c r="AB10" s="136"/>
      <c r="AC10" s="136"/>
      <c r="AD10" s="136"/>
      <c r="AE10" s="136"/>
      <c r="AF10" s="134" t="s">
        <v>39</v>
      </c>
      <c r="AG10" s="135"/>
      <c r="AH10" s="135"/>
      <c r="AI10" s="135"/>
      <c r="AJ10" s="135"/>
      <c r="AK10" s="135"/>
      <c r="AL10" s="135"/>
      <c r="AM10" s="135"/>
      <c r="AN10" s="146" t="s">
        <v>66</v>
      </c>
      <c r="AO10" s="147"/>
      <c r="AP10" s="147"/>
      <c r="AQ10" s="147"/>
      <c r="AR10" s="147"/>
      <c r="AS10" s="147"/>
      <c r="AT10" s="148"/>
      <c r="AU10" s="134" t="s">
        <v>78</v>
      </c>
      <c r="AV10" s="135"/>
      <c r="AW10" s="135"/>
      <c r="AX10" s="135"/>
      <c r="AY10" s="135"/>
      <c r="AZ10" s="135"/>
      <c r="BA10" s="135"/>
    </row>
    <row r="11" spans="1:53" ht="132.75" customHeight="1" x14ac:dyDescent="0.2">
      <c r="A11" s="159"/>
      <c r="B11" s="159"/>
      <c r="C11" s="134"/>
      <c r="D11" s="134"/>
      <c r="E11" s="67" t="s">
        <v>3</v>
      </c>
      <c r="F11" s="22" t="s">
        <v>29</v>
      </c>
      <c r="G11" s="22" t="s">
        <v>14</v>
      </c>
      <c r="H11" s="22" t="s">
        <v>13</v>
      </c>
      <c r="I11" s="67" t="s">
        <v>3</v>
      </c>
      <c r="J11" s="22" t="s">
        <v>29</v>
      </c>
      <c r="K11" s="22" t="s">
        <v>14</v>
      </c>
      <c r="L11" s="22" t="s">
        <v>13</v>
      </c>
      <c r="M11" s="22" t="s">
        <v>34</v>
      </c>
      <c r="N11" s="22" t="s">
        <v>35</v>
      </c>
      <c r="O11" s="22" t="s">
        <v>36</v>
      </c>
      <c r="P11" s="67" t="s">
        <v>3</v>
      </c>
      <c r="Q11" s="22" t="s">
        <v>29</v>
      </c>
      <c r="R11" s="22" t="s">
        <v>14</v>
      </c>
      <c r="S11" s="23" t="s">
        <v>13</v>
      </c>
      <c r="T11" s="22" t="s">
        <v>34</v>
      </c>
      <c r="U11" s="22" t="s">
        <v>35</v>
      </c>
      <c r="V11" s="22" t="s">
        <v>36</v>
      </c>
      <c r="W11" s="67" t="s">
        <v>3</v>
      </c>
      <c r="X11" s="23" t="s">
        <v>29</v>
      </c>
      <c r="Y11" s="23" t="s">
        <v>18</v>
      </c>
      <c r="Z11" s="23" t="s">
        <v>14</v>
      </c>
      <c r="AA11" s="23" t="s">
        <v>13</v>
      </c>
      <c r="AB11" s="23" t="s">
        <v>34</v>
      </c>
      <c r="AC11" s="23" t="s">
        <v>72</v>
      </c>
      <c r="AD11" s="23" t="s">
        <v>35</v>
      </c>
      <c r="AE11" s="23" t="s">
        <v>36</v>
      </c>
      <c r="AF11" s="67" t="s">
        <v>3</v>
      </c>
      <c r="AG11" s="22" t="s">
        <v>29</v>
      </c>
      <c r="AH11" s="22" t="s">
        <v>14</v>
      </c>
      <c r="AI11" s="23" t="s">
        <v>13</v>
      </c>
      <c r="AJ11" s="22" t="s">
        <v>34</v>
      </c>
      <c r="AK11" s="23" t="s">
        <v>35</v>
      </c>
      <c r="AL11" s="23" t="s">
        <v>72</v>
      </c>
      <c r="AM11" s="22" t="s">
        <v>36</v>
      </c>
      <c r="AN11" s="67" t="s">
        <v>3</v>
      </c>
      <c r="AO11" s="22" t="s">
        <v>29</v>
      </c>
      <c r="AP11" s="22" t="s">
        <v>14</v>
      </c>
      <c r="AQ11" s="22" t="s">
        <v>13</v>
      </c>
      <c r="AR11" s="22" t="s">
        <v>34</v>
      </c>
      <c r="AS11" s="23" t="s">
        <v>35</v>
      </c>
      <c r="AT11" s="22" t="s">
        <v>36</v>
      </c>
      <c r="AU11" s="67" t="s">
        <v>3</v>
      </c>
      <c r="AV11" s="22" t="s">
        <v>29</v>
      </c>
      <c r="AW11" s="22" t="s">
        <v>14</v>
      </c>
      <c r="AX11" s="22" t="s">
        <v>13</v>
      </c>
      <c r="AY11" s="22" t="s">
        <v>34</v>
      </c>
      <c r="AZ11" s="23" t="s">
        <v>35</v>
      </c>
      <c r="BA11" s="22" t="s">
        <v>36</v>
      </c>
    </row>
    <row r="12" spans="1:53" x14ac:dyDescent="0.2">
      <c r="A12" s="7">
        <v>1</v>
      </c>
      <c r="B12" s="7">
        <v>2</v>
      </c>
      <c r="C12" s="7">
        <v>3</v>
      </c>
      <c r="D12" s="94">
        <v>4</v>
      </c>
      <c r="E12" s="94">
        <v>5</v>
      </c>
      <c r="F12" s="94">
        <v>6</v>
      </c>
      <c r="G12" s="94">
        <v>7</v>
      </c>
      <c r="H12" s="94">
        <v>8</v>
      </c>
      <c r="I12" s="94">
        <v>9</v>
      </c>
      <c r="J12" s="94">
        <v>10</v>
      </c>
      <c r="K12" s="94">
        <v>11</v>
      </c>
      <c r="L12" s="94">
        <v>12</v>
      </c>
      <c r="M12" s="94">
        <v>13</v>
      </c>
      <c r="N12" s="94">
        <v>14</v>
      </c>
      <c r="O12" s="94">
        <v>15</v>
      </c>
      <c r="P12" s="94">
        <v>16</v>
      </c>
      <c r="Q12" s="94">
        <v>17</v>
      </c>
      <c r="R12" s="94">
        <v>18</v>
      </c>
      <c r="S12" s="94">
        <v>19</v>
      </c>
      <c r="T12" s="94">
        <v>20</v>
      </c>
      <c r="U12" s="94">
        <v>21</v>
      </c>
      <c r="V12" s="94">
        <v>22</v>
      </c>
      <c r="W12" s="94">
        <v>23</v>
      </c>
      <c r="X12" s="94">
        <v>24</v>
      </c>
      <c r="Y12" s="94">
        <v>25</v>
      </c>
      <c r="Z12" s="94">
        <v>26</v>
      </c>
      <c r="AA12" s="94">
        <v>27</v>
      </c>
      <c r="AB12" s="94">
        <v>28</v>
      </c>
      <c r="AC12" s="94">
        <v>29</v>
      </c>
      <c r="AD12" s="94">
        <v>30</v>
      </c>
      <c r="AE12" s="94">
        <v>31</v>
      </c>
      <c r="AF12" s="94">
        <v>32</v>
      </c>
      <c r="AG12" s="94">
        <v>33</v>
      </c>
      <c r="AH12" s="94">
        <v>34</v>
      </c>
      <c r="AI12" s="94">
        <v>35</v>
      </c>
      <c r="AJ12" s="94">
        <v>36</v>
      </c>
      <c r="AK12" s="94">
        <v>37</v>
      </c>
      <c r="AL12" s="94">
        <v>38</v>
      </c>
      <c r="AM12" s="94">
        <v>39</v>
      </c>
      <c r="AN12" s="94">
        <v>40</v>
      </c>
      <c r="AO12" s="94">
        <v>41</v>
      </c>
      <c r="AP12" s="94">
        <v>42</v>
      </c>
      <c r="AQ12" s="94">
        <v>43</v>
      </c>
      <c r="AR12" s="94">
        <v>44</v>
      </c>
      <c r="AS12" s="94">
        <v>45</v>
      </c>
      <c r="AT12" s="94">
        <v>46</v>
      </c>
      <c r="AU12" s="94">
        <v>47</v>
      </c>
      <c r="AV12" s="94">
        <v>48</v>
      </c>
      <c r="AW12" s="94">
        <v>49</v>
      </c>
      <c r="AX12" s="94">
        <v>50</v>
      </c>
      <c r="AY12" s="94">
        <v>51</v>
      </c>
      <c r="AZ12" s="94">
        <v>52</v>
      </c>
      <c r="BA12" s="94">
        <v>53</v>
      </c>
    </row>
    <row r="13" spans="1:53" s="63" customFormat="1" ht="50.25" customHeight="1" x14ac:dyDescent="0.2">
      <c r="A13" s="140" t="s">
        <v>6</v>
      </c>
      <c r="B13" s="66"/>
      <c r="C13" s="66" t="s">
        <v>7</v>
      </c>
      <c r="D13" s="27">
        <f>D14+D15+D16+D17+D18</f>
        <v>4649492.6889999993</v>
      </c>
      <c r="E13" s="68">
        <f>SUM(F13:H13)</f>
        <v>1130906.08</v>
      </c>
      <c r="F13" s="27">
        <f>F14+F15+F16+F17</f>
        <v>328683.89999999997</v>
      </c>
      <c r="G13" s="27">
        <f>G14+G15+G16+G17</f>
        <v>471282.39999999997</v>
      </c>
      <c r="H13" s="27">
        <f>H14+H15+H16+H17</f>
        <v>330939.78000000003</v>
      </c>
      <c r="I13" s="68">
        <f>J13+K13+L13+M13+N13+O13</f>
        <v>739717.30900000001</v>
      </c>
      <c r="J13" s="27">
        <f t="shared" ref="J13:O13" si="0">J14+J15+J16+J17</f>
        <v>281557.09999999998</v>
      </c>
      <c r="K13" s="27">
        <f t="shared" si="0"/>
        <v>255676.27999999997</v>
      </c>
      <c r="L13" s="27">
        <f t="shared" si="0"/>
        <v>202139.3</v>
      </c>
      <c r="M13" s="27">
        <f t="shared" si="0"/>
        <v>261.42900000000003</v>
      </c>
      <c r="N13" s="27">
        <f t="shared" si="0"/>
        <v>76.899999999999991</v>
      </c>
      <c r="O13" s="27">
        <f t="shared" si="0"/>
        <v>6.3</v>
      </c>
      <c r="P13" s="95">
        <f t="shared" ref="P13:P36" si="1">Q13+R13+S13+T13+U13+V13</f>
        <v>986541.70000000007</v>
      </c>
      <c r="Q13" s="96">
        <f>Q14+Q15+Q18</f>
        <v>414792.6</v>
      </c>
      <c r="R13" s="96">
        <f>R14+R15+R18</f>
        <v>284173.40000000002</v>
      </c>
      <c r="S13" s="96">
        <f>S14+S15+S16+S17+S18</f>
        <v>284966.09999999998</v>
      </c>
      <c r="T13" s="96">
        <f>T14+T15+T16+T17</f>
        <v>2562</v>
      </c>
      <c r="U13" s="96">
        <f>U14+U15+U16+U17</f>
        <v>3.8</v>
      </c>
      <c r="V13" s="96">
        <f>V14+V15+V16+V17</f>
        <v>43.8</v>
      </c>
      <c r="W13" s="95">
        <f>X13+Y13+Z13+AA13+AB13+AD13+AE13+AC13</f>
        <v>578245.80000000005</v>
      </c>
      <c r="X13" s="96">
        <f>X14+X15+X18</f>
        <v>228325.40000000002</v>
      </c>
      <c r="Y13" s="96">
        <f>Y14+Y15+Y16+Y17</f>
        <v>0</v>
      </c>
      <c r="Z13" s="96">
        <f>SUM(Z14:Z18)</f>
        <v>165701.9</v>
      </c>
      <c r="AA13" s="96">
        <f>SUM(AA14:AA18)</f>
        <v>180210.7</v>
      </c>
      <c r="AB13" s="96">
        <f>AB14+AB18</f>
        <v>3706.1</v>
      </c>
      <c r="AC13" s="96">
        <f>AC40</f>
        <v>30</v>
      </c>
      <c r="AD13" s="96">
        <f>AD14</f>
        <v>212.39999999999998</v>
      </c>
      <c r="AE13" s="96">
        <f>AE14+AE15+AE16+AE17</f>
        <v>59.3</v>
      </c>
      <c r="AF13" s="95">
        <f>AG13+AH13+AI13+AJ13+AK13+AL13+AM13</f>
        <v>1114316.4000000001</v>
      </c>
      <c r="AG13" s="97">
        <f>AG14+AG15+AG18</f>
        <v>410402.00000000006</v>
      </c>
      <c r="AH13" s="97">
        <f>AH14+AH15+AH18</f>
        <v>520128.99999999994</v>
      </c>
      <c r="AI13" s="96">
        <f>AI14+AI15+AI16+AI17+AI18</f>
        <v>175504.8</v>
      </c>
      <c r="AJ13" s="97">
        <f>AJ14+AJ15+AJ16+AJ17</f>
        <v>8045.3</v>
      </c>
      <c r="AK13" s="97">
        <f>AK14</f>
        <v>160.30000000000001</v>
      </c>
      <c r="AL13" s="97">
        <f>AL14</f>
        <v>0</v>
      </c>
      <c r="AM13" s="97">
        <f>AM14+AM15+AM16+AM17</f>
        <v>75</v>
      </c>
      <c r="AN13" s="95">
        <f>AO13+AP13+AQ13+AR13+AS13+AT13</f>
        <v>55108.599999999991</v>
      </c>
      <c r="AO13" s="96">
        <f>AO14+AO15+AO16+AO17</f>
        <v>0</v>
      </c>
      <c r="AP13" s="96">
        <f>AP14+AP15+AP16+AP17</f>
        <v>6131.2</v>
      </c>
      <c r="AQ13" s="96">
        <f>AQ14+AQ15+AQ16+AQ17+AQ18</f>
        <v>39268.699999999997</v>
      </c>
      <c r="AR13" s="96">
        <f>AR14+AR15+AR16+AR17</f>
        <v>8076.1</v>
      </c>
      <c r="AS13" s="96">
        <f>AS14</f>
        <v>1580</v>
      </c>
      <c r="AT13" s="96">
        <f>AT14+AT15+AT16+AT17</f>
        <v>52.6</v>
      </c>
      <c r="AU13" s="95">
        <f>AV13+AW13+AX13+AY13+AZ13+BA13</f>
        <v>44656.799999999996</v>
      </c>
      <c r="AV13" s="96">
        <f>AV14+AV15+AV16+AV17</f>
        <v>0</v>
      </c>
      <c r="AW13" s="96">
        <f>AW14+AW15+AW16+AW17</f>
        <v>7131.2</v>
      </c>
      <c r="AX13" s="96">
        <f>AX14+AX15+AX16+AX17+AX18</f>
        <v>28534.7</v>
      </c>
      <c r="AY13" s="96">
        <f>AY14+AY15+AY16+AY17</f>
        <v>7356.2</v>
      </c>
      <c r="AZ13" s="96">
        <f>AZ14</f>
        <v>1580</v>
      </c>
      <c r="BA13" s="96">
        <f>BA14+BA15+BA16+BA17</f>
        <v>54.7</v>
      </c>
    </row>
    <row r="14" spans="1:53" s="64" customFormat="1" ht="135" customHeight="1" x14ac:dyDescent="0.2">
      <c r="A14" s="141"/>
      <c r="B14" s="25" t="s">
        <v>91</v>
      </c>
      <c r="C14" s="25" t="s">
        <v>71</v>
      </c>
      <c r="D14" s="27">
        <f>E14+I14+P14+W14+AF14+AN14+AU14</f>
        <v>2768875.0889999997</v>
      </c>
      <c r="E14" s="68">
        <f>SUM(F14:H14)</f>
        <v>1129906.08</v>
      </c>
      <c r="F14" s="29">
        <f>F20+F42+F56+F64+F66</f>
        <v>328683.89999999997</v>
      </c>
      <c r="G14" s="29">
        <f>G20+G42+G56+G64+G66</f>
        <v>471282.39999999997</v>
      </c>
      <c r="H14" s="29">
        <f>H20+H42+H56+H64+H66</f>
        <v>329939.78000000003</v>
      </c>
      <c r="I14" s="68">
        <f>J14+K14+L14+M14+N14+O14</f>
        <v>738308.00899999996</v>
      </c>
      <c r="J14" s="29">
        <f t="shared" ref="J14:O14" si="2">J20+J42+J56+J64+J66</f>
        <v>281557.09999999998</v>
      </c>
      <c r="K14" s="29">
        <f t="shared" si="2"/>
        <v>255676.27999999997</v>
      </c>
      <c r="L14" s="29">
        <f t="shared" si="2"/>
        <v>200730</v>
      </c>
      <c r="M14" s="29">
        <f t="shared" si="2"/>
        <v>261.42900000000003</v>
      </c>
      <c r="N14" s="29">
        <f t="shared" si="2"/>
        <v>76.899999999999991</v>
      </c>
      <c r="O14" s="29">
        <f t="shared" si="2"/>
        <v>6.3</v>
      </c>
      <c r="P14" s="95">
        <f t="shared" si="1"/>
        <v>162442.19999999998</v>
      </c>
      <c r="Q14" s="98">
        <f>Q20+Q42+Q56+Q66</f>
        <v>39608.700000000004</v>
      </c>
      <c r="R14" s="98">
        <f t="shared" ref="R14:V14" si="3">R20+R42+R56+R66</f>
        <v>80671.299999999988</v>
      </c>
      <c r="S14" s="98">
        <f t="shared" si="3"/>
        <v>39552.6</v>
      </c>
      <c r="T14" s="98">
        <f t="shared" si="3"/>
        <v>2562</v>
      </c>
      <c r="U14" s="98">
        <f t="shared" si="3"/>
        <v>3.8</v>
      </c>
      <c r="V14" s="98">
        <f t="shared" si="3"/>
        <v>43.8</v>
      </c>
      <c r="W14" s="95">
        <f>X14+Y14+Z14+AA14+AB14+AD14+AE14+AC14</f>
        <v>135507.20000000001</v>
      </c>
      <c r="X14" s="98">
        <f>X42</f>
        <v>49394.3</v>
      </c>
      <c r="Y14" s="98">
        <f>Y20+Y42</f>
        <v>0</v>
      </c>
      <c r="Z14" s="98">
        <f>Z20+Z42+Z56+Z40+Z22</f>
        <v>57532.4</v>
      </c>
      <c r="AA14" s="98">
        <f>AA20+AA42+AA56+AA66+AA22</f>
        <v>24572.7</v>
      </c>
      <c r="AB14" s="98">
        <f>AB20+AB42+AB56+AB66</f>
        <v>3706.1</v>
      </c>
      <c r="AC14" s="99">
        <v>30</v>
      </c>
      <c r="AD14" s="100">
        <f>AD20+AD42+AD56+AD64+AD66+AD22</f>
        <v>212.39999999999998</v>
      </c>
      <c r="AE14" s="98">
        <f>AE20+AE42+AE56+AE64+AE66</f>
        <v>59.3</v>
      </c>
      <c r="AF14" s="95">
        <f>AG14+AH14+AI14+AJ14+AK14+AL14+AM14</f>
        <v>528602.30000000005</v>
      </c>
      <c r="AG14" s="101">
        <f>AG20+AG42+AG56+AG64+AG66</f>
        <v>194811.1</v>
      </c>
      <c r="AH14" s="101">
        <f>AH20+AH56+AH76+AH42+AH22</f>
        <v>265786.09999999998</v>
      </c>
      <c r="AI14" s="98">
        <f>AI20+AI56+AI65+AI42</f>
        <v>59724.5</v>
      </c>
      <c r="AJ14" s="101">
        <f>AJ41+AJ56+AJ76</f>
        <v>8045.3</v>
      </c>
      <c r="AK14" s="101">
        <f>AK56+AK76+AK19</f>
        <v>160.30000000000001</v>
      </c>
      <c r="AL14" s="101">
        <f>AL76</f>
        <v>0</v>
      </c>
      <c r="AM14" s="101">
        <f>AM20+AM42+AM56+AM64+AM66</f>
        <v>75</v>
      </c>
      <c r="AN14" s="95">
        <f>AO14+AP14+AQ14+AR14+AS14+AT14</f>
        <v>39003.9</v>
      </c>
      <c r="AO14" s="98">
        <f>AO20+AO42+AO56+AO64+AO66+AO77</f>
        <v>0</v>
      </c>
      <c r="AP14" s="98">
        <f t="shared" ref="AP14:AT14" si="4">AP20+AP42+AP56+AP64+AP66+AP77</f>
        <v>6131.2</v>
      </c>
      <c r="AQ14" s="98">
        <f t="shared" si="4"/>
        <v>23164</v>
      </c>
      <c r="AR14" s="98">
        <f t="shared" si="4"/>
        <v>8076.1</v>
      </c>
      <c r="AS14" s="98">
        <f>AS20+AS42+AS56+AS64+AS66+AS77+AS80</f>
        <v>1580</v>
      </c>
      <c r="AT14" s="98">
        <f t="shared" si="4"/>
        <v>52.6</v>
      </c>
      <c r="AU14" s="95">
        <f>AW14+AX14+AY14+AZ14+BA14</f>
        <v>35105.399999999994</v>
      </c>
      <c r="AV14" s="98">
        <f>AV20+AV42+AV56+AV64+AV66+AV77</f>
        <v>0</v>
      </c>
      <c r="AW14" s="98">
        <f t="shared" ref="AW14:AX14" si="5">AW20+AW42+AW56+AW64+AW66+AW77</f>
        <v>7131.2</v>
      </c>
      <c r="AX14" s="98">
        <f t="shared" si="5"/>
        <v>18983.3</v>
      </c>
      <c r="AY14" s="98">
        <f>AY20+AY42+AY56+AY64+AY66+AY77</f>
        <v>7356.2</v>
      </c>
      <c r="AZ14" s="98">
        <f>AZ20+AZ42+AZ56+AZ64+AZ66+AZ77+AZ80</f>
        <v>1580</v>
      </c>
      <c r="BA14" s="98">
        <f t="shared" ref="BA14" si="6">BA20+BA42+BA56+BA64+BA66+BA77</f>
        <v>54.7</v>
      </c>
    </row>
    <row r="15" spans="1:53" s="64" customFormat="1" ht="90" customHeight="1" x14ac:dyDescent="0.2">
      <c r="A15" s="141"/>
      <c r="B15" s="25" t="s">
        <v>16</v>
      </c>
      <c r="C15" s="25" t="s">
        <v>16</v>
      </c>
      <c r="D15" s="27">
        <f t="shared" ref="D15:D17" si="7">E15+I15+P15+W15+AF15+AN15+AU15</f>
        <v>1282266.7</v>
      </c>
      <c r="E15" s="69">
        <f>SUM(H15:H15)</f>
        <v>1000</v>
      </c>
      <c r="F15" s="32">
        <f t="shared" ref="F15:G15" si="8">F24</f>
        <v>0</v>
      </c>
      <c r="G15" s="32">
        <f t="shared" si="8"/>
        <v>0</v>
      </c>
      <c r="H15" s="32">
        <f>H24</f>
        <v>1000</v>
      </c>
      <c r="I15" s="69">
        <f>J15+K15+L15+M15+N15+O15</f>
        <v>336.9</v>
      </c>
      <c r="J15" s="32">
        <f t="shared" ref="J15:L15" si="9">J24</f>
        <v>0</v>
      </c>
      <c r="K15" s="32">
        <f t="shared" si="9"/>
        <v>0</v>
      </c>
      <c r="L15" s="32">
        <f t="shared" si="9"/>
        <v>336.9</v>
      </c>
      <c r="M15" s="32"/>
      <c r="N15" s="32"/>
      <c r="O15" s="32"/>
      <c r="P15" s="102">
        <f t="shared" si="1"/>
        <v>496754.3</v>
      </c>
      <c r="Q15" s="103">
        <f>Q24+Q44</f>
        <v>320613.09999999998</v>
      </c>
      <c r="R15" s="103">
        <f t="shared" ref="R15:V15" si="10">R24+R44</f>
        <v>136430.70000000001</v>
      </c>
      <c r="S15" s="103">
        <f t="shared" si="10"/>
        <v>39710.5</v>
      </c>
      <c r="T15" s="103">
        <f t="shared" si="10"/>
        <v>0</v>
      </c>
      <c r="U15" s="103">
        <f t="shared" si="10"/>
        <v>0</v>
      </c>
      <c r="V15" s="103">
        <f t="shared" si="10"/>
        <v>0</v>
      </c>
      <c r="W15" s="102">
        <f t="shared" ref="W15:W51" si="11">X15+Y15+Z15+AA15+AB15+AD15+AE15</f>
        <v>268213.7</v>
      </c>
      <c r="X15" s="103">
        <f>X24+X44</f>
        <v>177375.4</v>
      </c>
      <c r="Y15" s="103">
        <f>Y24+Y44</f>
        <v>0</v>
      </c>
      <c r="Z15" s="103">
        <f>Z24+Z44</f>
        <v>71180</v>
      </c>
      <c r="AA15" s="103">
        <f>AA24+AA44</f>
        <v>19658.3</v>
      </c>
      <c r="AB15" s="104">
        <f>AB24+AB44+AB58+AB68</f>
        <v>0</v>
      </c>
      <c r="AC15" s="104"/>
      <c r="AD15" s="103"/>
      <c r="AE15" s="103"/>
      <c r="AF15" s="102">
        <f>AG15+AH15+AI15</f>
        <v>512860.70000000007</v>
      </c>
      <c r="AG15" s="105">
        <f>AG44</f>
        <v>213840.2</v>
      </c>
      <c r="AH15" s="105">
        <f>AH44</f>
        <v>250781.1</v>
      </c>
      <c r="AI15" s="103">
        <f>AI24+AI44+AI79</f>
        <v>48239.399999999994</v>
      </c>
      <c r="AJ15" s="105"/>
      <c r="AK15" s="105"/>
      <c r="AL15" s="105"/>
      <c r="AM15" s="105"/>
      <c r="AN15" s="102">
        <f t="shared" ref="AN15:AN20" si="12">AO15+AP15+AQ15+AR15+AT15</f>
        <v>1179.7</v>
      </c>
      <c r="AO15" s="98">
        <f>AO24+AO44+AO79</f>
        <v>0</v>
      </c>
      <c r="AP15" s="98">
        <f t="shared" ref="AP15:AT15" si="13">AP24+AP44+AP79</f>
        <v>0</v>
      </c>
      <c r="AQ15" s="98">
        <f t="shared" si="13"/>
        <v>1179.7</v>
      </c>
      <c r="AR15" s="98">
        <f t="shared" si="13"/>
        <v>0</v>
      </c>
      <c r="AS15" s="98">
        <f t="shared" si="13"/>
        <v>0</v>
      </c>
      <c r="AT15" s="98">
        <f t="shared" si="13"/>
        <v>0</v>
      </c>
      <c r="AU15" s="102">
        <f t="shared" ref="AU15:AU51" si="14">AV15+AW15+AX15+AY15+BA15</f>
        <v>1921.4</v>
      </c>
      <c r="AV15" s="103">
        <f>AV24+AV44+AV79</f>
        <v>0</v>
      </c>
      <c r="AW15" s="103">
        <f t="shared" ref="AW15:BA15" si="15">AW24+AW44+AW79</f>
        <v>0</v>
      </c>
      <c r="AX15" s="103">
        <f t="shared" si="15"/>
        <v>1921.4</v>
      </c>
      <c r="AY15" s="103">
        <f t="shared" si="15"/>
        <v>0</v>
      </c>
      <c r="AZ15" s="103">
        <f t="shared" si="15"/>
        <v>0</v>
      </c>
      <c r="BA15" s="103">
        <f t="shared" si="15"/>
        <v>0</v>
      </c>
    </row>
    <row r="16" spans="1:53" s="64" customFormat="1" ht="63.75" customHeight="1" x14ac:dyDescent="0.2">
      <c r="A16" s="141"/>
      <c r="B16" s="25" t="s">
        <v>19</v>
      </c>
      <c r="C16" s="25" t="s">
        <v>19</v>
      </c>
      <c r="D16" s="27">
        <f t="shared" si="7"/>
        <v>1060</v>
      </c>
      <c r="E16" s="69">
        <f>SUM(F16:H16)</f>
        <v>0</v>
      </c>
      <c r="F16" s="32">
        <v>0</v>
      </c>
      <c r="G16" s="32">
        <v>0</v>
      </c>
      <c r="H16" s="32">
        <v>0</v>
      </c>
      <c r="I16" s="69">
        <f>J16+K16+L16+M16+N16+O16</f>
        <v>1060</v>
      </c>
      <c r="J16" s="32">
        <v>0</v>
      </c>
      <c r="K16" s="32">
        <v>0</v>
      </c>
      <c r="L16" s="32">
        <f>SUM(L73)</f>
        <v>1060</v>
      </c>
      <c r="M16" s="38"/>
      <c r="N16" s="38"/>
      <c r="O16" s="38"/>
      <c r="P16" s="106">
        <f t="shared" si="1"/>
        <v>0</v>
      </c>
      <c r="Q16" s="103">
        <v>0</v>
      </c>
      <c r="R16" s="103">
        <v>0</v>
      </c>
      <c r="S16" s="103">
        <v>0</v>
      </c>
      <c r="T16" s="107"/>
      <c r="U16" s="107"/>
      <c r="V16" s="107"/>
      <c r="W16" s="106">
        <f t="shared" si="11"/>
        <v>0</v>
      </c>
      <c r="X16" s="103">
        <v>0</v>
      </c>
      <c r="Y16" s="103">
        <v>0</v>
      </c>
      <c r="Z16" s="103">
        <v>0</v>
      </c>
      <c r="AA16" s="103">
        <v>0</v>
      </c>
      <c r="AB16" s="108"/>
      <c r="AC16" s="108"/>
      <c r="AD16" s="107"/>
      <c r="AE16" s="107"/>
      <c r="AF16" s="106">
        <f t="shared" ref="AF16:AF51" si="16">AG16+AH16+AI16+AJ16+AM16</f>
        <v>0</v>
      </c>
      <c r="AG16" s="105">
        <v>0</v>
      </c>
      <c r="AH16" s="105">
        <v>0</v>
      </c>
      <c r="AI16" s="103">
        <v>0</v>
      </c>
      <c r="AJ16" s="109"/>
      <c r="AK16" s="109"/>
      <c r="AL16" s="109"/>
      <c r="AM16" s="109"/>
      <c r="AN16" s="106">
        <f t="shared" si="12"/>
        <v>0</v>
      </c>
      <c r="AO16" s="98">
        <f t="shared" ref="AO16:AO17" si="17">AO22+AO44+AO58+AO66+AO68</f>
        <v>0</v>
      </c>
      <c r="AP16" s="103">
        <v>0</v>
      </c>
      <c r="AQ16" s="103">
        <v>0</v>
      </c>
      <c r="AR16" s="107"/>
      <c r="AS16" s="107"/>
      <c r="AT16" s="107"/>
      <c r="AU16" s="106">
        <f t="shared" si="14"/>
        <v>0</v>
      </c>
      <c r="AV16" s="103">
        <v>0</v>
      </c>
      <c r="AW16" s="103">
        <v>0</v>
      </c>
      <c r="AX16" s="103">
        <v>0</v>
      </c>
      <c r="AY16" s="107"/>
      <c r="AZ16" s="107"/>
      <c r="BA16" s="107"/>
    </row>
    <row r="17" spans="1:54" s="64" customFormat="1" ht="67.5" customHeight="1" x14ac:dyDescent="0.2">
      <c r="A17" s="141"/>
      <c r="B17" s="25" t="s">
        <v>20</v>
      </c>
      <c r="C17" s="25" t="s">
        <v>20</v>
      </c>
      <c r="D17" s="27">
        <f t="shared" si="7"/>
        <v>12.4</v>
      </c>
      <c r="E17" s="69">
        <f>SUM(F17:H17)</f>
        <v>0</v>
      </c>
      <c r="F17" s="32">
        <v>0</v>
      </c>
      <c r="G17" s="32">
        <v>0</v>
      </c>
      <c r="H17" s="32">
        <v>0</v>
      </c>
      <c r="I17" s="69">
        <f>J17+K17+L17+M17+N17+O17</f>
        <v>12.4</v>
      </c>
      <c r="J17" s="32">
        <v>0</v>
      </c>
      <c r="K17" s="32">
        <v>0</v>
      </c>
      <c r="L17" s="32">
        <f>SUM(L74)</f>
        <v>12.4</v>
      </c>
      <c r="M17" s="38"/>
      <c r="N17" s="38"/>
      <c r="O17" s="38"/>
      <c r="P17" s="106">
        <f t="shared" si="1"/>
        <v>0</v>
      </c>
      <c r="Q17" s="103">
        <v>0</v>
      </c>
      <c r="R17" s="103">
        <v>0</v>
      </c>
      <c r="S17" s="103">
        <v>0</v>
      </c>
      <c r="T17" s="107"/>
      <c r="U17" s="107"/>
      <c r="V17" s="107"/>
      <c r="W17" s="106">
        <f t="shared" si="11"/>
        <v>0</v>
      </c>
      <c r="X17" s="103">
        <v>0</v>
      </c>
      <c r="Y17" s="103">
        <v>0</v>
      </c>
      <c r="Z17" s="103">
        <v>0</v>
      </c>
      <c r="AA17" s="103">
        <v>0</v>
      </c>
      <c r="AB17" s="107"/>
      <c r="AC17" s="107"/>
      <c r="AD17" s="107"/>
      <c r="AE17" s="107"/>
      <c r="AF17" s="106">
        <f t="shared" si="16"/>
        <v>0</v>
      </c>
      <c r="AG17" s="105">
        <v>0</v>
      </c>
      <c r="AH17" s="105">
        <v>0</v>
      </c>
      <c r="AI17" s="103">
        <v>0</v>
      </c>
      <c r="AJ17" s="109"/>
      <c r="AK17" s="109"/>
      <c r="AL17" s="109"/>
      <c r="AM17" s="109"/>
      <c r="AN17" s="106">
        <f t="shared" si="12"/>
        <v>0</v>
      </c>
      <c r="AO17" s="98">
        <f t="shared" si="17"/>
        <v>0</v>
      </c>
      <c r="AP17" s="103">
        <v>0</v>
      </c>
      <c r="AQ17" s="103">
        <v>0</v>
      </c>
      <c r="AR17" s="107"/>
      <c r="AS17" s="107"/>
      <c r="AT17" s="107"/>
      <c r="AU17" s="106">
        <f t="shared" si="14"/>
        <v>0</v>
      </c>
      <c r="AV17" s="103">
        <v>0</v>
      </c>
      <c r="AW17" s="103">
        <v>0</v>
      </c>
      <c r="AX17" s="103">
        <v>0</v>
      </c>
      <c r="AY17" s="107"/>
      <c r="AZ17" s="107"/>
      <c r="BA17" s="107"/>
    </row>
    <row r="18" spans="1:54" s="64" customFormat="1" ht="67.5" customHeight="1" x14ac:dyDescent="0.2">
      <c r="A18" s="142"/>
      <c r="B18" s="73" t="s">
        <v>37</v>
      </c>
      <c r="C18" s="73" t="s">
        <v>37</v>
      </c>
      <c r="D18" s="27">
        <f>P18+W18+AF18+AN18+AU18</f>
        <v>597278.5</v>
      </c>
      <c r="E18" s="71"/>
      <c r="F18" s="34"/>
      <c r="G18" s="34"/>
      <c r="H18" s="34"/>
      <c r="I18" s="71"/>
      <c r="J18" s="34"/>
      <c r="K18" s="34"/>
      <c r="L18" s="34"/>
      <c r="M18" s="74"/>
      <c r="N18" s="74"/>
      <c r="O18" s="74"/>
      <c r="P18" s="110">
        <f t="shared" si="1"/>
        <v>327345.19999999995</v>
      </c>
      <c r="Q18" s="100">
        <f>Q23+Q43+Q69</f>
        <v>54570.8</v>
      </c>
      <c r="R18" s="100">
        <f t="shared" ref="R18:V18" si="18">R23+R43+R69</f>
        <v>67071.399999999994</v>
      </c>
      <c r="S18" s="100">
        <f t="shared" si="18"/>
        <v>205702.99999999997</v>
      </c>
      <c r="T18" s="100">
        <f t="shared" si="18"/>
        <v>0</v>
      </c>
      <c r="U18" s="100">
        <f t="shared" si="18"/>
        <v>0</v>
      </c>
      <c r="V18" s="100">
        <f t="shared" si="18"/>
        <v>0</v>
      </c>
      <c r="W18" s="111">
        <f t="shared" si="11"/>
        <v>174524.90000000002</v>
      </c>
      <c r="X18" s="100">
        <f>X23+X43+X71</f>
        <v>1555.7</v>
      </c>
      <c r="Y18" s="100">
        <f>Y23+Y43+Y71</f>
        <v>0</v>
      </c>
      <c r="Z18" s="100">
        <f>Z23+Z43+Z71</f>
        <v>36989.5</v>
      </c>
      <c r="AA18" s="100">
        <f>AA23+AA43+AA71</f>
        <v>135979.70000000001</v>
      </c>
      <c r="AB18" s="100">
        <f>AB23+AB43+AB71</f>
        <v>0</v>
      </c>
      <c r="AC18" s="100"/>
      <c r="AD18" s="100">
        <f>AD23+AD43+AD71</f>
        <v>0</v>
      </c>
      <c r="AE18" s="100">
        <f>AE23+AE43+AE71</f>
        <v>0</v>
      </c>
      <c r="AF18" s="111">
        <f t="shared" si="16"/>
        <v>72853.399999999994</v>
      </c>
      <c r="AG18" s="112">
        <f>AG23+AG43+AG71</f>
        <v>1750.7</v>
      </c>
      <c r="AH18" s="112">
        <f>AH23+AH43+AH71</f>
        <v>3561.8</v>
      </c>
      <c r="AI18" s="100">
        <f>AI23+AI43+AI69</f>
        <v>67540.899999999994</v>
      </c>
      <c r="AJ18" s="112">
        <f>AJ23+AJ43+AJ71</f>
        <v>0</v>
      </c>
      <c r="AK18" s="112">
        <f>AK23+AK43+AK71</f>
        <v>0</v>
      </c>
      <c r="AL18" s="112">
        <f>AL23+AL43+AL71</f>
        <v>0</v>
      </c>
      <c r="AM18" s="112">
        <f>AM23+AM43+AM71</f>
        <v>0</v>
      </c>
      <c r="AN18" s="113">
        <f t="shared" si="12"/>
        <v>14925</v>
      </c>
      <c r="AO18" s="100">
        <f>AO23+AO43+AO71</f>
        <v>0</v>
      </c>
      <c r="AP18" s="100">
        <f t="shared" ref="AP18:AT18" si="19">AP23+AP43+AP71</f>
        <v>0</v>
      </c>
      <c r="AQ18" s="100">
        <f t="shared" si="19"/>
        <v>14925</v>
      </c>
      <c r="AR18" s="100">
        <f t="shared" si="19"/>
        <v>0</v>
      </c>
      <c r="AS18" s="100">
        <f t="shared" si="19"/>
        <v>0</v>
      </c>
      <c r="AT18" s="100">
        <f t="shared" si="19"/>
        <v>0</v>
      </c>
      <c r="AU18" s="113">
        <f t="shared" si="14"/>
        <v>7630</v>
      </c>
      <c r="AV18" s="100">
        <f>AV23+AV43+AV71</f>
        <v>0</v>
      </c>
      <c r="AW18" s="100">
        <f t="shared" ref="AW18:BA18" si="20">AW23+AW43+AW71</f>
        <v>0</v>
      </c>
      <c r="AX18" s="100">
        <f t="shared" si="20"/>
        <v>7630</v>
      </c>
      <c r="AY18" s="100">
        <f t="shared" si="20"/>
        <v>0</v>
      </c>
      <c r="AZ18" s="100">
        <f t="shared" si="20"/>
        <v>0</v>
      </c>
      <c r="BA18" s="100">
        <f t="shared" si="20"/>
        <v>0</v>
      </c>
    </row>
    <row r="19" spans="1:54" s="9" customFormat="1" ht="42.75" x14ac:dyDescent="0.2">
      <c r="A19" s="151" t="s">
        <v>27</v>
      </c>
      <c r="B19" s="40"/>
      <c r="C19" s="40" t="s">
        <v>7</v>
      </c>
      <c r="D19" s="30">
        <f>D20+D21+D22+D23+D24</f>
        <v>502616.07000000007</v>
      </c>
      <c r="E19" s="69">
        <f>SUM(F19:H19)</f>
        <v>189863.80000000002</v>
      </c>
      <c r="F19" s="30">
        <f t="shared" ref="F19:G19" si="21">F20+F24</f>
        <v>3476.8</v>
      </c>
      <c r="G19" s="30">
        <f t="shared" si="21"/>
        <v>7617.7999999999993</v>
      </c>
      <c r="H19" s="30">
        <f>H20+H24</f>
        <v>178769.2</v>
      </c>
      <c r="I19" s="69">
        <f>J19+K19+L19+M19+N19+O19</f>
        <v>136347.07</v>
      </c>
      <c r="J19" s="30">
        <f t="shared" ref="J19:L19" si="22">J20+J24</f>
        <v>3476.8</v>
      </c>
      <c r="K19" s="30">
        <f t="shared" si="22"/>
        <v>13027.47</v>
      </c>
      <c r="L19" s="30">
        <f t="shared" si="22"/>
        <v>119842.8</v>
      </c>
      <c r="M19" s="30"/>
      <c r="N19" s="30"/>
      <c r="O19" s="30"/>
      <c r="P19" s="102">
        <f t="shared" si="1"/>
        <v>50866.399999999994</v>
      </c>
      <c r="Q19" s="114">
        <f t="shared" ref="Q19" si="23">Q20+Q24</f>
        <v>1772.4</v>
      </c>
      <c r="R19" s="114">
        <f>R20+R24</f>
        <v>5483.2999999999993</v>
      </c>
      <c r="S19" s="115">
        <f>S20+S23+S24</f>
        <v>41610.699999999997</v>
      </c>
      <c r="T19" s="114">
        <f>T20</f>
        <v>2000</v>
      </c>
      <c r="U19" s="114"/>
      <c r="V19" s="114"/>
      <c r="W19" s="102">
        <f>X19+Y19+Z19+AA19+AB19+AD19+AE19+AC19</f>
        <v>46024.3</v>
      </c>
      <c r="X19" s="115">
        <f t="shared" ref="X19:Y19" si="24">X20+X24</f>
        <v>0</v>
      </c>
      <c r="Y19" s="115">
        <f t="shared" si="24"/>
        <v>0</v>
      </c>
      <c r="Z19" s="115">
        <f>Z20+Z23+Z21+Z22</f>
        <v>5379.5</v>
      </c>
      <c r="AA19" s="115">
        <f>AA20+AA23+AA24</f>
        <v>38188</v>
      </c>
      <c r="AB19" s="115">
        <f>AB20+AB23</f>
        <v>2300</v>
      </c>
      <c r="AC19" s="115">
        <f>AC21</f>
        <v>30</v>
      </c>
      <c r="AD19" s="115">
        <f>AD22</f>
        <v>126.8</v>
      </c>
      <c r="AE19" s="115">
        <v>0</v>
      </c>
      <c r="AF19" s="102">
        <f>AH19+AI19+AK19</f>
        <v>32172.3</v>
      </c>
      <c r="AG19" s="114">
        <f t="shared" ref="AG19" si="25">AG20+AG24</f>
        <v>0</v>
      </c>
      <c r="AH19" s="114">
        <f>AH20+AH22+AH23</f>
        <v>6503</v>
      </c>
      <c r="AI19" s="115">
        <f>AI20+AI23+AI24+AI22</f>
        <v>25599.599999999999</v>
      </c>
      <c r="AJ19" s="114">
        <f>AJ20</f>
        <v>0</v>
      </c>
      <c r="AK19" s="114">
        <f>AK22</f>
        <v>69.7</v>
      </c>
      <c r="AL19" s="114"/>
      <c r="AM19" s="114"/>
      <c r="AN19" s="102">
        <f t="shared" si="12"/>
        <v>29736</v>
      </c>
      <c r="AO19" s="115">
        <f t="shared" ref="AO19:AT19" si="26">AO20+AO23+AO24</f>
        <v>0</v>
      </c>
      <c r="AP19" s="115">
        <f t="shared" si="26"/>
        <v>5500</v>
      </c>
      <c r="AQ19" s="115">
        <f t="shared" si="26"/>
        <v>24236</v>
      </c>
      <c r="AR19" s="115">
        <f t="shared" si="26"/>
        <v>0</v>
      </c>
      <c r="AS19" s="115"/>
      <c r="AT19" s="115">
        <f t="shared" si="26"/>
        <v>0</v>
      </c>
      <c r="AU19" s="102">
        <f t="shared" si="14"/>
        <v>18930</v>
      </c>
      <c r="AV19" s="115">
        <f t="shared" ref="AV19:AX19" si="27">AV20+AV23+AV24</f>
        <v>0</v>
      </c>
      <c r="AW19" s="115">
        <f t="shared" si="27"/>
        <v>6500</v>
      </c>
      <c r="AX19" s="115">
        <f t="shared" si="27"/>
        <v>12430</v>
      </c>
      <c r="AY19" s="115">
        <f t="shared" ref="AY19" si="28">AY20+AY23+AY24</f>
        <v>0</v>
      </c>
      <c r="AZ19" s="115"/>
      <c r="BA19" s="115">
        <f t="shared" ref="BA19" si="29">BA20+BA23+BA24</f>
        <v>0</v>
      </c>
    </row>
    <row r="20" spans="1:54" s="61" customFormat="1" ht="42" customHeight="1" x14ac:dyDescent="0.2">
      <c r="A20" s="151"/>
      <c r="B20" s="40" t="s">
        <v>15</v>
      </c>
      <c r="C20" s="40" t="s">
        <v>12</v>
      </c>
      <c r="D20" s="30">
        <f>E20+I20+P20+W20+AF20+AN20+AU20</f>
        <v>411728.27000000008</v>
      </c>
      <c r="E20" s="69">
        <f>SUM(F20:H20)</f>
        <v>188863.80000000002</v>
      </c>
      <c r="F20" s="30">
        <f>F25+F26+F27+F29+F31+F32+F35+F36</f>
        <v>3476.8</v>
      </c>
      <c r="G20" s="30">
        <f>G25+G26+G27+G29+G31+G32+G35+G36</f>
        <v>7617.7999999999993</v>
      </c>
      <c r="H20" s="30">
        <f>H25+H26+H27+H29+H31+H32+H35+H36</f>
        <v>177769.2</v>
      </c>
      <c r="I20" s="69">
        <f>J20+K20+L20+M20+N20+O20</f>
        <v>136010.17000000001</v>
      </c>
      <c r="J20" s="30">
        <f>J25+J26+J27+J29+J31+J32+J35+J36</f>
        <v>3476.8</v>
      </c>
      <c r="K20" s="30">
        <f>K25+K26+K27+K29+K31+K32+K35+K36</f>
        <v>13027.47</v>
      </c>
      <c r="L20" s="30">
        <f>L25+L26+L27+L29+L31+L32+L35+L36</f>
        <v>119505.90000000001</v>
      </c>
      <c r="M20" s="30"/>
      <c r="N20" s="30"/>
      <c r="O20" s="30"/>
      <c r="P20" s="102">
        <f t="shared" si="1"/>
        <v>26596</v>
      </c>
      <c r="Q20" s="114">
        <f>Q25+Q26+Q27+Q29+Q31+Q32+Q35+Q36+Q39</f>
        <v>1772.4</v>
      </c>
      <c r="R20" s="114">
        <f t="shared" ref="R20:V20" si="30">R25+R26+R27+R29+R31+R32+R35+R36+R39</f>
        <v>5483.2999999999993</v>
      </c>
      <c r="S20" s="114">
        <f t="shared" si="30"/>
        <v>17340.3</v>
      </c>
      <c r="T20" s="114">
        <f t="shared" si="30"/>
        <v>2000</v>
      </c>
      <c r="U20" s="114">
        <f t="shared" si="30"/>
        <v>0</v>
      </c>
      <c r="V20" s="114">
        <f t="shared" si="30"/>
        <v>0</v>
      </c>
      <c r="W20" s="102">
        <f t="shared" si="11"/>
        <v>21655.4</v>
      </c>
      <c r="X20" s="115">
        <f>X25+X26+X27+X29+X31+X32+X35+X36</f>
        <v>0</v>
      </c>
      <c r="Y20" s="115">
        <f>Y25+Y26+Y27+Y29+Y31+Y32+Y35+Y36</f>
        <v>0</v>
      </c>
      <c r="Z20" s="115">
        <f>Z25+Z26+Z27+Z29+Z31+Z32+Z35+Z36</f>
        <v>4199.6000000000004</v>
      </c>
      <c r="AA20" s="115">
        <f>AA29+AA31+AA32</f>
        <v>15155.8</v>
      </c>
      <c r="AB20" s="115">
        <f>AB25+AB26+AB27+AB29+AB31+AB32+AB35+AB36+AB39</f>
        <v>2300</v>
      </c>
      <c r="AC20" s="115">
        <v>0</v>
      </c>
      <c r="AD20" s="115">
        <f>AD25+AD26+AD27+AD29+AD31+AD32+AD35+AD36</f>
        <v>0</v>
      </c>
      <c r="AE20" s="115">
        <f>AE25+AE26+AE27+AE29+AE31+AE32+AE35+AE36</f>
        <v>0</v>
      </c>
      <c r="AF20" s="102">
        <f>AH20+AI20</f>
        <v>12491.9</v>
      </c>
      <c r="AG20" s="114">
        <f>AG25+AG26+AG27+AG29+AG31+AG32+AG35+AG36</f>
        <v>0</v>
      </c>
      <c r="AH20" s="114">
        <f>AH25+AH26+AH27+AH29+AH31+AH32+AH35+AH36</f>
        <v>4500</v>
      </c>
      <c r="AI20" s="115">
        <f>AI25+AI26+AI27+AI29+AI31+AI32+AI35+AI36+AI38</f>
        <v>7991.9</v>
      </c>
      <c r="AJ20" s="114">
        <f>AJ25+AJ26+AJ27+AJ29+AJ31+AJ32+AJ35+AJ36</f>
        <v>0</v>
      </c>
      <c r="AK20" s="114"/>
      <c r="AL20" s="114"/>
      <c r="AM20" s="114">
        <f>AM25+AM26+AM27+AM29+AM31+AM32+AM35+AM36</f>
        <v>0</v>
      </c>
      <c r="AN20" s="102">
        <f t="shared" si="12"/>
        <v>14811</v>
      </c>
      <c r="AO20" s="114">
        <f>AO25+AO26+AO27+AO29+AO31+AO32+AO35+AO36</f>
        <v>0</v>
      </c>
      <c r="AP20" s="114">
        <f>AP25+AP26+AP27+AP29+AP31+AP32+AP35+AP36</f>
        <v>5500</v>
      </c>
      <c r="AQ20" s="114">
        <f>AQ25+AQ26+AQ27+AQ29+AQ31+AQ32+AQ35+AQ36</f>
        <v>9311</v>
      </c>
      <c r="AR20" s="114">
        <f>AR25+AR26+AR27+AR29+AR31+AR32+AR35+AR36</f>
        <v>0</v>
      </c>
      <c r="AS20" s="114"/>
      <c r="AT20" s="114">
        <f>AT25+AT26+AT27+AT29+AT31+AT32+AT35+AT36</f>
        <v>0</v>
      </c>
      <c r="AU20" s="102">
        <f t="shared" si="14"/>
        <v>11300</v>
      </c>
      <c r="AV20" s="114">
        <f>AV25+AV26+AV27+AV29+AV31+AV32+AV35+AV36</f>
        <v>0</v>
      </c>
      <c r="AW20" s="114">
        <f>AW25+AW26+AW27+AW29+AW31+AW32+AW35+AW36</f>
        <v>6500</v>
      </c>
      <c r="AX20" s="114">
        <f>AX25+AX26+AX27+AX29+AX31+AX32+AX35+AX36</f>
        <v>4800</v>
      </c>
      <c r="AY20" s="114">
        <f>AY25+AY26+AY27+AY29+AY31+AY32+AY35+AY36</f>
        <v>0</v>
      </c>
      <c r="AZ20" s="114"/>
      <c r="BA20" s="114">
        <f>BA25+BA26+BA27+BA29+BA31+BA32+BA35+BA36</f>
        <v>0</v>
      </c>
    </row>
    <row r="21" spans="1:54" s="62" customFormat="1" ht="39.75" customHeight="1" x14ac:dyDescent="0.2">
      <c r="A21" s="151"/>
      <c r="B21" s="60" t="s">
        <v>73</v>
      </c>
      <c r="C21" s="60" t="s">
        <v>73</v>
      </c>
      <c r="D21" s="26">
        <f>W21</f>
        <v>300</v>
      </c>
      <c r="E21" s="68"/>
      <c r="F21" s="26"/>
      <c r="G21" s="26"/>
      <c r="H21" s="26"/>
      <c r="I21" s="68"/>
      <c r="J21" s="26"/>
      <c r="K21" s="26"/>
      <c r="L21" s="26"/>
      <c r="M21" s="26"/>
      <c r="N21" s="26"/>
      <c r="O21" s="26"/>
      <c r="P21" s="95"/>
      <c r="Q21" s="97"/>
      <c r="R21" s="97"/>
      <c r="S21" s="96"/>
      <c r="T21" s="97"/>
      <c r="U21" s="97"/>
      <c r="V21" s="97"/>
      <c r="W21" s="95">
        <f>Z21+AC21</f>
        <v>300</v>
      </c>
      <c r="X21" s="96">
        <v>0</v>
      </c>
      <c r="Y21" s="96">
        <v>0</v>
      </c>
      <c r="Z21" s="96">
        <f>Z40</f>
        <v>270</v>
      </c>
      <c r="AA21" s="96">
        <v>0</v>
      </c>
      <c r="AB21" s="96">
        <v>0</v>
      </c>
      <c r="AC21" s="96">
        <f>AC40</f>
        <v>30</v>
      </c>
      <c r="AD21" s="96">
        <v>0</v>
      </c>
      <c r="AE21" s="96">
        <v>0</v>
      </c>
      <c r="AF21" s="95"/>
      <c r="AG21" s="97"/>
      <c r="AH21" s="97"/>
      <c r="AI21" s="96"/>
      <c r="AJ21" s="97"/>
      <c r="AK21" s="97"/>
      <c r="AL21" s="97"/>
      <c r="AM21" s="97"/>
      <c r="AN21" s="95"/>
      <c r="AO21" s="97"/>
      <c r="AP21" s="97"/>
      <c r="AQ21" s="97"/>
      <c r="AR21" s="97"/>
      <c r="AS21" s="97"/>
      <c r="AT21" s="97"/>
      <c r="AU21" s="95"/>
      <c r="AV21" s="97"/>
      <c r="AW21" s="97"/>
      <c r="AX21" s="97"/>
      <c r="AY21" s="97"/>
      <c r="AZ21" s="97"/>
      <c r="BA21" s="97"/>
    </row>
    <row r="22" spans="1:54" s="62" customFormat="1" ht="39.75" customHeight="1" x14ac:dyDescent="0.2">
      <c r="A22" s="151"/>
      <c r="B22" s="60" t="s">
        <v>75</v>
      </c>
      <c r="C22" s="60" t="s">
        <v>75</v>
      </c>
      <c r="D22" s="26">
        <f>W22+AF22</f>
        <v>1106.4000000000001</v>
      </c>
      <c r="E22" s="68"/>
      <c r="F22" s="26"/>
      <c r="G22" s="26"/>
      <c r="H22" s="26"/>
      <c r="I22" s="68"/>
      <c r="J22" s="26"/>
      <c r="K22" s="26"/>
      <c r="L22" s="26"/>
      <c r="M22" s="26"/>
      <c r="N22" s="26"/>
      <c r="O22" s="26"/>
      <c r="P22" s="95"/>
      <c r="Q22" s="97"/>
      <c r="R22" s="97"/>
      <c r="S22" s="96"/>
      <c r="T22" s="97"/>
      <c r="U22" s="97"/>
      <c r="V22" s="97"/>
      <c r="W22" s="95">
        <f>Z22+AD22</f>
        <v>1036.7</v>
      </c>
      <c r="X22" s="96"/>
      <c r="Y22" s="96"/>
      <c r="Z22" s="96">
        <f>Z38</f>
        <v>909.9</v>
      </c>
      <c r="AA22" s="96">
        <f>AA38</f>
        <v>0</v>
      </c>
      <c r="AB22" s="96"/>
      <c r="AC22" s="96"/>
      <c r="AD22" s="96">
        <f>AD38</f>
        <v>126.8</v>
      </c>
      <c r="AE22" s="96"/>
      <c r="AF22" s="95">
        <f>AK22</f>
        <v>69.7</v>
      </c>
      <c r="AG22" s="97"/>
      <c r="AH22" s="97">
        <f>AH38</f>
        <v>1323.8</v>
      </c>
      <c r="AI22" s="96"/>
      <c r="AJ22" s="97"/>
      <c r="AK22" s="97">
        <f>AK38</f>
        <v>69.7</v>
      </c>
      <c r="AL22" s="97"/>
      <c r="AM22" s="97"/>
      <c r="AN22" s="95"/>
      <c r="AO22" s="97"/>
      <c r="AP22" s="97"/>
      <c r="AQ22" s="97"/>
      <c r="AR22" s="97"/>
      <c r="AS22" s="97"/>
      <c r="AT22" s="97"/>
      <c r="AU22" s="95"/>
      <c r="AV22" s="97"/>
      <c r="AW22" s="97"/>
      <c r="AX22" s="97"/>
      <c r="AY22" s="97"/>
      <c r="AZ22" s="97"/>
      <c r="BA22" s="97"/>
    </row>
    <row r="23" spans="1:54" s="8" customFormat="1" ht="69.75" customHeight="1" x14ac:dyDescent="0.2">
      <c r="A23" s="151"/>
      <c r="B23" s="60" t="s">
        <v>37</v>
      </c>
      <c r="C23" s="60" t="s">
        <v>37</v>
      </c>
      <c r="D23" s="26">
        <f>P23+W23+AF23+AN23+AU23</f>
        <v>80409.799999999988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5">
        <f t="shared" si="1"/>
        <v>23770.399999999998</v>
      </c>
      <c r="Q23" s="97"/>
      <c r="R23" s="97"/>
      <c r="S23" s="96">
        <f>S30+S33</f>
        <v>23770.399999999998</v>
      </c>
      <c r="T23" s="97"/>
      <c r="U23" s="97"/>
      <c r="V23" s="97"/>
      <c r="W23" s="95">
        <f t="shared" si="11"/>
        <v>15797.5</v>
      </c>
      <c r="X23" s="96">
        <v>0</v>
      </c>
      <c r="Y23" s="96">
        <v>0</v>
      </c>
      <c r="Z23" s="96">
        <f>Z30+Z33+Z37+Z39</f>
        <v>0</v>
      </c>
      <c r="AA23" s="96">
        <f>AA30+AA33+AA37</f>
        <v>15797.5</v>
      </c>
      <c r="AB23" s="96">
        <v>0</v>
      </c>
      <c r="AC23" s="96">
        <v>0</v>
      </c>
      <c r="AD23" s="96">
        <f>AD30+AD33+AD37+AD39</f>
        <v>0</v>
      </c>
      <c r="AE23" s="96">
        <f>AE30+AE33+AE37+AE39</f>
        <v>0</v>
      </c>
      <c r="AF23" s="95">
        <f t="shared" si="16"/>
        <v>18286.900000000001</v>
      </c>
      <c r="AG23" s="97">
        <f t="shared" ref="AG23:AM23" si="31">AG30+AG33</f>
        <v>0</v>
      </c>
      <c r="AH23" s="97">
        <f>AH37</f>
        <v>679.2</v>
      </c>
      <c r="AI23" s="96">
        <f>AI30+AI33+AI37</f>
        <v>17607.7</v>
      </c>
      <c r="AJ23" s="97">
        <f t="shared" si="31"/>
        <v>0</v>
      </c>
      <c r="AK23" s="97">
        <f t="shared" si="31"/>
        <v>0</v>
      </c>
      <c r="AL23" s="97">
        <f t="shared" si="31"/>
        <v>0</v>
      </c>
      <c r="AM23" s="97">
        <f t="shared" si="31"/>
        <v>0</v>
      </c>
      <c r="AN23" s="95">
        <f t="shared" ref="AN23:AN27" si="32">AO23+AP23+AQ23+AR23+AT23</f>
        <v>14925</v>
      </c>
      <c r="AO23" s="97">
        <f>AO30+AO33+AO37+AO39</f>
        <v>0</v>
      </c>
      <c r="AP23" s="97">
        <f>AP30+AP33+AP37+AP39</f>
        <v>0</v>
      </c>
      <c r="AQ23" s="97">
        <f>AQ30+AQ33+AQ37+AQ39</f>
        <v>14925</v>
      </c>
      <c r="AR23" s="97">
        <f>AR30+AR33+AR37+AR39</f>
        <v>0</v>
      </c>
      <c r="AS23" s="97"/>
      <c r="AT23" s="97">
        <f>AT30+AT33+AT37+AT39</f>
        <v>0</v>
      </c>
      <c r="AU23" s="95">
        <f t="shared" si="14"/>
        <v>7630</v>
      </c>
      <c r="AV23" s="97">
        <f>AV30+AV33+AV37+AV39</f>
        <v>0</v>
      </c>
      <c r="AW23" s="97">
        <f>AW30+AW33+AW37+AW39</f>
        <v>0</v>
      </c>
      <c r="AX23" s="97">
        <f>AX30+AX33+AX37+AX39</f>
        <v>7630</v>
      </c>
      <c r="AY23" s="97">
        <f>AY30+AY33+AY37+AY39</f>
        <v>0</v>
      </c>
      <c r="AZ23" s="97"/>
      <c r="BA23" s="97">
        <f>BA30+BA33+BA37+BA39</f>
        <v>0</v>
      </c>
    </row>
    <row r="24" spans="1:54" s="8" customFormat="1" ht="80.25" customHeight="1" x14ac:dyDescent="0.2">
      <c r="A24" s="151"/>
      <c r="B24" s="40" t="s">
        <v>16</v>
      </c>
      <c r="C24" s="40" t="s">
        <v>16</v>
      </c>
      <c r="D24" s="30">
        <f>E24+I24+P24+W24+AF24+AN24+AU24</f>
        <v>9071.6</v>
      </c>
      <c r="E24" s="69">
        <f>SUM(F24:H24)</f>
        <v>1000</v>
      </c>
      <c r="F24" s="30">
        <f t="shared" ref="F24:G24" si="33">F34</f>
        <v>0</v>
      </c>
      <c r="G24" s="30">
        <f t="shared" si="33"/>
        <v>0</v>
      </c>
      <c r="H24" s="30">
        <f>H34</f>
        <v>1000</v>
      </c>
      <c r="I24" s="69">
        <f t="shared" ref="I24:I36" si="34">J24+K24+L24+M24+N24+O24</f>
        <v>336.9</v>
      </c>
      <c r="J24" s="30">
        <f t="shared" ref="J24:L24" si="35">J34</f>
        <v>0</v>
      </c>
      <c r="K24" s="30">
        <f t="shared" si="35"/>
        <v>0</v>
      </c>
      <c r="L24" s="30">
        <f t="shared" si="35"/>
        <v>336.9</v>
      </c>
      <c r="M24" s="30"/>
      <c r="N24" s="30"/>
      <c r="O24" s="30"/>
      <c r="P24" s="102">
        <f t="shared" si="1"/>
        <v>500</v>
      </c>
      <c r="Q24" s="114">
        <f t="shared" ref="Q24:S24" si="36">Q34</f>
        <v>0</v>
      </c>
      <c r="R24" s="114">
        <f t="shared" si="36"/>
        <v>0</v>
      </c>
      <c r="S24" s="115">
        <f t="shared" si="36"/>
        <v>500</v>
      </c>
      <c r="T24" s="114"/>
      <c r="U24" s="114"/>
      <c r="V24" s="114"/>
      <c r="W24" s="102">
        <f t="shared" si="11"/>
        <v>7234.7</v>
      </c>
      <c r="X24" s="115">
        <f t="shared" ref="X24:AA24" si="37">X34</f>
        <v>0</v>
      </c>
      <c r="Y24" s="115">
        <f t="shared" si="37"/>
        <v>0</v>
      </c>
      <c r="Z24" s="115">
        <f t="shared" si="37"/>
        <v>0</v>
      </c>
      <c r="AA24" s="115">
        <f t="shared" si="37"/>
        <v>7234.7</v>
      </c>
      <c r="AB24" s="115">
        <f>AB34</f>
        <v>0</v>
      </c>
      <c r="AC24" s="115"/>
      <c r="AD24" s="115">
        <f t="shared" ref="AD24:AE24" si="38">AD34</f>
        <v>0</v>
      </c>
      <c r="AE24" s="115">
        <f t="shared" si="38"/>
        <v>0</v>
      </c>
      <c r="AF24" s="102">
        <f t="shared" si="16"/>
        <v>0</v>
      </c>
      <c r="AG24" s="114">
        <f t="shared" ref="AG24:AI24" si="39">AG34</f>
        <v>0</v>
      </c>
      <c r="AH24" s="114">
        <f t="shared" si="39"/>
        <v>0</v>
      </c>
      <c r="AI24" s="115">
        <f t="shared" si="39"/>
        <v>0</v>
      </c>
      <c r="AJ24" s="114">
        <v>0</v>
      </c>
      <c r="AK24" s="114"/>
      <c r="AL24" s="114"/>
      <c r="AM24" s="114">
        <v>0</v>
      </c>
      <c r="AN24" s="102">
        <f t="shared" si="32"/>
        <v>0</v>
      </c>
      <c r="AO24" s="114">
        <f t="shared" ref="AO24:AQ24" si="40">AO34</f>
        <v>0</v>
      </c>
      <c r="AP24" s="114">
        <f t="shared" si="40"/>
        <v>0</v>
      </c>
      <c r="AQ24" s="114">
        <f t="shared" si="40"/>
        <v>0</v>
      </c>
      <c r="AR24" s="114">
        <f>AR34</f>
        <v>0</v>
      </c>
      <c r="AS24" s="114"/>
      <c r="AT24" s="114">
        <f t="shared" ref="AT24" si="41">AT34</f>
        <v>0</v>
      </c>
      <c r="AU24" s="102">
        <f t="shared" si="14"/>
        <v>0</v>
      </c>
      <c r="AV24" s="114">
        <f t="shared" ref="AV24:AX24" si="42">AV34</f>
        <v>0</v>
      </c>
      <c r="AW24" s="114">
        <f t="shared" si="42"/>
        <v>0</v>
      </c>
      <c r="AX24" s="114">
        <f t="shared" si="42"/>
        <v>0</v>
      </c>
      <c r="AY24" s="114">
        <f>AY34</f>
        <v>0</v>
      </c>
      <c r="AZ24" s="114"/>
      <c r="BA24" s="114">
        <f t="shared" ref="BA24" si="43">BA34</f>
        <v>0</v>
      </c>
    </row>
    <row r="25" spans="1:54" ht="90" customHeight="1" x14ac:dyDescent="0.2">
      <c r="A25" s="42" t="s">
        <v>40</v>
      </c>
      <c r="B25" s="24" t="s">
        <v>52</v>
      </c>
      <c r="C25" s="24" t="s">
        <v>12</v>
      </c>
      <c r="D25" s="28">
        <f t="shared" ref="D25:D51" si="44">E25+I25+P25+W25+AF25+AU25</f>
        <v>2112.4</v>
      </c>
      <c r="E25" s="69">
        <f>SUM(H25:H25)</f>
        <v>2112.4</v>
      </c>
      <c r="F25" s="31">
        <v>0</v>
      </c>
      <c r="G25" s="31">
        <v>0</v>
      </c>
      <c r="H25" s="31">
        <v>2112.4</v>
      </c>
      <c r="I25" s="69">
        <f t="shared" si="34"/>
        <v>0</v>
      </c>
      <c r="J25" s="31">
        <v>0</v>
      </c>
      <c r="K25" s="31">
        <v>0</v>
      </c>
      <c r="L25" s="31">
        <v>0</v>
      </c>
      <c r="M25" s="31"/>
      <c r="N25" s="31"/>
      <c r="O25" s="31"/>
      <c r="P25" s="102">
        <f t="shared" si="1"/>
        <v>0</v>
      </c>
      <c r="Q25" s="105">
        <v>0</v>
      </c>
      <c r="R25" s="105">
        <v>0</v>
      </c>
      <c r="S25" s="103">
        <v>0</v>
      </c>
      <c r="T25" s="105"/>
      <c r="U25" s="105"/>
      <c r="V25" s="105"/>
      <c r="W25" s="102">
        <f t="shared" si="11"/>
        <v>0</v>
      </c>
      <c r="X25" s="103">
        <v>0</v>
      </c>
      <c r="Y25" s="103">
        <v>0</v>
      </c>
      <c r="Z25" s="103">
        <v>0</v>
      </c>
      <c r="AA25" s="103">
        <v>0</v>
      </c>
      <c r="AB25" s="103"/>
      <c r="AC25" s="103"/>
      <c r="AD25" s="103"/>
      <c r="AE25" s="103"/>
      <c r="AF25" s="95">
        <f t="shared" si="16"/>
        <v>0</v>
      </c>
      <c r="AG25" s="105">
        <v>0</v>
      </c>
      <c r="AH25" s="105">
        <v>0</v>
      </c>
      <c r="AI25" s="103">
        <v>0</v>
      </c>
      <c r="AJ25" s="105"/>
      <c r="AK25" s="105"/>
      <c r="AL25" s="105"/>
      <c r="AM25" s="105"/>
      <c r="AN25" s="95">
        <f t="shared" si="32"/>
        <v>0</v>
      </c>
      <c r="AO25" s="116">
        <v>0</v>
      </c>
      <c r="AP25" s="105">
        <v>0</v>
      </c>
      <c r="AQ25" s="105">
        <v>0</v>
      </c>
      <c r="AR25" s="105"/>
      <c r="AS25" s="105"/>
      <c r="AT25" s="105"/>
      <c r="AU25" s="95">
        <f t="shared" si="14"/>
        <v>0</v>
      </c>
      <c r="AV25" s="116">
        <v>0</v>
      </c>
      <c r="AW25" s="105">
        <v>0</v>
      </c>
      <c r="AX25" s="105">
        <v>0</v>
      </c>
      <c r="AY25" s="105"/>
      <c r="AZ25" s="105"/>
      <c r="BA25" s="105"/>
      <c r="BB25" s="13"/>
    </row>
    <row r="26" spans="1:54" ht="120" x14ac:dyDescent="0.2">
      <c r="A26" s="43" t="s">
        <v>41</v>
      </c>
      <c r="B26" s="24" t="s">
        <v>54</v>
      </c>
      <c r="C26" s="44" t="s">
        <v>12</v>
      </c>
      <c r="D26" s="28">
        <f t="shared" si="44"/>
        <v>42153.8</v>
      </c>
      <c r="E26" s="69">
        <f>SUM(F26:H26)</f>
        <v>23344.7</v>
      </c>
      <c r="F26" s="31">
        <v>0</v>
      </c>
      <c r="G26" s="31">
        <v>1044.7</v>
      </c>
      <c r="H26" s="31">
        <v>22300</v>
      </c>
      <c r="I26" s="69">
        <f t="shared" si="34"/>
        <v>18809.099999999999</v>
      </c>
      <c r="J26" s="31">
        <v>0</v>
      </c>
      <c r="K26" s="31">
        <f>3000+2500</f>
        <v>5500</v>
      </c>
      <c r="L26" s="31">
        <v>13309.1</v>
      </c>
      <c r="M26" s="31"/>
      <c r="N26" s="31"/>
      <c r="O26" s="31"/>
      <c r="P26" s="102">
        <f t="shared" si="1"/>
        <v>0</v>
      </c>
      <c r="Q26" s="105">
        <v>0</v>
      </c>
      <c r="R26" s="105">
        <v>0</v>
      </c>
      <c r="S26" s="103">
        <v>0</v>
      </c>
      <c r="T26" s="105"/>
      <c r="U26" s="105"/>
      <c r="V26" s="105"/>
      <c r="W26" s="102">
        <f t="shared" si="11"/>
        <v>0</v>
      </c>
      <c r="X26" s="103">
        <v>0</v>
      </c>
      <c r="Y26" s="103">
        <v>0</v>
      </c>
      <c r="Z26" s="103">
        <v>0</v>
      </c>
      <c r="AA26" s="103">
        <v>0</v>
      </c>
      <c r="AB26" s="103"/>
      <c r="AC26" s="103"/>
      <c r="AD26" s="103"/>
      <c r="AE26" s="103"/>
      <c r="AF26" s="95">
        <f t="shared" si="16"/>
        <v>0</v>
      </c>
      <c r="AG26" s="105">
        <v>0</v>
      </c>
      <c r="AH26" s="105">
        <v>0</v>
      </c>
      <c r="AI26" s="103">
        <v>0</v>
      </c>
      <c r="AJ26" s="105"/>
      <c r="AK26" s="105"/>
      <c r="AL26" s="105"/>
      <c r="AM26" s="105"/>
      <c r="AN26" s="95">
        <f t="shared" si="32"/>
        <v>0</v>
      </c>
      <c r="AO26" s="105">
        <v>0</v>
      </c>
      <c r="AP26" s="105">
        <v>0</v>
      </c>
      <c r="AQ26" s="105">
        <v>0</v>
      </c>
      <c r="AR26" s="105"/>
      <c r="AS26" s="105"/>
      <c r="AT26" s="105"/>
      <c r="AU26" s="95">
        <f t="shared" si="14"/>
        <v>0</v>
      </c>
      <c r="AV26" s="105">
        <v>0</v>
      </c>
      <c r="AW26" s="105">
        <v>0</v>
      </c>
      <c r="AX26" s="105">
        <v>0</v>
      </c>
      <c r="AY26" s="105"/>
      <c r="AZ26" s="105"/>
      <c r="BA26" s="105"/>
    </row>
    <row r="27" spans="1:54" ht="45" x14ac:dyDescent="0.2">
      <c r="A27" s="42" t="s">
        <v>67</v>
      </c>
      <c r="B27" s="45" t="s">
        <v>53</v>
      </c>
      <c r="C27" s="45" t="s">
        <v>12</v>
      </c>
      <c r="D27" s="28">
        <f t="shared" si="44"/>
        <v>0</v>
      </c>
      <c r="E27" s="69">
        <f>SUM(H27:H27)</f>
        <v>0</v>
      </c>
      <c r="F27" s="31">
        <v>0</v>
      </c>
      <c r="G27" s="31">
        <v>0</v>
      </c>
      <c r="H27" s="31">
        <v>0</v>
      </c>
      <c r="I27" s="69">
        <f t="shared" si="34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2">
        <f t="shared" si="1"/>
        <v>0</v>
      </c>
      <c r="Q27" s="105">
        <v>0</v>
      </c>
      <c r="R27" s="105">
        <v>0</v>
      </c>
      <c r="S27" s="103">
        <v>0</v>
      </c>
      <c r="T27" s="105"/>
      <c r="U27" s="105"/>
      <c r="V27" s="105"/>
      <c r="W27" s="102">
        <f t="shared" si="11"/>
        <v>0</v>
      </c>
      <c r="X27" s="103">
        <v>0</v>
      </c>
      <c r="Y27" s="103">
        <v>0</v>
      </c>
      <c r="Z27" s="103">
        <v>0</v>
      </c>
      <c r="AA27" s="103">
        <v>0</v>
      </c>
      <c r="AB27" s="103"/>
      <c r="AC27" s="103"/>
      <c r="AD27" s="103"/>
      <c r="AE27" s="103"/>
      <c r="AF27" s="95">
        <f t="shared" si="16"/>
        <v>0</v>
      </c>
      <c r="AG27" s="105">
        <v>0</v>
      </c>
      <c r="AH27" s="105">
        <v>0</v>
      </c>
      <c r="AI27" s="103">
        <v>0</v>
      </c>
      <c r="AJ27" s="105"/>
      <c r="AK27" s="105"/>
      <c r="AL27" s="105"/>
      <c r="AM27" s="105"/>
      <c r="AN27" s="95">
        <f t="shared" si="32"/>
        <v>0</v>
      </c>
      <c r="AO27" s="105">
        <v>0</v>
      </c>
      <c r="AP27" s="105"/>
      <c r="AQ27" s="105"/>
      <c r="AR27" s="105"/>
      <c r="AS27" s="105"/>
      <c r="AT27" s="105"/>
      <c r="AU27" s="95">
        <f t="shared" si="14"/>
        <v>0</v>
      </c>
      <c r="AV27" s="105">
        <v>0</v>
      </c>
      <c r="AW27" s="105"/>
      <c r="AX27" s="105"/>
      <c r="AY27" s="105"/>
      <c r="AZ27" s="105"/>
      <c r="BA27" s="105"/>
    </row>
    <row r="28" spans="1:54" s="10" customFormat="1" ht="42.75" x14ac:dyDescent="0.2">
      <c r="A28" s="160" t="s">
        <v>92</v>
      </c>
      <c r="B28" s="65" t="s">
        <v>76</v>
      </c>
      <c r="C28" s="65"/>
      <c r="D28" s="26">
        <f>E28+I28+P28+W28+AF28+AN28+AU28</f>
        <v>86596.069999999992</v>
      </c>
      <c r="E28" s="69">
        <f>F28+G28+H28</f>
        <v>22631.3</v>
      </c>
      <c r="F28" s="30">
        <f>F29+F30</f>
        <v>3476.8</v>
      </c>
      <c r="G28" s="30">
        <f t="shared" ref="G28:H28" si="45">G29+G30</f>
        <v>3772.2</v>
      </c>
      <c r="H28" s="30">
        <f t="shared" si="45"/>
        <v>15382.3</v>
      </c>
      <c r="I28" s="69">
        <f>J28+K28+L28+M28+N28+O28</f>
        <v>20260.170000000002</v>
      </c>
      <c r="J28" s="30">
        <f>J29+J30</f>
        <v>3476.8</v>
      </c>
      <c r="K28" s="30">
        <f t="shared" ref="K28:O28" si="46">K29+K30</f>
        <v>3772.17</v>
      </c>
      <c r="L28" s="30">
        <f t="shared" si="46"/>
        <v>13011.2</v>
      </c>
      <c r="M28" s="30">
        <f t="shared" si="46"/>
        <v>0</v>
      </c>
      <c r="N28" s="30">
        <f t="shared" si="46"/>
        <v>0</v>
      </c>
      <c r="O28" s="30">
        <f t="shared" si="46"/>
        <v>0</v>
      </c>
      <c r="P28" s="102">
        <f>Q28+R28+S28+T28+U28+V28</f>
        <v>15289.400000000001</v>
      </c>
      <c r="Q28" s="114">
        <f>Q29+Q30</f>
        <v>1772.4</v>
      </c>
      <c r="R28" s="114">
        <f t="shared" ref="R28:V28" si="47">R29+R30</f>
        <v>1922.9</v>
      </c>
      <c r="S28" s="114">
        <f t="shared" si="47"/>
        <v>11594.1</v>
      </c>
      <c r="T28" s="114">
        <f t="shared" si="47"/>
        <v>0</v>
      </c>
      <c r="U28" s="114">
        <f t="shared" si="47"/>
        <v>0</v>
      </c>
      <c r="V28" s="114">
        <f t="shared" si="47"/>
        <v>0</v>
      </c>
      <c r="W28" s="102">
        <f>X28+Y28+Z28+AA28+AB28+AC28+AD28+AE28</f>
        <v>9358</v>
      </c>
      <c r="X28" s="115">
        <f>X29+X30</f>
        <v>0</v>
      </c>
      <c r="Y28" s="115">
        <f t="shared" ref="Y28:AE28" si="48">Y29+Y30</f>
        <v>0</v>
      </c>
      <c r="Z28" s="115">
        <f t="shared" si="48"/>
        <v>0</v>
      </c>
      <c r="AA28" s="115">
        <f t="shared" si="48"/>
        <v>9358</v>
      </c>
      <c r="AB28" s="115">
        <f t="shared" si="48"/>
        <v>0</v>
      </c>
      <c r="AC28" s="115">
        <f t="shared" si="48"/>
        <v>0</v>
      </c>
      <c r="AD28" s="115">
        <f t="shared" si="48"/>
        <v>0</v>
      </c>
      <c r="AE28" s="115">
        <f t="shared" si="48"/>
        <v>0</v>
      </c>
      <c r="AF28" s="95">
        <f>AG28+AH28+AI28+AJ28+AM28</f>
        <v>9457.2000000000007</v>
      </c>
      <c r="AG28" s="114">
        <f>AG29+AG30</f>
        <v>0</v>
      </c>
      <c r="AH28" s="114">
        <f t="shared" ref="AH28:AM28" si="49">AH29+AH30</f>
        <v>0</v>
      </c>
      <c r="AI28" s="115">
        <f t="shared" si="49"/>
        <v>9457.2000000000007</v>
      </c>
      <c r="AJ28" s="114">
        <f t="shared" si="49"/>
        <v>0</v>
      </c>
      <c r="AK28" s="114"/>
      <c r="AL28" s="114"/>
      <c r="AM28" s="114">
        <f t="shared" si="49"/>
        <v>0</v>
      </c>
      <c r="AN28" s="95">
        <f>AO28+AP28+AQ28+AR28+AT28</f>
        <v>4800</v>
      </c>
      <c r="AO28" s="114">
        <f>AO29+AO30</f>
        <v>0</v>
      </c>
      <c r="AP28" s="114">
        <f t="shared" ref="AP28:AT28" si="50">AP29+AP30</f>
        <v>0</v>
      </c>
      <c r="AQ28" s="114">
        <f t="shared" si="50"/>
        <v>4800</v>
      </c>
      <c r="AR28" s="114">
        <f t="shared" si="50"/>
        <v>0</v>
      </c>
      <c r="AS28" s="114"/>
      <c r="AT28" s="114">
        <f t="shared" si="50"/>
        <v>0</v>
      </c>
      <c r="AU28" s="95">
        <f>AV28+AW28+AX28+AY28+BA28</f>
        <v>4800</v>
      </c>
      <c r="AV28" s="114">
        <f>AV29+AV30</f>
        <v>0</v>
      </c>
      <c r="AW28" s="114">
        <f t="shared" ref="AW28:BA28" si="51">AW29+AW30</f>
        <v>0</v>
      </c>
      <c r="AX28" s="114">
        <f t="shared" si="51"/>
        <v>4800</v>
      </c>
      <c r="AY28" s="114">
        <f t="shared" si="51"/>
        <v>0</v>
      </c>
      <c r="AZ28" s="114"/>
      <c r="BA28" s="114">
        <f t="shared" si="51"/>
        <v>0</v>
      </c>
    </row>
    <row r="29" spans="1:54" ht="75" x14ac:dyDescent="0.2">
      <c r="A29" s="161"/>
      <c r="B29" s="24" t="s">
        <v>55</v>
      </c>
      <c r="C29" s="24" t="s">
        <v>12</v>
      </c>
      <c r="D29" s="28">
        <f>I29+I29+P29+W29+AF29+AN29+AU29</f>
        <v>76634.64</v>
      </c>
      <c r="E29" s="69">
        <f>SUM(F29:H29)</f>
        <v>22631.3</v>
      </c>
      <c r="F29" s="31">
        <v>3476.8</v>
      </c>
      <c r="G29" s="31">
        <v>3772.2</v>
      </c>
      <c r="H29" s="31">
        <v>15382.3</v>
      </c>
      <c r="I29" s="69">
        <f t="shared" si="34"/>
        <v>20260.170000000002</v>
      </c>
      <c r="J29" s="31">
        <v>3476.8</v>
      </c>
      <c r="K29" s="31">
        <f>298.5+3473.67</f>
        <v>3772.17</v>
      </c>
      <c r="L29" s="31">
        <v>13011.2</v>
      </c>
      <c r="M29" s="31"/>
      <c r="N29" s="31"/>
      <c r="O29" s="31"/>
      <c r="P29" s="102">
        <f t="shared" si="1"/>
        <v>13994.3</v>
      </c>
      <c r="Q29" s="105">
        <v>1772.4</v>
      </c>
      <c r="R29" s="105">
        <v>1922.9</v>
      </c>
      <c r="S29" s="103">
        <v>10299</v>
      </c>
      <c r="T29" s="105"/>
      <c r="U29" s="105"/>
      <c r="V29" s="105"/>
      <c r="W29" s="102">
        <f t="shared" si="11"/>
        <v>6700</v>
      </c>
      <c r="X29" s="103">
        <v>0</v>
      </c>
      <c r="Y29" s="103">
        <v>0</v>
      </c>
      <c r="Z29" s="103">
        <v>0</v>
      </c>
      <c r="AA29" s="103">
        <v>6700</v>
      </c>
      <c r="AB29" s="103"/>
      <c r="AC29" s="103"/>
      <c r="AD29" s="103"/>
      <c r="AE29" s="103"/>
      <c r="AF29" s="95">
        <f t="shared" si="16"/>
        <v>5820</v>
      </c>
      <c r="AG29" s="105">
        <v>0</v>
      </c>
      <c r="AH29" s="105">
        <v>0</v>
      </c>
      <c r="AI29" s="103">
        <v>5820</v>
      </c>
      <c r="AJ29" s="105">
        <v>0</v>
      </c>
      <c r="AK29" s="105"/>
      <c r="AL29" s="105"/>
      <c r="AM29" s="105">
        <v>0</v>
      </c>
      <c r="AN29" s="95">
        <f t="shared" ref="AN29:AN32" si="52">AO29+AP29+AQ29+AR29+AT29</f>
        <v>4800</v>
      </c>
      <c r="AO29" s="105">
        <v>0</v>
      </c>
      <c r="AP29" s="105">
        <v>0</v>
      </c>
      <c r="AQ29" s="105">
        <v>4800</v>
      </c>
      <c r="AR29" s="105">
        <v>0</v>
      </c>
      <c r="AS29" s="105"/>
      <c r="AT29" s="105">
        <v>0</v>
      </c>
      <c r="AU29" s="95">
        <f t="shared" si="14"/>
        <v>4800</v>
      </c>
      <c r="AV29" s="105">
        <v>0</v>
      </c>
      <c r="AW29" s="105">
        <v>0</v>
      </c>
      <c r="AX29" s="105">
        <v>4800</v>
      </c>
      <c r="AY29" s="105">
        <v>0</v>
      </c>
      <c r="AZ29" s="105"/>
      <c r="BA29" s="105">
        <v>0</v>
      </c>
    </row>
    <row r="30" spans="1:54" ht="57" customHeight="1" x14ac:dyDescent="0.2">
      <c r="A30" s="162"/>
      <c r="B30" s="24" t="s">
        <v>37</v>
      </c>
      <c r="C30" s="44" t="s">
        <v>37</v>
      </c>
      <c r="D30" s="28">
        <f t="shared" ref="D30:D40" si="53">I30+I30+P30+W30+AF30+AN30+AU30</f>
        <v>7590.2999999999993</v>
      </c>
      <c r="E30" s="69">
        <f>SUM(F30:H30)</f>
        <v>0</v>
      </c>
      <c r="F30" s="31"/>
      <c r="G30" s="31"/>
      <c r="H30" s="31"/>
      <c r="I30" s="69">
        <f t="shared" si="34"/>
        <v>0</v>
      </c>
      <c r="J30" s="31"/>
      <c r="K30" s="31"/>
      <c r="L30" s="31"/>
      <c r="M30" s="31"/>
      <c r="N30" s="31"/>
      <c r="O30" s="31"/>
      <c r="P30" s="102">
        <f t="shared" si="1"/>
        <v>1295.0999999999999</v>
      </c>
      <c r="Q30" s="105"/>
      <c r="R30" s="105"/>
      <c r="S30" s="103">
        <v>1295.0999999999999</v>
      </c>
      <c r="T30" s="105"/>
      <c r="U30" s="105"/>
      <c r="V30" s="105"/>
      <c r="W30" s="102">
        <f t="shared" si="11"/>
        <v>2658</v>
      </c>
      <c r="X30" s="103"/>
      <c r="Y30" s="103">
        <v>0</v>
      </c>
      <c r="Z30" s="103">
        <v>0</v>
      </c>
      <c r="AA30" s="103">
        <v>2658</v>
      </c>
      <c r="AB30" s="103"/>
      <c r="AC30" s="103"/>
      <c r="AD30" s="103"/>
      <c r="AE30" s="103"/>
      <c r="AF30" s="95">
        <f t="shared" si="16"/>
        <v>3637.2</v>
      </c>
      <c r="AG30" s="105">
        <v>0</v>
      </c>
      <c r="AH30" s="105">
        <v>0</v>
      </c>
      <c r="AI30" s="103">
        <v>3637.2</v>
      </c>
      <c r="AJ30" s="105">
        <v>0</v>
      </c>
      <c r="AK30" s="105"/>
      <c r="AL30" s="105"/>
      <c r="AM30" s="105">
        <v>0</v>
      </c>
      <c r="AN30" s="95">
        <f t="shared" si="52"/>
        <v>0</v>
      </c>
      <c r="AO30" s="105">
        <v>0</v>
      </c>
      <c r="AP30" s="105">
        <v>0</v>
      </c>
      <c r="AQ30" s="105">
        <v>0</v>
      </c>
      <c r="AR30" s="105">
        <v>0</v>
      </c>
      <c r="AS30" s="105"/>
      <c r="AT30" s="105">
        <v>0</v>
      </c>
      <c r="AU30" s="95">
        <f t="shared" si="14"/>
        <v>0</v>
      </c>
      <c r="AV30" s="105">
        <v>0</v>
      </c>
      <c r="AW30" s="105">
        <v>0</v>
      </c>
      <c r="AX30" s="105">
        <v>0</v>
      </c>
      <c r="AY30" s="105">
        <v>0</v>
      </c>
      <c r="AZ30" s="105"/>
      <c r="BA30" s="105">
        <v>0</v>
      </c>
    </row>
    <row r="31" spans="1:54" ht="100.5" customHeight="1" x14ac:dyDescent="0.2">
      <c r="A31" s="46" t="s">
        <v>42</v>
      </c>
      <c r="B31" s="24" t="s">
        <v>51</v>
      </c>
      <c r="C31" s="44" t="s">
        <v>12</v>
      </c>
      <c r="D31" s="28">
        <f t="shared" si="53"/>
        <v>302</v>
      </c>
      <c r="E31" s="69">
        <f>SUM(H31:H31)</f>
        <v>0</v>
      </c>
      <c r="F31" s="31">
        <v>0</v>
      </c>
      <c r="G31" s="31">
        <v>0</v>
      </c>
      <c r="H31" s="31">
        <v>0</v>
      </c>
      <c r="I31" s="69">
        <f t="shared" si="34"/>
        <v>0</v>
      </c>
      <c r="J31" s="31">
        <v>0</v>
      </c>
      <c r="K31" s="31">
        <v>0</v>
      </c>
      <c r="L31" s="31">
        <v>0</v>
      </c>
      <c r="M31" s="31"/>
      <c r="N31" s="31"/>
      <c r="O31" s="31"/>
      <c r="P31" s="102">
        <f t="shared" si="1"/>
        <v>150</v>
      </c>
      <c r="Q31" s="105">
        <v>0</v>
      </c>
      <c r="R31" s="105">
        <v>0</v>
      </c>
      <c r="S31" s="103">
        <v>150</v>
      </c>
      <c r="T31" s="105"/>
      <c r="U31" s="105"/>
      <c r="V31" s="105"/>
      <c r="W31" s="102">
        <f t="shared" si="11"/>
        <v>0</v>
      </c>
      <c r="X31" s="103">
        <v>0</v>
      </c>
      <c r="Y31" s="103">
        <v>0</v>
      </c>
      <c r="Z31" s="103">
        <v>0</v>
      </c>
      <c r="AA31" s="103">
        <v>0</v>
      </c>
      <c r="AB31" s="103"/>
      <c r="AC31" s="103"/>
      <c r="AD31" s="103"/>
      <c r="AE31" s="103"/>
      <c r="AF31" s="95">
        <f t="shared" si="16"/>
        <v>152</v>
      </c>
      <c r="AG31" s="105">
        <v>0</v>
      </c>
      <c r="AH31" s="105">
        <v>0</v>
      </c>
      <c r="AI31" s="115">
        <v>152</v>
      </c>
      <c r="AJ31" s="105"/>
      <c r="AK31" s="105"/>
      <c r="AL31" s="105"/>
      <c r="AM31" s="105"/>
      <c r="AN31" s="117">
        <f t="shared" si="52"/>
        <v>0</v>
      </c>
      <c r="AO31" s="105">
        <v>0</v>
      </c>
      <c r="AP31" s="105"/>
      <c r="AQ31" s="105"/>
      <c r="AR31" s="105"/>
      <c r="AS31" s="105"/>
      <c r="AT31" s="105"/>
      <c r="AU31" s="117">
        <f t="shared" si="14"/>
        <v>0</v>
      </c>
      <c r="AV31" s="105">
        <v>0</v>
      </c>
      <c r="AW31" s="105"/>
      <c r="AX31" s="105"/>
      <c r="AY31" s="105"/>
      <c r="AZ31" s="105"/>
      <c r="BA31" s="105"/>
    </row>
    <row r="32" spans="1:54" ht="52.5" customHeight="1" x14ac:dyDescent="0.2">
      <c r="A32" s="132" t="s">
        <v>43</v>
      </c>
      <c r="B32" s="41" t="s">
        <v>62</v>
      </c>
      <c r="C32" s="45" t="s">
        <v>12</v>
      </c>
      <c r="D32" s="28">
        <f t="shared" si="53"/>
        <v>204249.19999999998</v>
      </c>
      <c r="E32" s="69">
        <f>SUM(H32:H32)</f>
        <v>135974.5</v>
      </c>
      <c r="F32" s="31">
        <v>0</v>
      </c>
      <c r="G32" s="31">
        <v>0</v>
      </c>
      <c r="H32" s="31">
        <v>135974.5</v>
      </c>
      <c r="I32" s="69">
        <f t="shared" si="34"/>
        <v>91185.600000000006</v>
      </c>
      <c r="J32" s="31">
        <v>0</v>
      </c>
      <c r="K32" s="31">
        <v>0</v>
      </c>
      <c r="L32" s="31">
        <v>91185.600000000006</v>
      </c>
      <c r="M32" s="31"/>
      <c r="N32" s="31"/>
      <c r="O32" s="31"/>
      <c r="P32" s="102">
        <f t="shared" si="1"/>
        <v>6891.3</v>
      </c>
      <c r="Q32" s="105">
        <v>0</v>
      </c>
      <c r="R32" s="105">
        <v>0</v>
      </c>
      <c r="S32" s="103">
        <v>6891.3</v>
      </c>
      <c r="T32" s="105"/>
      <c r="U32" s="105"/>
      <c r="V32" s="105"/>
      <c r="W32" s="102">
        <f t="shared" si="11"/>
        <v>8455.7999999999993</v>
      </c>
      <c r="X32" s="103">
        <v>0</v>
      </c>
      <c r="Y32" s="103">
        <v>0</v>
      </c>
      <c r="Z32" s="103">
        <v>0</v>
      </c>
      <c r="AA32" s="103">
        <v>8455.7999999999993</v>
      </c>
      <c r="AB32" s="103">
        <v>0</v>
      </c>
      <c r="AC32" s="103"/>
      <c r="AD32" s="103">
        <v>0</v>
      </c>
      <c r="AE32" s="103">
        <v>0</v>
      </c>
      <c r="AF32" s="95">
        <f t="shared" si="16"/>
        <v>2019.9</v>
      </c>
      <c r="AG32" s="105">
        <v>0</v>
      </c>
      <c r="AH32" s="105">
        <v>0</v>
      </c>
      <c r="AI32" s="103">
        <v>2019.9</v>
      </c>
      <c r="AJ32" s="105">
        <v>0</v>
      </c>
      <c r="AK32" s="105"/>
      <c r="AL32" s="105"/>
      <c r="AM32" s="105">
        <v>0</v>
      </c>
      <c r="AN32" s="95">
        <f t="shared" si="52"/>
        <v>4511</v>
      </c>
      <c r="AO32" s="105">
        <v>0</v>
      </c>
      <c r="AP32" s="105">
        <v>0</v>
      </c>
      <c r="AQ32" s="105">
        <v>4511</v>
      </c>
      <c r="AR32" s="105">
        <v>0</v>
      </c>
      <c r="AS32" s="105"/>
      <c r="AT32" s="105">
        <v>0</v>
      </c>
      <c r="AU32" s="95">
        <f t="shared" si="14"/>
        <v>0</v>
      </c>
      <c r="AV32" s="105">
        <v>0</v>
      </c>
      <c r="AW32" s="105">
        <v>0</v>
      </c>
      <c r="AX32" s="105">
        <v>0</v>
      </c>
      <c r="AY32" s="105">
        <v>0</v>
      </c>
      <c r="AZ32" s="105"/>
      <c r="BA32" s="105">
        <v>0</v>
      </c>
    </row>
    <row r="33" spans="1:53" ht="73.5" customHeight="1" x14ac:dyDescent="0.2">
      <c r="A33" s="139"/>
      <c r="B33" s="45" t="s">
        <v>37</v>
      </c>
      <c r="C33" s="45" t="s">
        <v>37</v>
      </c>
      <c r="D33" s="28">
        <f t="shared" si="53"/>
        <v>72104.600000000006</v>
      </c>
      <c r="E33" s="69"/>
      <c r="F33" s="31"/>
      <c r="G33" s="31"/>
      <c r="H33" s="31"/>
      <c r="I33" s="69">
        <f t="shared" si="34"/>
        <v>0</v>
      </c>
      <c r="J33" s="31"/>
      <c r="K33" s="31"/>
      <c r="L33" s="31"/>
      <c r="M33" s="31"/>
      <c r="N33" s="31"/>
      <c r="O33" s="31"/>
      <c r="P33" s="102">
        <f t="shared" si="1"/>
        <v>22475.3</v>
      </c>
      <c r="Q33" s="105"/>
      <c r="R33" s="105"/>
      <c r="S33" s="103">
        <v>22475.3</v>
      </c>
      <c r="T33" s="105"/>
      <c r="U33" s="105"/>
      <c r="V33" s="105"/>
      <c r="W33" s="102">
        <f t="shared" si="11"/>
        <v>13139.5</v>
      </c>
      <c r="X33" s="103">
        <v>0</v>
      </c>
      <c r="Y33" s="103">
        <v>0</v>
      </c>
      <c r="Z33" s="103">
        <v>0</v>
      </c>
      <c r="AA33" s="103">
        <v>13139.5</v>
      </c>
      <c r="AB33" s="103">
        <v>0</v>
      </c>
      <c r="AC33" s="103"/>
      <c r="AD33" s="103">
        <v>0</v>
      </c>
      <c r="AE33" s="103">
        <v>0</v>
      </c>
      <c r="AF33" s="95">
        <f>AI33</f>
        <v>13934.8</v>
      </c>
      <c r="AG33" s="105">
        <v>0</v>
      </c>
      <c r="AH33" s="105">
        <v>0</v>
      </c>
      <c r="AI33" s="103">
        <v>13934.8</v>
      </c>
      <c r="AJ33" s="105">
        <v>0</v>
      </c>
      <c r="AK33" s="105"/>
      <c r="AL33" s="105"/>
      <c r="AM33" s="105">
        <v>0</v>
      </c>
      <c r="AN33" s="95">
        <f>AQ33</f>
        <v>14925</v>
      </c>
      <c r="AO33" s="105">
        <v>0</v>
      </c>
      <c r="AP33" s="105">
        <v>0</v>
      </c>
      <c r="AQ33" s="105">
        <v>14925</v>
      </c>
      <c r="AR33" s="105">
        <v>0</v>
      </c>
      <c r="AS33" s="105"/>
      <c r="AT33" s="105">
        <v>0</v>
      </c>
      <c r="AU33" s="95">
        <f>AX33</f>
        <v>7630</v>
      </c>
      <c r="AV33" s="105">
        <v>0</v>
      </c>
      <c r="AW33" s="105">
        <v>0</v>
      </c>
      <c r="AX33" s="105">
        <v>7630</v>
      </c>
      <c r="AY33" s="105">
        <v>0</v>
      </c>
      <c r="AZ33" s="105"/>
      <c r="BA33" s="105">
        <v>0</v>
      </c>
    </row>
    <row r="34" spans="1:53" s="6" customFormat="1" ht="93" customHeight="1" x14ac:dyDescent="0.2">
      <c r="A34" s="47" t="s">
        <v>44</v>
      </c>
      <c r="B34" s="48" t="s">
        <v>16</v>
      </c>
      <c r="C34" s="48" t="s">
        <v>16</v>
      </c>
      <c r="D34" s="28">
        <f t="shared" si="53"/>
        <v>8408.5</v>
      </c>
      <c r="E34" s="69">
        <f>SUM(H34:H34)</f>
        <v>1000</v>
      </c>
      <c r="F34" s="32">
        <v>0</v>
      </c>
      <c r="G34" s="32">
        <v>0</v>
      </c>
      <c r="H34" s="32">
        <v>1000</v>
      </c>
      <c r="I34" s="69">
        <f t="shared" si="34"/>
        <v>336.9</v>
      </c>
      <c r="J34" s="32">
        <v>0</v>
      </c>
      <c r="K34" s="32">
        <v>0</v>
      </c>
      <c r="L34" s="32">
        <v>336.9</v>
      </c>
      <c r="M34" s="32"/>
      <c r="N34" s="32"/>
      <c r="O34" s="32"/>
      <c r="P34" s="102">
        <f t="shared" si="1"/>
        <v>500</v>
      </c>
      <c r="Q34" s="103">
        <v>0</v>
      </c>
      <c r="R34" s="103">
        <v>0</v>
      </c>
      <c r="S34" s="103">
        <v>500</v>
      </c>
      <c r="T34" s="105"/>
      <c r="U34" s="105"/>
      <c r="V34" s="105"/>
      <c r="W34" s="102">
        <f t="shared" si="11"/>
        <v>7234.7</v>
      </c>
      <c r="X34" s="103">
        <v>0</v>
      </c>
      <c r="Y34" s="103">
        <v>0</v>
      </c>
      <c r="Z34" s="103">
        <v>0</v>
      </c>
      <c r="AA34" s="103">
        <v>7234.7</v>
      </c>
      <c r="AB34" s="103">
        <v>0</v>
      </c>
      <c r="AC34" s="103"/>
      <c r="AD34" s="103">
        <v>0</v>
      </c>
      <c r="AE34" s="103">
        <v>0</v>
      </c>
      <c r="AF34" s="95">
        <f t="shared" si="16"/>
        <v>0</v>
      </c>
      <c r="AG34" s="103">
        <v>0</v>
      </c>
      <c r="AH34" s="103">
        <v>0</v>
      </c>
      <c r="AI34" s="103">
        <v>0</v>
      </c>
      <c r="AJ34" s="103">
        <v>0</v>
      </c>
      <c r="AK34" s="103"/>
      <c r="AL34" s="103"/>
      <c r="AM34" s="103">
        <v>0</v>
      </c>
      <c r="AN34" s="95">
        <f t="shared" ref="AN34:AN37" si="54">AO34+AP34+AQ34+AR34+AT34</f>
        <v>0</v>
      </c>
      <c r="AO34" s="103">
        <v>0</v>
      </c>
      <c r="AP34" s="103">
        <v>0</v>
      </c>
      <c r="AQ34" s="103">
        <v>0</v>
      </c>
      <c r="AR34" s="103">
        <v>0</v>
      </c>
      <c r="AS34" s="103"/>
      <c r="AT34" s="103">
        <v>0</v>
      </c>
      <c r="AU34" s="95">
        <f t="shared" si="14"/>
        <v>0</v>
      </c>
      <c r="AV34" s="103">
        <v>0</v>
      </c>
      <c r="AW34" s="103">
        <v>0</v>
      </c>
      <c r="AX34" s="103">
        <v>0</v>
      </c>
      <c r="AY34" s="103">
        <v>0</v>
      </c>
      <c r="AZ34" s="103"/>
      <c r="BA34" s="103">
        <v>0</v>
      </c>
    </row>
    <row r="35" spans="1:53" ht="75" x14ac:dyDescent="0.2">
      <c r="A35" s="42" t="s">
        <v>45</v>
      </c>
      <c r="B35" s="49" t="s">
        <v>55</v>
      </c>
      <c r="C35" s="49" t="s">
        <v>12</v>
      </c>
      <c r="D35" s="28">
        <f t="shared" si="53"/>
        <v>10727.1</v>
      </c>
      <c r="E35" s="69">
        <f>SUM(H35:H35)</f>
        <v>2000</v>
      </c>
      <c r="F35" s="31">
        <v>0</v>
      </c>
      <c r="G35" s="31">
        <v>192.8</v>
      </c>
      <c r="H35" s="31">
        <v>2000</v>
      </c>
      <c r="I35" s="69">
        <f t="shared" si="34"/>
        <v>2755.3</v>
      </c>
      <c r="J35" s="31">
        <v>0</v>
      </c>
      <c r="K35" s="31">
        <v>755.3</v>
      </c>
      <c r="L35" s="31">
        <v>2000</v>
      </c>
      <c r="M35" s="31"/>
      <c r="N35" s="31"/>
      <c r="O35" s="31"/>
      <c r="P35" s="102">
        <f t="shared" si="1"/>
        <v>2585.3000000000002</v>
      </c>
      <c r="Q35" s="105">
        <v>0</v>
      </c>
      <c r="R35" s="105">
        <v>585.29999999999995</v>
      </c>
      <c r="S35" s="103"/>
      <c r="T35" s="105">
        <v>2000</v>
      </c>
      <c r="U35" s="105"/>
      <c r="V35" s="105"/>
      <c r="W35" s="102">
        <f t="shared" si="11"/>
        <v>2631.2</v>
      </c>
      <c r="X35" s="103">
        <v>0</v>
      </c>
      <c r="Y35" s="103">
        <v>0</v>
      </c>
      <c r="Z35" s="103">
        <v>631.20000000000005</v>
      </c>
      <c r="AA35" s="103">
        <v>0</v>
      </c>
      <c r="AB35" s="103">
        <v>2000</v>
      </c>
      <c r="AC35" s="103"/>
      <c r="AD35" s="103">
        <v>0</v>
      </c>
      <c r="AE35" s="103">
        <v>0</v>
      </c>
      <c r="AF35" s="95">
        <f t="shared" si="16"/>
        <v>0</v>
      </c>
      <c r="AG35" s="105">
        <v>0</v>
      </c>
      <c r="AH35" s="105">
        <v>0</v>
      </c>
      <c r="AI35" s="103">
        <v>0</v>
      </c>
      <c r="AJ35" s="105">
        <v>0</v>
      </c>
      <c r="AK35" s="105"/>
      <c r="AL35" s="105"/>
      <c r="AM35" s="105">
        <v>0</v>
      </c>
      <c r="AN35" s="117">
        <f t="shared" si="54"/>
        <v>0</v>
      </c>
      <c r="AO35" s="105">
        <v>0</v>
      </c>
      <c r="AP35" s="105">
        <v>0</v>
      </c>
      <c r="AQ35" s="105">
        <v>0</v>
      </c>
      <c r="AR35" s="105">
        <v>0</v>
      </c>
      <c r="AS35" s="105"/>
      <c r="AT35" s="105">
        <v>0</v>
      </c>
      <c r="AU35" s="117">
        <f t="shared" si="14"/>
        <v>0</v>
      </c>
      <c r="AV35" s="105">
        <v>0</v>
      </c>
      <c r="AW35" s="105">
        <v>0</v>
      </c>
      <c r="AX35" s="105">
        <v>0</v>
      </c>
      <c r="AY35" s="105">
        <v>0</v>
      </c>
      <c r="AZ35" s="105"/>
      <c r="BA35" s="105">
        <v>0</v>
      </c>
    </row>
    <row r="36" spans="1:53" ht="111" customHeight="1" x14ac:dyDescent="0.2">
      <c r="A36" s="46" t="s">
        <v>46</v>
      </c>
      <c r="B36" s="49" t="s">
        <v>55</v>
      </c>
      <c r="C36" s="50" t="s">
        <v>12</v>
      </c>
      <c r="D36" s="28">
        <f t="shared" si="53"/>
        <v>29043.5</v>
      </c>
      <c r="E36" s="69">
        <f>SUM(H36:H36)</f>
        <v>0</v>
      </c>
      <c r="F36" s="31">
        <v>0</v>
      </c>
      <c r="G36" s="31">
        <v>2608.1</v>
      </c>
      <c r="H36" s="31">
        <v>0</v>
      </c>
      <c r="I36" s="69">
        <f t="shared" si="34"/>
        <v>3000</v>
      </c>
      <c r="J36" s="31">
        <v>0</v>
      </c>
      <c r="K36" s="31">
        <f>5300-2300</f>
        <v>3000</v>
      </c>
      <c r="L36" s="31">
        <v>0</v>
      </c>
      <c r="M36" s="31"/>
      <c r="N36" s="31"/>
      <c r="O36" s="31"/>
      <c r="P36" s="102">
        <f t="shared" si="1"/>
        <v>2975.1</v>
      </c>
      <c r="Q36" s="105">
        <v>0</v>
      </c>
      <c r="R36" s="105">
        <v>2975.1</v>
      </c>
      <c r="S36" s="103">
        <v>0</v>
      </c>
      <c r="T36" s="105"/>
      <c r="U36" s="105"/>
      <c r="V36" s="105"/>
      <c r="W36" s="102">
        <f t="shared" si="11"/>
        <v>3568.4</v>
      </c>
      <c r="X36" s="103">
        <v>0</v>
      </c>
      <c r="Y36" s="103">
        <v>0</v>
      </c>
      <c r="Z36" s="103">
        <v>3568.4</v>
      </c>
      <c r="AA36" s="103">
        <v>0</v>
      </c>
      <c r="AB36" s="103">
        <v>0</v>
      </c>
      <c r="AC36" s="103"/>
      <c r="AD36" s="103">
        <v>0</v>
      </c>
      <c r="AE36" s="103">
        <v>0</v>
      </c>
      <c r="AF36" s="95">
        <f t="shared" si="16"/>
        <v>4500</v>
      </c>
      <c r="AG36" s="105">
        <v>0</v>
      </c>
      <c r="AH36" s="105">
        <v>4500</v>
      </c>
      <c r="AI36" s="103">
        <v>0</v>
      </c>
      <c r="AJ36" s="105">
        <v>0</v>
      </c>
      <c r="AK36" s="105"/>
      <c r="AL36" s="105"/>
      <c r="AM36" s="105">
        <v>0</v>
      </c>
      <c r="AN36" s="117">
        <f t="shared" si="54"/>
        <v>5500</v>
      </c>
      <c r="AO36" s="105">
        <v>0</v>
      </c>
      <c r="AP36" s="105">
        <v>5500</v>
      </c>
      <c r="AQ36" s="105">
        <v>0</v>
      </c>
      <c r="AR36" s="105">
        <v>0</v>
      </c>
      <c r="AS36" s="105"/>
      <c r="AT36" s="105">
        <v>0</v>
      </c>
      <c r="AU36" s="117">
        <f t="shared" si="14"/>
        <v>6500</v>
      </c>
      <c r="AV36" s="105">
        <v>0</v>
      </c>
      <c r="AW36" s="105">
        <v>6500</v>
      </c>
      <c r="AX36" s="105">
        <v>0</v>
      </c>
      <c r="AY36" s="105">
        <v>0</v>
      </c>
      <c r="AZ36" s="105"/>
      <c r="BA36" s="105">
        <v>0</v>
      </c>
    </row>
    <row r="37" spans="1:53" ht="57.75" customHeight="1" x14ac:dyDescent="0.2">
      <c r="A37" s="144" t="s">
        <v>69</v>
      </c>
      <c r="B37" s="45" t="s">
        <v>37</v>
      </c>
      <c r="C37" s="59" t="s">
        <v>37</v>
      </c>
      <c r="D37" s="28">
        <f t="shared" si="53"/>
        <v>714.90000000000009</v>
      </c>
      <c r="E37" s="68"/>
      <c r="F37" s="28"/>
      <c r="G37" s="28"/>
      <c r="H37" s="28"/>
      <c r="I37" s="68"/>
      <c r="J37" s="28"/>
      <c r="K37" s="28"/>
      <c r="L37" s="28"/>
      <c r="M37" s="28"/>
      <c r="N37" s="28"/>
      <c r="O37" s="28"/>
      <c r="P37" s="95"/>
      <c r="Q37" s="101"/>
      <c r="R37" s="101"/>
      <c r="S37" s="98"/>
      <c r="T37" s="101"/>
      <c r="U37" s="101"/>
      <c r="V37" s="101"/>
      <c r="W37" s="102">
        <f t="shared" si="11"/>
        <v>0</v>
      </c>
      <c r="X37" s="103"/>
      <c r="Y37" s="103"/>
      <c r="Z37" s="103">
        <v>0</v>
      </c>
      <c r="AA37" s="103">
        <v>0</v>
      </c>
      <c r="AB37" s="103"/>
      <c r="AC37" s="103"/>
      <c r="AD37" s="103"/>
      <c r="AE37" s="103"/>
      <c r="AF37" s="95">
        <f t="shared" si="16"/>
        <v>714.90000000000009</v>
      </c>
      <c r="AG37" s="105"/>
      <c r="AH37" s="105">
        <v>679.2</v>
      </c>
      <c r="AI37" s="103">
        <v>35.700000000000003</v>
      </c>
      <c r="AJ37" s="105"/>
      <c r="AK37" s="105"/>
      <c r="AL37" s="105"/>
      <c r="AM37" s="105"/>
      <c r="AN37" s="118">
        <f t="shared" si="54"/>
        <v>0</v>
      </c>
      <c r="AO37" s="105"/>
      <c r="AP37" s="105"/>
      <c r="AQ37" s="105"/>
      <c r="AR37" s="105"/>
      <c r="AS37" s="105"/>
      <c r="AT37" s="105"/>
      <c r="AU37" s="118">
        <f t="shared" si="14"/>
        <v>0</v>
      </c>
      <c r="AV37" s="105"/>
      <c r="AW37" s="105"/>
      <c r="AX37" s="105"/>
      <c r="AY37" s="105"/>
      <c r="AZ37" s="105"/>
      <c r="BA37" s="105"/>
    </row>
    <row r="38" spans="1:53" ht="53.25" customHeight="1" x14ac:dyDescent="0.2">
      <c r="A38" s="145"/>
      <c r="B38" s="45" t="s">
        <v>75</v>
      </c>
      <c r="C38" s="45" t="s">
        <v>75</v>
      </c>
      <c r="D38" s="28">
        <f t="shared" si="53"/>
        <v>2430.1999999999998</v>
      </c>
      <c r="E38" s="68"/>
      <c r="F38" s="28"/>
      <c r="G38" s="28"/>
      <c r="H38" s="28"/>
      <c r="I38" s="68"/>
      <c r="J38" s="28"/>
      <c r="K38" s="28"/>
      <c r="L38" s="28"/>
      <c r="M38" s="28"/>
      <c r="N38" s="28"/>
      <c r="O38" s="28"/>
      <c r="P38" s="95"/>
      <c r="Q38" s="101"/>
      <c r="R38" s="101"/>
      <c r="S38" s="98"/>
      <c r="T38" s="101"/>
      <c r="U38" s="101"/>
      <c r="V38" s="101"/>
      <c r="W38" s="102">
        <f t="shared" si="11"/>
        <v>1036.7</v>
      </c>
      <c r="X38" s="103"/>
      <c r="Y38" s="103"/>
      <c r="Z38" s="103">
        <v>909.9</v>
      </c>
      <c r="AA38" s="103">
        <v>0</v>
      </c>
      <c r="AB38" s="103"/>
      <c r="AC38" s="103"/>
      <c r="AD38" s="103">
        <v>126.8</v>
      </c>
      <c r="AE38" s="103"/>
      <c r="AF38" s="95">
        <f>AH38+AI38+AK38</f>
        <v>1393.5</v>
      </c>
      <c r="AG38" s="105"/>
      <c r="AH38" s="105">
        <v>1323.8</v>
      </c>
      <c r="AI38" s="103">
        <v>0</v>
      </c>
      <c r="AJ38" s="105"/>
      <c r="AK38" s="105">
        <v>69.7</v>
      </c>
      <c r="AL38" s="105"/>
      <c r="AM38" s="105"/>
      <c r="AN38" s="118"/>
      <c r="AO38" s="105"/>
      <c r="AP38" s="105"/>
      <c r="AQ38" s="105"/>
      <c r="AR38" s="105"/>
      <c r="AS38" s="105"/>
      <c r="AT38" s="105"/>
      <c r="AU38" s="118"/>
      <c r="AV38" s="105"/>
      <c r="AW38" s="105"/>
      <c r="AX38" s="105"/>
      <c r="AY38" s="105"/>
      <c r="AZ38" s="105"/>
      <c r="BA38" s="105"/>
    </row>
    <row r="39" spans="1:53" ht="87" customHeight="1" x14ac:dyDescent="0.2">
      <c r="A39" s="51" t="s">
        <v>68</v>
      </c>
      <c r="B39" s="45" t="s">
        <v>37</v>
      </c>
      <c r="C39" s="59" t="s">
        <v>12</v>
      </c>
      <c r="D39" s="28">
        <f t="shared" si="53"/>
        <v>300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5"/>
      <c r="Q39" s="101"/>
      <c r="R39" s="101"/>
      <c r="S39" s="98"/>
      <c r="T39" s="101"/>
      <c r="U39" s="101"/>
      <c r="V39" s="101"/>
      <c r="W39" s="102">
        <f t="shared" si="11"/>
        <v>300</v>
      </c>
      <c r="X39" s="103"/>
      <c r="Y39" s="103"/>
      <c r="Z39" s="103"/>
      <c r="AA39" s="103">
        <v>0</v>
      </c>
      <c r="AB39" s="103">
        <v>300</v>
      </c>
      <c r="AC39" s="103">
        <v>0</v>
      </c>
      <c r="AD39" s="103"/>
      <c r="AE39" s="103"/>
      <c r="AF39" s="95">
        <f>AK39</f>
        <v>0</v>
      </c>
      <c r="AG39" s="105"/>
      <c r="AH39" s="105"/>
      <c r="AI39" s="103"/>
      <c r="AJ39" s="105"/>
      <c r="AK39" s="105">
        <v>0</v>
      </c>
      <c r="AL39" s="105"/>
      <c r="AM39" s="105"/>
      <c r="AN39" s="118">
        <f t="shared" ref="AN39" si="55">AO39+AP39+AQ39+AR39+AT39</f>
        <v>0</v>
      </c>
      <c r="AO39" s="105"/>
      <c r="AP39" s="105"/>
      <c r="AQ39" s="105"/>
      <c r="AR39" s="105"/>
      <c r="AS39" s="105"/>
      <c r="AT39" s="105"/>
      <c r="AU39" s="118">
        <f t="shared" si="14"/>
        <v>0</v>
      </c>
      <c r="AV39" s="105"/>
      <c r="AW39" s="105"/>
      <c r="AX39" s="105"/>
      <c r="AY39" s="105"/>
      <c r="AZ39" s="105"/>
      <c r="BA39" s="105"/>
    </row>
    <row r="40" spans="1:53" ht="94.5" customHeight="1" x14ac:dyDescent="0.2">
      <c r="A40" s="51" t="s">
        <v>74</v>
      </c>
      <c r="B40" s="45" t="s">
        <v>73</v>
      </c>
      <c r="C40" s="45" t="s">
        <v>73</v>
      </c>
      <c r="D40" s="28">
        <f t="shared" si="53"/>
        <v>300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5"/>
      <c r="Q40" s="101"/>
      <c r="R40" s="101"/>
      <c r="S40" s="98"/>
      <c r="T40" s="101"/>
      <c r="U40" s="101"/>
      <c r="V40" s="101"/>
      <c r="W40" s="102">
        <f>Z40+AC40</f>
        <v>300</v>
      </c>
      <c r="X40" s="103"/>
      <c r="Y40" s="103"/>
      <c r="Z40" s="103">
        <v>270</v>
      </c>
      <c r="AA40" s="98"/>
      <c r="AB40" s="103"/>
      <c r="AC40" s="103">
        <v>30</v>
      </c>
      <c r="AD40" s="103"/>
      <c r="AE40" s="103"/>
      <c r="AF40" s="95"/>
      <c r="AG40" s="105"/>
      <c r="AH40" s="105"/>
      <c r="AI40" s="103"/>
      <c r="AJ40" s="105"/>
      <c r="AK40" s="105"/>
      <c r="AL40" s="105"/>
      <c r="AM40" s="105"/>
      <c r="AN40" s="118"/>
      <c r="AO40" s="105"/>
      <c r="AP40" s="105"/>
      <c r="AQ40" s="105"/>
      <c r="AR40" s="105"/>
      <c r="AS40" s="105"/>
      <c r="AT40" s="105"/>
      <c r="AU40" s="118"/>
      <c r="AV40" s="105"/>
      <c r="AW40" s="105"/>
      <c r="AX40" s="105"/>
      <c r="AY40" s="105"/>
      <c r="AZ40" s="105"/>
      <c r="BA40" s="105"/>
    </row>
    <row r="41" spans="1:53" s="8" customFormat="1" ht="44.25" customHeight="1" x14ac:dyDescent="0.2">
      <c r="A41" s="137" t="s">
        <v>47</v>
      </c>
      <c r="B41" s="40"/>
      <c r="C41" s="40" t="s">
        <v>7</v>
      </c>
      <c r="D41" s="26">
        <f t="shared" si="44"/>
        <v>3808794.5999999996</v>
      </c>
      <c r="E41" s="68">
        <f>SUM(F41:H41)</f>
        <v>879884.79999999993</v>
      </c>
      <c r="F41" s="26">
        <f t="shared" ref="F41:L41" si="56">SUM(F42)</f>
        <v>325207.09999999998</v>
      </c>
      <c r="G41" s="26">
        <f t="shared" si="56"/>
        <v>418257.8</v>
      </c>
      <c r="H41" s="26">
        <f t="shared" si="56"/>
        <v>136419.90000000002</v>
      </c>
      <c r="I41" s="68">
        <f>J41+K41+L41+M41+N41+O41</f>
        <v>531484.6</v>
      </c>
      <c r="J41" s="26">
        <f t="shared" si="56"/>
        <v>278080.3</v>
      </c>
      <c r="K41" s="26">
        <f t="shared" si="56"/>
        <v>183584.69999999998</v>
      </c>
      <c r="L41" s="26">
        <f t="shared" si="56"/>
        <v>69819.600000000006</v>
      </c>
      <c r="M41" s="26">
        <f t="shared" ref="M41" si="57">SUM(M42)</f>
        <v>0</v>
      </c>
      <c r="N41" s="26">
        <f t="shared" ref="N41" si="58">SUM(N42)</f>
        <v>0</v>
      </c>
      <c r="O41" s="26">
        <f t="shared" ref="O41" si="59">SUM(O42)</f>
        <v>0</v>
      </c>
      <c r="P41" s="95">
        <f t="shared" ref="P41:P75" si="60">Q41+R41+S41+T41+U41+V41</f>
        <v>883698</v>
      </c>
      <c r="Q41" s="97">
        <f>Q42+Q43+Q44</f>
        <v>413020.19999999995</v>
      </c>
      <c r="R41" s="97">
        <f>R42+R43+R44</f>
        <v>234514</v>
      </c>
      <c r="S41" s="96">
        <f>S42+S43+S44</f>
        <v>235713.8</v>
      </c>
      <c r="T41" s="97">
        <f t="shared" ref="T41" si="61">SUM(T42)</f>
        <v>450</v>
      </c>
      <c r="U41" s="97">
        <f t="shared" ref="U41" si="62">SUM(U42)</f>
        <v>0</v>
      </c>
      <c r="V41" s="97">
        <f t="shared" ref="V41" si="63">SUM(V42)</f>
        <v>0</v>
      </c>
      <c r="W41" s="102">
        <f t="shared" si="11"/>
        <v>483762</v>
      </c>
      <c r="X41" s="115">
        <f>X42+X43+X44</f>
        <v>228325.4</v>
      </c>
      <c r="Y41" s="115">
        <f t="shared" ref="Y41:Z41" si="64">SUM(Y42:Y44)</f>
        <v>0</v>
      </c>
      <c r="Z41" s="115">
        <f t="shared" si="64"/>
        <v>120235.9</v>
      </c>
      <c r="AA41" s="96">
        <f>AA42+AA43+AA44</f>
        <v>135040.69999999998</v>
      </c>
      <c r="AB41" s="115">
        <f t="shared" ref="AB41" si="65">SUM(AB42:AB44)</f>
        <v>160</v>
      </c>
      <c r="AC41" s="115"/>
      <c r="AD41" s="115">
        <f t="shared" ref="AD41:AE41" si="66">SUM(AD42:AD44)</f>
        <v>0</v>
      </c>
      <c r="AE41" s="115">
        <f t="shared" si="66"/>
        <v>0</v>
      </c>
      <c r="AF41" s="102">
        <f t="shared" si="16"/>
        <v>1029965.2</v>
      </c>
      <c r="AG41" s="115">
        <f t="shared" ref="AG41:AI41" si="67">SUM(AG42:AG44)</f>
        <v>410402</v>
      </c>
      <c r="AH41" s="115">
        <f t="shared" si="67"/>
        <v>494774</v>
      </c>
      <c r="AI41" s="115">
        <f t="shared" si="67"/>
        <v>122889.2</v>
      </c>
      <c r="AJ41" s="115">
        <f t="shared" ref="AJ41" si="68">SUM(AJ42:AJ44)</f>
        <v>1900</v>
      </c>
      <c r="AK41" s="115"/>
      <c r="AL41" s="115"/>
      <c r="AM41" s="115">
        <f t="shared" ref="AM41" si="69">SUM(AM42:AM44)</f>
        <v>0</v>
      </c>
      <c r="AN41" s="95">
        <f t="shared" ref="AN41:AN75" si="70">AO41+AP41+AQ41+AR41+AT41</f>
        <v>0</v>
      </c>
      <c r="AO41" s="115">
        <f t="shared" ref="AO41" si="71">SUM(AO42:AO44)</f>
        <v>0</v>
      </c>
      <c r="AP41" s="115"/>
      <c r="AQ41" s="115"/>
      <c r="AR41" s="115"/>
      <c r="AS41" s="115"/>
      <c r="AT41" s="115"/>
      <c r="AU41" s="95">
        <f t="shared" si="14"/>
        <v>0</v>
      </c>
      <c r="AV41" s="115">
        <f t="shared" ref="AV41" si="72">SUM(AV42:AV44)</f>
        <v>0</v>
      </c>
      <c r="AW41" s="115"/>
      <c r="AX41" s="115"/>
      <c r="AY41" s="115"/>
      <c r="AZ41" s="115"/>
      <c r="BA41" s="115"/>
    </row>
    <row r="42" spans="1:53" s="10" customFormat="1" ht="85.5" x14ac:dyDescent="0.2">
      <c r="A42" s="138"/>
      <c r="B42" s="40" t="s">
        <v>64</v>
      </c>
      <c r="C42" s="40" t="s">
        <v>12</v>
      </c>
      <c r="D42" s="26">
        <f>E42+I42+P42+W42+AF42</f>
        <v>2035190.9</v>
      </c>
      <c r="E42" s="68">
        <f>SUM(F42:H42)</f>
        <v>879884.79999999993</v>
      </c>
      <c r="F42" s="26">
        <f>F45+F48+F51+F52+F53</f>
        <v>325207.09999999998</v>
      </c>
      <c r="G42" s="26">
        <f t="shared" ref="G42:H42" si="73">G45+G48+G51+G52+G53</f>
        <v>418257.8</v>
      </c>
      <c r="H42" s="26">
        <f t="shared" si="73"/>
        <v>136419.90000000002</v>
      </c>
      <c r="I42" s="68">
        <f>J42+K42+L42+M42+N42+O42</f>
        <v>531484.6</v>
      </c>
      <c r="J42" s="26">
        <f>J45+J48+J51+J52+J53</f>
        <v>278080.3</v>
      </c>
      <c r="K42" s="26">
        <f t="shared" ref="K42:O42" si="74">K45+K48+K51+K52+K53</f>
        <v>183584.69999999998</v>
      </c>
      <c r="L42" s="26">
        <f t="shared" si="74"/>
        <v>69819.600000000006</v>
      </c>
      <c r="M42" s="26">
        <f t="shared" si="74"/>
        <v>0</v>
      </c>
      <c r="N42" s="26">
        <f t="shared" si="74"/>
        <v>0</v>
      </c>
      <c r="O42" s="26">
        <f t="shared" si="74"/>
        <v>0</v>
      </c>
      <c r="P42" s="95">
        <f t="shared" si="60"/>
        <v>84046.200000000012</v>
      </c>
      <c r="Q42" s="97">
        <f>Q45+Q48+Q51+Q52+Q53</f>
        <v>37836.300000000003</v>
      </c>
      <c r="R42" s="97">
        <f t="shared" ref="R42:V42" si="75">R45+R48+R51+R52+R53</f>
        <v>31011.9</v>
      </c>
      <c r="S42" s="97">
        <f t="shared" si="75"/>
        <v>14748</v>
      </c>
      <c r="T42" s="97">
        <f t="shared" si="75"/>
        <v>450</v>
      </c>
      <c r="U42" s="97">
        <f t="shared" si="75"/>
        <v>0</v>
      </c>
      <c r="V42" s="97">
        <f t="shared" si="75"/>
        <v>0</v>
      </c>
      <c r="W42" s="95">
        <f t="shared" si="11"/>
        <v>64055.600000000006</v>
      </c>
      <c r="X42" s="96">
        <f>X45+X48+X51+X52+X53</f>
        <v>49394.3</v>
      </c>
      <c r="Y42" s="96">
        <f t="shared" ref="Y42:AE42" si="76">Y45+Y48+Y51+Y52+Y53</f>
        <v>0</v>
      </c>
      <c r="Z42" s="96">
        <f t="shared" si="76"/>
        <v>12066.4</v>
      </c>
      <c r="AA42" s="96">
        <f t="shared" si="76"/>
        <v>2434.9</v>
      </c>
      <c r="AB42" s="96">
        <f t="shared" si="76"/>
        <v>160</v>
      </c>
      <c r="AC42" s="96">
        <f t="shared" si="76"/>
        <v>0</v>
      </c>
      <c r="AD42" s="96">
        <f t="shared" si="76"/>
        <v>0</v>
      </c>
      <c r="AE42" s="96">
        <f t="shared" si="76"/>
        <v>0</v>
      </c>
      <c r="AF42" s="95">
        <f t="shared" si="16"/>
        <v>475719.7</v>
      </c>
      <c r="AG42" s="97">
        <f>AG45+AG48+AG51+AG52+AG53</f>
        <v>194811.1</v>
      </c>
      <c r="AH42" s="96">
        <f>AH45+AH48+AH51+AH52+AH53+AH55</f>
        <v>241110.3</v>
      </c>
      <c r="AI42" s="96">
        <f>AI45+AI48+AI51+AI52+AI53+AI54+AI55</f>
        <v>37898.300000000003</v>
      </c>
      <c r="AJ42" s="97">
        <f>AJ45+AJ48+AJ51+AJ52+AJ53+AJ54</f>
        <v>1900</v>
      </c>
      <c r="AK42" s="97"/>
      <c r="AL42" s="97"/>
      <c r="AM42" s="97">
        <f t="shared" ref="AM42" si="77">AM45+AM48+AM51+AM52+AM53</f>
        <v>0</v>
      </c>
      <c r="AN42" s="95">
        <f t="shared" si="70"/>
        <v>0</v>
      </c>
      <c r="AO42" s="97">
        <f>AO45+AO48+AO51+AO52+AO53</f>
        <v>0</v>
      </c>
      <c r="AP42" s="97">
        <f t="shared" ref="AP42:AT42" si="78">AP45+AP48+AP51+AP52+AP53</f>
        <v>0</v>
      </c>
      <c r="AQ42" s="97">
        <f t="shared" si="78"/>
        <v>0</v>
      </c>
      <c r="AR42" s="97">
        <f t="shared" si="78"/>
        <v>0</v>
      </c>
      <c r="AS42" s="97"/>
      <c r="AT42" s="97">
        <f t="shared" si="78"/>
        <v>0</v>
      </c>
      <c r="AU42" s="95">
        <f t="shared" si="14"/>
        <v>0</v>
      </c>
      <c r="AV42" s="97">
        <f>AV45+AV48+AV51+AV52+AV53</f>
        <v>0</v>
      </c>
      <c r="AW42" s="97">
        <f t="shared" ref="AW42:BA42" si="79">AW45+AW48+AW51+AW52+AW53</f>
        <v>0</v>
      </c>
      <c r="AX42" s="97">
        <f t="shared" si="79"/>
        <v>0</v>
      </c>
      <c r="AY42" s="97">
        <f t="shared" si="79"/>
        <v>0</v>
      </c>
      <c r="AZ42" s="97"/>
      <c r="BA42" s="97">
        <f t="shared" si="79"/>
        <v>0</v>
      </c>
    </row>
    <row r="43" spans="1:53" s="10" customFormat="1" ht="68.25" customHeight="1" x14ac:dyDescent="0.2">
      <c r="A43" s="52"/>
      <c r="B43" s="40" t="s">
        <v>37</v>
      </c>
      <c r="C43" s="40" t="s">
        <v>37</v>
      </c>
      <c r="D43" s="26">
        <f t="shared" si="44"/>
        <v>516691.4</v>
      </c>
      <c r="E43" s="68">
        <f t="shared" ref="E43:E44" si="80">SUM(F43:H43)</f>
        <v>0</v>
      </c>
      <c r="F43" s="26">
        <f>F46+F50</f>
        <v>0</v>
      </c>
      <c r="G43" s="26">
        <f t="shared" ref="G43:H43" si="81">G46+G50</f>
        <v>0</v>
      </c>
      <c r="H43" s="26">
        <f t="shared" si="81"/>
        <v>0</v>
      </c>
      <c r="I43" s="68">
        <f t="shared" ref="I43:I44" si="82">J43+K43+L43+M43+N43+O43</f>
        <v>0</v>
      </c>
      <c r="J43" s="26">
        <f>J46+J50</f>
        <v>0</v>
      </c>
      <c r="K43" s="26">
        <f t="shared" ref="K43:O43" si="83">K46+K50</f>
        <v>0</v>
      </c>
      <c r="L43" s="26">
        <f t="shared" si="83"/>
        <v>0</v>
      </c>
      <c r="M43" s="26">
        <f t="shared" si="83"/>
        <v>0</v>
      </c>
      <c r="N43" s="26">
        <f t="shared" si="83"/>
        <v>0</v>
      </c>
      <c r="O43" s="26">
        <f t="shared" si="83"/>
        <v>0</v>
      </c>
      <c r="P43" s="95">
        <f t="shared" si="60"/>
        <v>303397.5</v>
      </c>
      <c r="Q43" s="97">
        <f>Q46+Q50</f>
        <v>54570.8</v>
      </c>
      <c r="R43" s="97">
        <f t="shared" ref="R43:V43" si="84">R46+R50</f>
        <v>67071.399999999994</v>
      </c>
      <c r="S43" s="97">
        <f t="shared" si="84"/>
        <v>181755.3</v>
      </c>
      <c r="T43" s="97">
        <f t="shared" si="84"/>
        <v>0</v>
      </c>
      <c r="U43" s="97">
        <f t="shared" si="84"/>
        <v>0</v>
      </c>
      <c r="V43" s="97">
        <f t="shared" si="84"/>
        <v>0</v>
      </c>
      <c r="W43" s="95">
        <f t="shared" si="11"/>
        <v>158727.4</v>
      </c>
      <c r="X43" s="96">
        <f>X46+X50</f>
        <v>1555.7</v>
      </c>
      <c r="Y43" s="96">
        <f t="shared" ref="Y43:AE43" si="85">Y46+Y50</f>
        <v>0</v>
      </c>
      <c r="Z43" s="96">
        <f t="shared" si="85"/>
        <v>36989.5</v>
      </c>
      <c r="AA43" s="96">
        <f>AA46+AA50</f>
        <v>120182.2</v>
      </c>
      <c r="AB43" s="96">
        <f t="shared" si="85"/>
        <v>0</v>
      </c>
      <c r="AC43" s="96">
        <f t="shared" si="85"/>
        <v>0</v>
      </c>
      <c r="AD43" s="96">
        <f t="shared" si="85"/>
        <v>0</v>
      </c>
      <c r="AE43" s="96">
        <f t="shared" si="85"/>
        <v>0</v>
      </c>
      <c r="AF43" s="95">
        <f t="shared" si="16"/>
        <v>54566.5</v>
      </c>
      <c r="AG43" s="97">
        <f>AG46+AG50</f>
        <v>1750.7</v>
      </c>
      <c r="AH43" s="97">
        <f t="shared" ref="AH43:AM43" si="86">AH46+AH50</f>
        <v>2882.6</v>
      </c>
      <c r="AI43" s="96">
        <f t="shared" si="86"/>
        <v>49933.2</v>
      </c>
      <c r="AJ43" s="97">
        <f t="shared" si="86"/>
        <v>0</v>
      </c>
      <c r="AK43" s="97"/>
      <c r="AL43" s="97"/>
      <c r="AM43" s="97">
        <f t="shared" si="86"/>
        <v>0</v>
      </c>
      <c r="AN43" s="95">
        <f t="shared" si="70"/>
        <v>0</v>
      </c>
      <c r="AO43" s="97">
        <f>AO46+AO50</f>
        <v>0</v>
      </c>
      <c r="AP43" s="97">
        <f t="shared" ref="AP43:AT43" si="87">AP46+AP50</f>
        <v>0</v>
      </c>
      <c r="AQ43" s="97">
        <f t="shared" si="87"/>
        <v>0</v>
      </c>
      <c r="AR43" s="97">
        <f t="shared" si="87"/>
        <v>0</v>
      </c>
      <c r="AS43" s="97"/>
      <c r="AT43" s="97">
        <f t="shared" si="87"/>
        <v>0</v>
      </c>
      <c r="AU43" s="95">
        <f t="shared" si="14"/>
        <v>0</v>
      </c>
      <c r="AV43" s="97">
        <f>AV46+AV50</f>
        <v>0</v>
      </c>
      <c r="AW43" s="97">
        <f t="shared" ref="AW43:BA43" si="88">AW46+AW50</f>
        <v>0</v>
      </c>
      <c r="AX43" s="97">
        <f t="shared" si="88"/>
        <v>0</v>
      </c>
      <c r="AY43" s="97">
        <f t="shared" si="88"/>
        <v>0</v>
      </c>
      <c r="AZ43" s="97"/>
      <c r="BA43" s="97">
        <f t="shared" si="88"/>
        <v>0</v>
      </c>
    </row>
    <row r="44" spans="1:53" s="10" customFormat="1" ht="43.5" customHeight="1" x14ac:dyDescent="0.2">
      <c r="A44" s="52"/>
      <c r="B44" s="40" t="s">
        <v>61</v>
      </c>
      <c r="C44" s="40" t="s">
        <v>61</v>
      </c>
      <c r="D44" s="26">
        <f t="shared" si="44"/>
        <v>1256912.3</v>
      </c>
      <c r="E44" s="68">
        <f t="shared" si="80"/>
        <v>0</v>
      </c>
      <c r="F44" s="26">
        <f>F49</f>
        <v>0</v>
      </c>
      <c r="G44" s="26">
        <f t="shared" ref="G44:H44" si="89">G49</f>
        <v>0</v>
      </c>
      <c r="H44" s="26">
        <f t="shared" si="89"/>
        <v>0</v>
      </c>
      <c r="I44" s="68">
        <f t="shared" si="82"/>
        <v>0</v>
      </c>
      <c r="J44" s="26">
        <f>J49</f>
        <v>0</v>
      </c>
      <c r="K44" s="26">
        <f t="shared" ref="K44:O44" si="90">K49</f>
        <v>0</v>
      </c>
      <c r="L44" s="26">
        <f t="shared" si="90"/>
        <v>0</v>
      </c>
      <c r="M44" s="26">
        <f t="shared" si="90"/>
        <v>0</v>
      </c>
      <c r="N44" s="26">
        <f t="shared" si="90"/>
        <v>0</v>
      </c>
      <c r="O44" s="26">
        <f t="shared" si="90"/>
        <v>0</v>
      </c>
      <c r="P44" s="95">
        <f t="shared" si="60"/>
        <v>496254.3</v>
      </c>
      <c r="Q44" s="97">
        <f>Q49</f>
        <v>320613.09999999998</v>
      </c>
      <c r="R44" s="97">
        <f t="shared" ref="R44:V44" si="91">R49</f>
        <v>136430.70000000001</v>
      </c>
      <c r="S44" s="97">
        <f t="shared" si="91"/>
        <v>39210.5</v>
      </c>
      <c r="T44" s="97">
        <f t="shared" si="91"/>
        <v>0</v>
      </c>
      <c r="U44" s="97">
        <f t="shared" si="91"/>
        <v>0</v>
      </c>
      <c r="V44" s="97">
        <f t="shared" si="91"/>
        <v>0</v>
      </c>
      <c r="W44" s="95">
        <f t="shared" si="11"/>
        <v>260979</v>
      </c>
      <c r="X44" s="96">
        <f>X49</f>
        <v>177375.4</v>
      </c>
      <c r="Y44" s="96">
        <f t="shared" ref="Y44:AE44" si="92">Y49</f>
        <v>0</v>
      </c>
      <c r="Z44" s="96">
        <f t="shared" si="92"/>
        <v>71180</v>
      </c>
      <c r="AA44" s="96">
        <f t="shared" si="92"/>
        <v>12423.6</v>
      </c>
      <c r="AB44" s="96">
        <f t="shared" si="92"/>
        <v>0</v>
      </c>
      <c r="AC44" s="96">
        <f t="shared" si="92"/>
        <v>0</v>
      </c>
      <c r="AD44" s="96">
        <f t="shared" si="92"/>
        <v>0</v>
      </c>
      <c r="AE44" s="96">
        <f t="shared" si="92"/>
        <v>0</v>
      </c>
      <c r="AF44" s="95">
        <f t="shared" si="16"/>
        <v>499679.00000000006</v>
      </c>
      <c r="AG44" s="97">
        <f>AG49</f>
        <v>213840.2</v>
      </c>
      <c r="AH44" s="97">
        <f t="shared" ref="AH44:AM44" si="93">AH49</f>
        <v>250781.1</v>
      </c>
      <c r="AI44" s="96">
        <f t="shared" si="93"/>
        <v>35057.699999999997</v>
      </c>
      <c r="AJ44" s="97">
        <f t="shared" si="93"/>
        <v>0</v>
      </c>
      <c r="AK44" s="97"/>
      <c r="AL44" s="97"/>
      <c r="AM44" s="97">
        <f t="shared" si="93"/>
        <v>0</v>
      </c>
      <c r="AN44" s="95">
        <f t="shared" si="70"/>
        <v>0</v>
      </c>
      <c r="AO44" s="97">
        <f>AO49</f>
        <v>0</v>
      </c>
      <c r="AP44" s="97">
        <f t="shared" ref="AP44:AT44" si="94">AP49</f>
        <v>0</v>
      </c>
      <c r="AQ44" s="97">
        <f t="shared" si="94"/>
        <v>0</v>
      </c>
      <c r="AR44" s="97">
        <f t="shared" si="94"/>
        <v>0</v>
      </c>
      <c r="AS44" s="97"/>
      <c r="AT44" s="97">
        <f t="shared" si="94"/>
        <v>0</v>
      </c>
      <c r="AU44" s="95">
        <f t="shared" si="14"/>
        <v>0</v>
      </c>
      <c r="AV44" s="97">
        <f>AV49</f>
        <v>0</v>
      </c>
      <c r="AW44" s="97">
        <f t="shared" ref="AW44:BA44" si="95">AW49</f>
        <v>0</v>
      </c>
      <c r="AX44" s="97">
        <f t="shared" si="95"/>
        <v>0</v>
      </c>
      <c r="AY44" s="97">
        <f t="shared" si="95"/>
        <v>0</v>
      </c>
      <c r="AZ44" s="97"/>
      <c r="BA44" s="97">
        <f t="shared" si="95"/>
        <v>0</v>
      </c>
    </row>
    <row r="45" spans="1:53" ht="132.75" customHeight="1" x14ac:dyDescent="0.2">
      <c r="A45" s="132" t="s">
        <v>48</v>
      </c>
      <c r="B45" s="24" t="s">
        <v>37</v>
      </c>
      <c r="C45" s="24" t="s">
        <v>12</v>
      </c>
      <c r="D45" s="28">
        <f t="shared" si="44"/>
        <v>54501.4</v>
      </c>
      <c r="E45" s="69">
        <f t="shared" ref="E45:E61" si="96">SUM(F45:H45)</f>
        <v>26708.3</v>
      </c>
      <c r="F45" s="31">
        <v>0</v>
      </c>
      <c r="G45" s="31">
        <v>0</v>
      </c>
      <c r="H45" s="31">
        <v>26708.3</v>
      </c>
      <c r="I45" s="69">
        <f t="shared" ref="I45:I70" si="97">J45+K45+L45+M45+N45+O45</f>
        <v>21378.3</v>
      </c>
      <c r="J45" s="31">
        <v>0</v>
      </c>
      <c r="K45" s="31">
        <v>0</v>
      </c>
      <c r="L45" s="31">
        <v>21378.3</v>
      </c>
      <c r="M45" s="31"/>
      <c r="N45" s="31"/>
      <c r="O45" s="31"/>
      <c r="P45" s="102">
        <f t="shared" si="60"/>
        <v>6414.8</v>
      </c>
      <c r="Q45" s="105">
        <v>0</v>
      </c>
      <c r="R45" s="105">
        <v>0</v>
      </c>
      <c r="S45" s="103">
        <f>6414.8</f>
        <v>6414.8</v>
      </c>
      <c r="T45" s="105"/>
      <c r="U45" s="105"/>
      <c r="V45" s="105"/>
      <c r="W45" s="102">
        <f t="shared" si="11"/>
        <v>0</v>
      </c>
      <c r="X45" s="103">
        <v>0</v>
      </c>
      <c r="Y45" s="103">
        <v>0</v>
      </c>
      <c r="Z45" s="103">
        <v>0</v>
      </c>
      <c r="AA45" s="103">
        <v>0</v>
      </c>
      <c r="AB45" s="103"/>
      <c r="AC45" s="103"/>
      <c r="AD45" s="103"/>
      <c r="AE45" s="103"/>
      <c r="AF45" s="95">
        <f t="shared" si="16"/>
        <v>0</v>
      </c>
      <c r="AG45" s="105">
        <v>0</v>
      </c>
      <c r="AH45" s="105">
        <v>0</v>
      </c>
      <c r="AI45" s="103">
        <v>0</v>
      </c>
      <c r="AJ45" s="105"/>
      <c r="AK45" s="105"/>
      <c r="AL45" s="105"/>
      <c r="AM45" s="105"/>
      <c r="AN45" s="95">
        <f t="shared" si="70"/>
        <v>0</v>
      </c>
      <c r="AO45" s="105">
        <v>0</v>
      </c>
      <c r="AP45" s="105"/>
      <c r="AQ45" s="105"/>
      <c r="AR45" s="105"/>
      <c r="AS45" s="105"/>
      <c r="AT45" s="105"/>
      <c r="AU45" s="95">
        <f t="shared" si="14"/>
        <v>0</v>
      </c>
      <c r="AV45" s="105">
        <v>0</v>
      </c>
      <c r="AW45" s="105"/>
      <c r="AX45" s="105"/>
      <c r="AY45" s="105"/>
      <c r="AZ45" s="105"/>
      <c r="BA45" s="105"/>
    </row>
    <row r="46" spans="1:53" ht="78" customHeight="1" x14ac:dyDescent="0.2">
      <c r="A46" s="133"/>
      <c r="B46" s="24" t="s">
        <v>37</v>
      </c>
      <c r="C46" s="24" t="s">
        <v>37</v>
      </c>
      <c r="D46" s="28"/>
      <c r="E46" s="69">
        <f t="shared" si="96"/>
        <v>0</v>
      </c>
      <c r="F46" s="31"/>
      <c r="G46" s="31"/>
      <c r="H46" s="31"/>
      <c r="I46" s="69">
        <f t="shared" si="97"/>
        <v>0</v>
      </c>
      <c r="J46" s="31"/>
      <c r="K46" s="31"/>
      <c r="L46" s="31"/>
      <c r="M46" s="31"/>
      <c r="N46" s="31"/>
      <c r="O46" s="31"/>
      <c r="P46" s="102">
        <f t="shared" si="60"/>
        <v>800</v>
      </c>
      <c r="Q46" s="105"/>
      <c r="R46" s="105"/>
      <c r="S46" s="103">
        <v>800</v>
      </c>
      <c r="T46" s="105"/>
      <c r="U46" s="105"/>
      <c r="V46" s="105"/>
      <c r="W46" s="102">
        <f>AA46</f>
        <v>800</v>
      </c>
      <c r="X46" s="103"/>
      <c r="Y46" s="103"/>
      <c r="Z46" s="103"/>
      <c r="AA46" s="103">
        <v>800</v>
      </c>
      <c r="AB46" s="103"/>
      <c r="AC46" s="103"/>
      <c r="AD46" s="103"/>
      <c r="AE46" s="103"/>
      <c r="AF46" s="95">
        <f t="shared" si="16"/>
        <v>0</v>
      </c>
      <c r="AG46" s="105"/>
      <c r="AH46" s="105"/>
      <c r="AI46" s="103"/>
      <c r="AJ46" s="105"/>
      <c r="AK46" s="105"/>
      <c r="AL46" s="105"/>
      <c r="AM46" s="105"/>
      <c r="AN46" s="95">
        <f t="shared" si="70"/>
        <v>0</v>
      </c>
      <c r="AO46" s="105"/>
      <c r="AP46" s="105"/>
      <c r="AQ46" s="105"/>
      <c r="AR46" s="105"/>
      <c r="AS46" s="105"/>
      <c r="AT46" s="105"/>
      <c r="AU46" s="95">
        <f t="shared" si="14"/>
        <v>0</v>
      </c>
      <c r="AV46" s="105"/>
      <c r="AW46" s="105"/>
      <c r="AX46" s="105"/>
      <c r="AY46" s="105"/>
      <c r="AZ46" s="105"/>
      <c r="BA46" s="105"/>
    </row>
    <row r="47" spans="1:53" s="10" customFormat="1" ht="78" customHeight="1" x14ac:dyDescent="0.2">
      <c r="A47" s="128" t="s">
        <v>49</v>
      </c>
      <c r="B47" s="40" t="s">
        <v>76</v>
      </c>
      <c r="C47" s="40"/>
      <c r="D47" s="26">
        <f>E47+I47+P47+W47+AF47+AU47</f>
        <v>3255382.5999999996</v>
      </c>
      <c r="E47" s="69">
        <f t="shared" si="96"/>
        <v>551156.5</v>
      </c>
      <c r="F47" s="30">
        <f>F48+F49+F50</f>
        <v>135556.9</v>
      </c>
      <c r="G47" s="30">
        <f t="shared" ref="G47:H47" si="98">G48+G49+G50</f>
        <v>329510.5</v>
      </c>
      <c r="H47" s="30">
        <f t="shared" si="98"/>
        <v>86089.1</v>
      </c>
      <c r="I47" s="69">
        <f t="shared" si="97"/>
        <v>321129.09999999998</v>
      </c>
      <c r="J47" s="30">
        <f>J48+J49+J50</f>
        <v>119333.3</v>
      </c>
      <c r="K47" s="30">
        <f t="shared" ref="K47:O47" si="99">K48+K49+K50</f>
        <v>169890.3</v>
      </c>
      <c r="L47" s="30">
        <f t="shared" si="99"/>
        <v>31905.5</v>
      </c>
      <c r="M47" s="30">
        <f t="shared" si="99"/>
        <v>0</v>
      </c>
      <c r="N47" s="30">
        <f t="shared" si="99"/>
        <v>0</v>
      </c>
      <c r="O47" s="30">
        <f t="shared" si="99"/>
        <v>0</v>
      </c>
      <c r="P47" s="102">
        <f t="shared" si="60"/>
        <v>876033.2</v>
      </c>
      <c r="Q47" s="114">
        <f>Q48+Q49+Q50</f>
        <v>413020.19999999995</v>
      </c>
      <c r="R47" s="114">
        <f t="shared" ref="R47:V47" si="100">R48+R49+R50</f>
        <v>234514</v>
      </c>
      <c r="S47" s="114">
        <f t="shared" si="100"/>
        <v>228499</v>
      </c>
      <c r="T47" s="114">
        <f t="shared" si="100"/>
        <v>0</v>
      </c>
      <c r="U47" s="114">
        <f t="shared" si="100"/>
        <v>0</v>
      </c>
      <c r="V47" s="114">
        <f t="shared" si="100"/>
        <v>0</v>
      </c>
      <c r="W47" s="102">
        <f>X47+Y47+Z47+AA47+AB47+AC47+AD47+AE47</f>
        <v>482802.00000000006</v>
      </c>
      <c r="X47" s="115">
        <f>X48+X49+X50</f>
        <v>228325.40000000002</v>
      </c>
      <c r="Y47" s="115">
        <f t="shared" ref="Y47:AE47" si="101">Y48+Y49+Y50</f>
        <v>0</v>
      </c>
      <c r="Z47" s="115">
        <f t="shared" si="101"/>
        <v>120235.9</v>
      </c>
      <c r="AA47" s="115">
        <f t="shared" si="101"/>
        <v>134240.70000000001</v>
      </c>
      <c r="AB47" s="115">
        <f t="shared" si="101"/>
        <v>0</v>
      </c>
      <c r="AC47" s="115">
        <f t="shared" si="101"/>
        <v>0</v>
      </c>
      <c r="AD47" s="115">
        <f t="shared" si="101"/>
        <v>0</v>
      </c>
      <c r="AE47" s="115">
        <f t="shared" si="101"/>
        <v>0</v>
      </c>
      <c r="AF47" s="95">
        <f t="shared" si="16"/>
        <v>1024261.8</v>
      </c>
      <c r="AG47" s="114">
        <f>AG48+AG49+AG50</f>
        <v>410402.00000000006</v>
      </c>
      <c r="AH47" s="114">
        <f t="shared" ref="AH47:AM47" si="102">AH48+AH49+AH50</f>
        <v>491270.6</v>
      </c>
      <c r="AI47" s="114">
        <f>AI48+AI49+AI50</f>
        <v>122589.2</v>
      </c>
      <c r="AJ47" s="114">
        <f t="shared" si="102"/>
        <v>0</v>
      </c>
      <c r="AK47" s="114">
        <f t="shared" si="102"/>
        <v>0</v>
      </c>
      <c r="AL47" s="114">
        <f t="shared" si="102"/>
        <v>0</v>
      </c>
      <c r="AM47" s="114">
        <f t="shared" si="102"/>
        <v>0</v>
      </c>
      <c r="AN47" s="95">
        <f t="shared" si="70"/>
        <v>0</v>
      </c>
      <c r="AO47" s="114">
        <f>AO48+AO49+AO50</f>
        <v>0</v>
      </c>
      <c r="AP47" s="114">
        <f t="shared" ref="AP47:AT47" si="103">AP48+AP49+AP50</f>
        <v>0</v>
      </c>
      <c r="AQ47" s="114">
        <f t="shared" si="103"/>
        <v>0</v>
      </c>
      <c r="AR47" s="114">
        <f t="shared" si="103"/>
        <v>0</v>
      </c>
      <c r="AS47" s="114"/>
      <c r="AT47" s="114">
        <f t="shared" si="103"/>
        <v>0</v>
      </c>
      <c r="AU47" s="95">
        <f t="shared" si="14"/>
        <v>0</v>
      </c>
      <c r="AV47" s="114">
        <f>AV48+AV49+AV50</f>
        <v>0</v>
      </c>
      <c r="AW47" s="114">
        <f t="shared" ref="AW47:BA47" si="104">AW48+AW49+AW50</f>
        <v>0</v>
      </c>
      <c r="AX47" s="114">
        <f t="shared" si="104"/>
        <v>0</v>
      </c>
      <c r="AY47" s="114">
        <f t="shared" si="104"/>
        <v>0</v>
      </c>
      <c r="AZ47" s="114"/>
      <c r="BA47" s="114">
        <f t="shared" si="104"/>
        <v>0</v>
      </c>
    </row>
    <row r="48" spans="1:53" ht="114.75" customHeight="1" x14ac:dyDescent="0.2">
      <c r="A48" s="149"/>
      <c r="B48" s="24" t="s">
        <v>65</v>
      </c>
      <c r="C48" s="24" t="s">
        <v>12</v>
      </c>
      <c r="D48" s="28">
        <f t="shared" si="44"/>
        <v>1483378.9</v>
      </c>
      <c r="E48" s="70">
        <f t="shared" si="96"/>
        <v>551156.5</v>
      </c>
      <c r="F48" s="31">
        <v>135556.9</v>
      </c>
      <c r="G48" s="31">
        <v>329510.5</v>
      </c>
      <c r="H48" s="31">
        <v>86089.1</v>
      </c>
      <c r="I48" s="72">
        <f t="shared" si="97"/>
        <v>321129.09999999998</v>
      </c>
      <c r="J48" s="31">
        <f>227633.1-108299.8</f>
        <v>119333.3</v>
      </c>
      <c r="K48" s="31">
        <v>169890.3</v>
      </c>
      <c r="L48" s="31">
        <v>31905.5</v>
      </c>
      <c r="M48" s="35"/>
      <c r="N48" s="35"/>
      <c r="O48" s="35"/>
      <c r="P48" s="119">
        <f t="shared" si="60"/>
        <v>77181.400000000009</v>
      </c>
      <c r="Q48" s="105">
        <v>37836.300000000003</v>
      </c>
      <c r="R48" s="105">
        <v>31011.9</v>
      </c>
      <c r="S48" s="103">
        <v>8333.2000000000007</v>
      </c>
      <c r="T48" s="120"/>
      <c r="U48" s="120"/>
      <c r="V48" s="120"/>
      <c r="W48" s="102">
        <f t="shared" ref="W48:W50" si="105">X48+Y48+Z48+AA48+AB48+AC48+AD48+AE48</f>
        <v>63895.600000000006</v>
      </c>
      <c r="X48" s="103">
        <v>49394.3</v>
      </c>
      <c r="Y48" s="103">
        <v>0</v>
      </c>
      <c r="Z48" s="103">
        <v>12066.4</v>
      </c>
      <c r="AA48" s="103">
        <v>2434.9</v>
      </c>
      <c r="AB48" s="121"/>
      <c r="AC48" s="121"/>
      <c r="AD48" s="121"/>
      <c r="AE48" s="121"/>
      <c r="AF48" s="95">
        <f t="shared" si="16"/>
        <v>470016.3</v>
      </c>
      <c r="AG48" s="105">
        <v>194811.1</v>
      </c>
      <c r="AH48" s="105">
        <v>237606.9</v>
      </c>
      <c r="AI48" s="103">
        <v>37598.300000000003</v>
      </c>
      <c r="AJ48" s="120"/>
      <c r="AK48" s="120"/>
      <c r="AL48" s="120"/>
      <c r="AM48" s="120"/>
      <c r="AN48" s="95">
        <f t="shared" si="70"/>
        <v>0</v>
      </c>
      <c r="AO48" s="105">
        <v>0</v>
      </c>
      <c r="AP48" s="105"/>
      <c r="AQ48" s="105"/>
      <c r="AR48" s="105"/>
      <c r="AS48" s="105"/>
      <c r="AT48" s="105"/>
      <c r="AU48" s="95">
        <f t="shared" si="14"/>
        <v>0</v>
      </c>
      <c r="AV48" s="105">
        <v>0</v>
      </c>
      <c r="AW48" s="105"/>
      <c r="AX48" s="105"/>
      <c r="AY48" s="105"/>
      <c r="AZ48" s="105"/>
      <c r="BA48" s="105"/>
    </row>
    <row r="49" spans="1:53" ht="82.5" customHeight="1" x14ac:dyDescent="0.2">
      <c r="A49" s="149"/>
      <c r="B49" s="24" t="s">
        <v>16</v>
      </c>
      <c r="C49" s="24" t="s">
        <v>16</v>
      </c>
      <c r="D49" s="28">
        <f t="shared" si="44"/>
        <v>1256912.3</v>
      </c>
      <c r="E49" s="70">
        <f t="shared" si="96"/>
        <v>0</v>
      </c>
      <c r="F49" s="31"/>
      <c r="G49" s="31"/>
      <c r="H49" s="31"/>
      <c r="I49" s="72">
        <f t="shared" si="97"/>
        <v>0</v>
      </c>
      <c r="J49" s="31"/>
      <c r="K49" s="31"/>
      <c r="L49" s="31"/>
      <c r="M49" s="35"/>
      <c r="N49" s="35"/>
      <c r="O49" s="35"/>
      <c r="P49" s="122">
        <f>Q49+R49+S49+T49+U49+V49</f>
        <v>496254.3</v>
      </c>
      <c r="Q49" s="105">
        <v>320613.09999999998</v>
      </c>
      <c r="R49" s="105">
        <v>136430.70000000001</v>
      </c>
      <c r="S49" s="103">
        <v>39210.5</v>
      </c>
      <c r="T49" s="120"/>
      <c r="U49" s="120"/>
      <c r="V49" s="120"/>
      <c r="W49" s="102">
        <f t="shared" si="105"/>
        <v>260979</v>
      </c>
      <c r="X49" s="103">
        <v>177375.4</v>
      </c>
      <c r="Y49" s="103">
        <v>0</v>
      </c>
      <c r="Z49" s="103">
        <v>71180</v>
      </c>
      <c r="AA49" s="103">
        <v>12423.6</v>
      </c>
      <c r="AB49" s="121">
        <v>0</v>
      </c>
      <c r="AC49" s="121"/>
      <c r="AD49" s="121">
        <v>0</v>
      </c>
      <c r="AE49" s="121">
        <v>0</v>
      </c>
      <c r="AF49" s="95">
        <f t="shared" si="16"/>
        <v>499679.00000000006</v>
      </c>
      <c r="AG49" s="105">
        <v>213840.2</v>
      </c>
      <c r="AH49" s="105">
        <v>250781.1</v>
      </c>
      <c r="AI49" s="103">
        <v>35057.699999999997</v>
      </c>
      <c r="AJ49" s="120"/>
      <c r="AK49" s="120"/>
      <c r="AL49" s="120"/>
      <c r="AM49" s="120"/>
      <c r="AN49" s="95">
        <f t="shared" si="70"/>
        <v>0</v>
      </c>
      <c r="AO49" s="105"/>
      <c r="AP49" s="105"/>
      <c r="AQ49" s="105"/>
      <c r="AR49" s="105"/>
      <c r="AS49" s="105"/>
      <c r="AT49" s="105"/>
      <c r="AU49" s="95">
        <f t="shared" si="14"/>
        <v>0</v>
      </c>
      <c r="AV49" s="105"/>
      <c r="AW49" s="105"/>
      <c r="AX49" s="105"/>
      <c r="AY49" s="105"/>
      <c r="AZ49" s="105"/>
      <c r="BA49" s="105"/>
    </row>
    <row r="50" spans="1:53" ht="58.5" customHeight="1" x14ac:dyDescent="0.2">
      <c r="A50" s="150"/>
      <c r="B50" s="24" t="s">
        <v>37</v>
      </c>
      <c r="C50" s="24" t="s">
        <v>37</v>
      </c>
      <c r="D50" s="28">
        <f t="shared" si="44"/>
        <v>515091.4</v>
      </c>
      <c r="E50" s="70">
        <f t="shared" si="96"/>
        <v>0</v>
      </c>
      <c r="F50" s="31"/>
      <c r="G50" s="31"/>
      <c r="H50" s="31"/>
      <c r="I50" s="72">
        <f t="shared" si="97"/>
        <v>0</v>
      </c>
      <c r="J50" s="31"/>
      <c r="K50" s="31"/>
      <c r="L50" s="31"/>
      <c r="M50" s="35"/>
      <c r="N50" s="35"/>
      <c r="O50" s="35"/>
      <c r="P50" s="119">
        <f t="shared" si="60"/>
        <v>302597.5</v>
      </c>
      <c r="Q50" s="105">
        <v>54570.8</v>
      </c>
      <c r="R50" s="105">
        <v>67071.399999999994</v>
      </c>
      <c r="S50" s="103">
        <v>180955.3</v>
      </c>
      <c r="T50" s="120"/>
      <c r="U50" s="120"/>
      <c r="V50" s="120"/>
      <c r="W50" s="102">
        <f t="shared" si="105"/>
        <v>157927.4</v>
      </c>
      <c r="X50" s="103">
        <v>1555.7</v>
      </c>
      <c r="Y50" s="103">
        <v>0</v>
      </c>
      <c r="Z50" s="103">
        <v>36989.5</v>
      </c>
      <c r="AA50" s="103">
        <v>119382.2</v>
      </c>
      <c r="AB50" s="121"/>
      <c r="AC50" s="121"/>
      <c r="AD50" s="121"/>
      <c r="AE50" s="121"/>
      <c r="AF50" s="95">
        <f t="shared" si="16"/>
        <v>54566.5</v>
      </c>
      <c r="AG50" s="105">
        <v>1750.7</v>
      </c>
      <c r="AH50" s="105">
        <v>2882.6</v>
      </c>
      <c r="AI50" s="103">
        <v>49933.2</v>
      </c>
      <c r="AJ50" s="120"/>
      <c r="AK50" s="120"/>
      <c r="AL50" s="120"/>
      <c r="AM50" s="120"/>
      <c r="AN50" s="95">
        <f t="shared" si="70"/>
        <v>0</v>
      </c>
      <c r="AO50" s="105">
        <v>0</v>
      </c>
      <c r="AP50" s="105"/>
      <c r="AQ50" s="105"/>
      <c r="AR50" s="105"/>
      <c r="AS50" s="105"/>
      <c r="AT50" s="105"/>
      <c r="AU50" s="95">
        <f t="shared" si="14"/>
        <v>0</v>
      </c>
      <c r="AV50" s="105">
        <v>0</v>
      </c>
      <c r="AW50" s="105"/>
      <c r="AX50" s="105"/>
      <c r="AY50" s="105"/>
      <c r="AZ50" s="105"/>
      <c r="BA50" s="105"/>
    </row>
    <row r="51" spans="1:53" ht="131.25" customHeight="1" x14ac:dyDescent="0.2">
      <c r="A51" s="53" t="s">
        <v>50</v>
      </c>
      <c r="B51" s="24" t="s">
        <v>56</v>
      </c>
      <c r="C51" s="24" t="s">
        <v>12</v>
      </c>
      <c r="D51" s="28">
        <f t="shared" si="44"/>
        <v>490997.19999999995</v>
      </c>
      <c r="E51" s="70">
        <f t="shared" si="96"/>
        <v>302020</v>
      </c>
      <c r="F51" s="31">
        <v>189650.2</v>
      </c>
      <c r="G51" s="31">
        <v>88747.3</v>
      </c>
      <c r="H51" s="31">
        <v>23622.5</v>
      </c>
      <c r="I51" s="72">
        <f t="shared" si="97"/>
        <v>188977.19999999998</v>
      </c>
      <c r="J51" s="31">
        <v>158747</v>
      </c>
      <c r="K51" s="31">
        <v>13694.4</v>
      </c>
      <c r="L51" s="31">
        <v>16535.8</v>
      </c>
      <c r="M51" s="35"/>
      <c r="N51" s="35"/>
      <c r="O51" s="35"/>
      <c r="P51" s="119">
        <f t="shared" si="60"/>
        <v>0</v>
      </c>
      <c r="Q51" s="105">
        <v>0</v>
      </c>
      <c r="R51" s="105">
        <v>0</v>
      </c>
      <c r="S51" s="103">
        <v>0</v>
      </c>
      <c r="T51" s="120"/>
      <c r="U51" s="120"/>
      <c r="V51" s="120"/>
      <c r="W51" s="106">
        <f t="shared" si="11"/>
        <v>0</v>
      </c>
      <c r="X51" s="103">
        <v>0</v>
      </c>
      <c r="Y51" s="103">
        <v>0</v>
      </c>
      <c r="Z51" s="103">
        <v>0</v>
      </c>
      <c r="AA51" s="103">
        <v>0</v>
      </c>
      <c r="AB51" s="121"/>
      <c r="AC51" s="121"/>
      <c r="AD51" s="121"/>
      <c r="AE51" s="121"/>
      <c r="AF51" s="95">
        <f t="shared" si="16"/>
        <v>0</v>
      </c>
      <c r="AG51" s="105">
        <v>0</v>
      </c>
      <c r="AH51" s="105">
        <v>0</v>
      </c>
      <c r="AI51" s="103">
        <v>0</v>
      </c>
      <c r="AJ51" s="120"/>
      <c r="AK51" s="120"/>
      <c r="AL51" s="120"/>
      <c r="AM51" s="120"/>
      <c r="AN51" s="95">
        <f t="shared" si="70"/>
        <v>0</v>
      </c>
      <c r="AO51" s="105">
        <v>0</v>
      </c>
      <c r="AP51" s="105"/>
      <c r="AQ51" s="105"/>
      <c r="AR51" s="105"/>
      <c r="AS51" s="105"/>
      <c r="AT51" s="105"/>
      <c r="AU51" s="95">
        <f t="shared" si="14"/>
        <v>0</v>
      </c>
      <c r="AV51" s="105">
        <v>0</v>
      </c>
      <c r="AW51" s="105"/>
      <c r="AX51" s="105"/>
      <c r="AY51" s="105"/>
      <c r="AZ51" s="105"/>
      <c r="BA51" s="105"/>
    </row>
    <row r="52" spans="1:53" ht="114.75" customHeight="1" x14ac:dyDescent="0.2">
      <c r="A52" s="53" t="s">
        <v>77</v>
      </c>
      <c r="B52" s="24" t="s">
        <v>30</v>
      </c>
      <c r="C52" s="24" t="s">
        <v>12</v>
      </c>
      <c r="D52" s="28">
        <f>SUM(W52+AF52)</f>
        <v>1900</v>
      </c>
      <c r="E52" s="70">
        <f t="shared" si="96"/>
        <v>0</v>
      </c>
      <c r="F52" s="31"/>
      <c r="G52" s="31"/>
      <c r="H52" s="31"/>
      <c r="I52" s="72">
        <f t="shared" si="97"/>
        <v>0</v>
      </c>
      <c r="J52" s="31"/>
      <c r="K52" s="31"/>
      <c r="L52" s="31"/>
      <c r="M52" s="35"/>
      <c r="N52" s="35"/>
      <c r="O52" s="35"/>
      <c r="P52" s="123">
        <f t="shared" si="60"/>
        <v>0</v>
      </c>
      <c r="Q52" s="105"/>
      <c r="R52" s="105"/>
      <c r="S52" s="103"/>
      <c r="T52" s="120"/>
      <c r="U52" s="120"/>
      <c r="V52" s="120"/>
      <c r="W52" s="106">
        <f t="shared" ref="W52:W75" si="106">X52+Y52+Z52+AA52+AB52+AD52+AE52</f>
        <v>0</v>
      </c>
      <c r="X52" s="103"/>
      <c r="Y52" s="103"/>
      <c r="Z52" s="103"/>
      <c r="AA52" s="103"/>
      <c r="AB52" s="121">
        <v>0</v>
      </c>
      <c r="AC52" s="121"/>
      <c r="AD52" s="121"/>
      <c r="AE52" s="121"/>
      <c r="AF52" s="95">
        <f t="shared" ref="AF52:AF75" si="107">AG52+AH52+AI52+AJ52+AM52</f>
        <v>1900</v>
      </c>
      <c r="AG52" s="105"/>
      <c r="AH52" s="105"/>
      <c r="AI52" s="103"/>
      <c r="AJ52" s="120">
        <v>1900</v>
      </c>
      <c r="AK52" s="120"/>
      <c r="AL52" s="120"/>
      <c r="AM52" s="120"/>
      <c r="AN52" s="95">
        <f t="shared" si="70"/>
        <v>0</v>
      </c>
      <c r="AO52" s="105"/>
      <c r="AP52" s="105"/>
      <c r="AQ52" s="105"/>
      <c r="AR52" s="105"/>
      <c r="AS52" s="105"/>
      <c r="AT52" s="105"/>
      <c r="AU52" s="95">
        <f t="shared" ref="AU52:AU75" si="108">AV52+AW52+AX52+AY52+BA52</f>
        <v>0</v>
      </c>
      <c r="AV52" s="105"/>
      <c r="AW52" s="105"/>
      <c r="AX52" s="105"/>
      <c r="AY52" s="105"/>
      <c r="AZ52" s="105"/>
      <c r="BA52" s="105"/>
    </row>
    <row r="53" spans="1:53" ht="87" customHeight="1" x14ac:dyDescent="0.2">
      <c r="A53" s="53" t="s">
        <v>87</v>
      </c>
      <c r="B53" s="24" t="s">
        <v>84</v>
      </c>
      <c r="C53" s="24" t="s">
        <v>12</v>
      </c>
      <c r="D53" s="28">
        <f>E53+I53+P53+W53+AF53</f>
        <v>874.6</v>
      </c>
      <c r="E53" s="77">
        <f t="shared" si="96"/>
        <v>0</v>
      </c>
      <c r="F53" s="31">
        <v>0</v>
      </c>
      <c r="G53" s="31">
        <v>0</v>
      </c>
      <c r="H53" s="31">
        <v>0</v>
      </c>
      <c r="I53" s="72">
        <f t="shared" si="97"/>
        <v>0</v>
      </c>
      <c r="J53" s="31">
        <v>0</v>
      </c>
      <c r="K53" s="31">
        <v>0</v>
      </c>
      <c r="L53" s="31">
        <v>0</v>
      </c>
      <c r="M53" s="35"/>
      <c r="N53" s="35"/>
      <c r="O53" s="35"/>
      <c r="P53" s="124">
        <f t="shared" si="60"/>
        <v>450</v>
      </c>
      <c r="Q53" s="105">
        <v>0</v>
      </c>
      <c r="R53" s="105">
        <v>0</v>
      </c>
      <c r="S53" s="103">
        <v>0</v>
      </c>
      <c r="T53" s="120">
        <v>450</v>
      </c>
      <c r="U53" s="120"/>
      <c r="V53" s="120"/>
      <c r="W53" s="106">
        <f t="shared" si="106"/>
        <v>160</v>
      </c>
      <c r="X53" s="103">
        <v>0</v>
      </c>
      <c r="Y53" s="103">
        <v>0</v>
      </c>
      <c r="Z53" s="103">
        <v>0</v>
      </c>
      <c r="AA53" s="103">
        <v>0</v>
      </c>
      <c r="AB53" s="121">
        <v>160</v>
      </c>
      <c r="AC53" s="121"/>
      <c r="AD53" s="121"/>
      <c r="AE53" s="121">
        <v>0</v>
      </c>
      <c r="AF53" s="95">
        <f t="shared" si="107"/>
        <v>264.60000000000002</v>
      </c>
      <c r="AG53" s="105">
        <v>0</v>
      </c>
      <c r="AH53" s="105">
        <v>0</v>
      </c>
      <c r="AI53" s="103">
        <v>264.60000000000002</v>
      </c>
      <c r="AJ53" s="120">
        <v>0</v>
      </c>
      <c r="AK53" s="120"/>
      <c r="AL53" s="120"/>
      <c r="AM53" s="120">
        <v>0</v>
      </c>
      <c r="AN53" s="95">
        <f t="shared" si="70"/>
        <v>0</v>
      </c>
      <c r="AO53" s="105">
        <v>0</v>
      </c>
      <c r="AP53" s="105"/>
      <c r="AQ53" s="105"/>
      <c r="AR53" s="105"/>
      <c r="AS53" s="105"/>
      <c r="AT53" s="105"/>
      <c r="AU53" s="95">
        <f t="shared" si="108"/>
        <v>0</v>
      </c>
      <c r="AV53" s="105">
        <v>0</v>
      </c>
      <c r="AW53" s="105"/>
      <c r="AX53" s="105"/>
      <c r="AY53" s="105"/>
      <c r="AZ53" s="105"/>
      <c r="BA53" s="105"/>
    </row>
    <row r="54" spans="1:53" ht="78.75" customHeight="1" x14ac:dyDescent="0.2">
      <c r="A54" s="84" t="s">
        <v>88</v>
      </c>
      <c r="B54" s="85" t="s">
        <v>84</v>
      </c>
      <c r="C54" s="85" t="s">
        <v>12</v>
      </c>
      <c r="D54" s="28">
        <f>AF54</f>
        <v>0</v>
      </c>
      <c r="E54" s="77"/>
      <c r="F54" s="31"/>
      <c r="G54" s="31"/>
      <c r="H54" s="31"/>
      <c r="I54" s="72"/>
      <c r="J54" s="31"/>
      <c r="K54" s="31"/>
      <c r="L54" s="31"/>
      <c r="M54" s="35"/>
      <c r="N54" s="35"/>
      <c r="O54" s="35"/>
      <c r="P54" s="124"/>
      <c r="Q54" s="105"/>
      <c r="R54" s="105"/>
      <c r="S54" s="103"/>
      <c r="T54" s="120"/>
      <c r="U54" s="120"/>
      <c r="V54" s="120"/>
      <c r="W54" s="106"/>
      <c r="X54" s="103"/>
      <c r="Y54" s="103"/>
      <c r="Z54" s="103"/>
      <c r="AA54" s="103"/>
      <c r="AB54" s="121"/>
      <c r="AC54" s="121"/>
      <c r="AD54" s="121"/>
      <c r="AE54" s="121"/>
      <c r="AF54" s="95">
        <f>AI54+AJ54</f>
        <v>0</v>
      </c>
      <c r="AG54" s="105"/>
      <c r="AH54" s="105"/>
      <c r="AI54" s="103">
        <v>0</v>
      </c>
      <c r="AJ54" s="120">
        <v>0</v>
      </c>
      <c r="AK54" s="120"/>
      <c r="AL54" s="120"/>
      <c r="AM54" s="120"/>
      <c r="AN54" s="95"/>
      <c r="AO54" s="105"/>
      <c r="AP54" s="105"/>
      <c r="AQ54" s="105"/>
      <c r="AR54" s="105"/>
      <c r="AS54" s="105"/>
      <c r="AT54" s="105"/>
      <c r="AU54" s="95"/>
      <c r="AV54" s="105"/>
      <c r="AW54" s="105"/>
      <c r="AX54" s="105"/>
      <c r="AY54" s="105"/>
      <c r="AZ54" s="105"/>
      <c r="BA54" s="105"/>
    </row>
    <row r="55" spans="1:53" ht="78.75" customHeight="1" x14ac:dyDescent="0.2">
      <c r="A55" s="90" t="s">
        <v>90</v>
      </c>
      <c r="B55" s="91" t="s">
        <v>84</v>
      </c>
      <c r="C55" s="91" t="s">
        <v>12</v>
      </c>
      <c r="D55" s="28">
        <f>AF55</f>
        <v>3538.8</v>
      </c>
      <c r="E55" s="77"/>
      <c r="F55" s="31"/>
      <c r="G55" s="31"/>
      <c r="H55" s="31"/>
      <c r="I55" s="72"/>
      <c r="J55" s="31"/>
      <c r="K55" s="31"/>
      <c r="L55" s="31"/>
      <c r="M55" s="35"/>
      <c r="N55" s="35"/>
      <c r="O55" s="35"/>
      <c r="P55" s="124"/>
      <c r="Q55" s="105"/>
      <c r="R55" s="105"/>
      <c r="S55" s="103"/>
      <c r="T55" s="120"/>
      <c r="U55" s="120"/>
      <c r="V55" s="120"/>
      <c r="W55" s="106"/>
      <c r="X55" s="103"/>
      <c r="Y55" s="103"/>
      <c r="Z55" s="103"/>
      <c r="AA55" s="103"/>
      <c r="AB55" s="121"/>
      <c r="AC55" s="121"/>
      <c r="AD55" s="121"/>
      <c r="AE55" s="121"/>
      <c r="AF55" s="95">
        <f>AH55+AI55</f>
        <v>3538.8</v>
      </c>
      <c r="AG55" s="105"/>
      <c r="AH55" s="105">
        <v>3503.4</v>
      </c>
      <c r="AI55" s="103">
        <v>35.4</v>
      </c>
      <c r="AJ55" s="120"/>
      <c r="AK55" s="120"/>
      <c r="AL55" s="120"/>
      <c r="AM55" s="120"/>
      <c r="AN55" s="95"/>
      <c r="AO55" s="105"/>
      <c r="AP55" s="105"/>
      <c r="AQ55" s="105"/>
      <c r="AR55" s="105"/>
      <c r="AS55" s="105"/>
      <c r="AT55" s="105"/>
      <c r="AU55" s="95"/>
      <c r="AV55" s="105"/>
      <c r="AW55" s="105"/>
      <c r="AX55" s="105"/>
      <c r="AY55" s="105"/>
      <c r="AZ55" s="105"/>
      <c r="BA55" s="105"/>
    </row>
    <row r="56" spans="1:53" s="5" customFormat="1" ht="51.75" customHeight="1" x14ac:dyDescent="0.2">
      <c r="A56" s="54" t="s">
        <v>85</v>
      </c>
      <c r="B56" s="40"/>
      <c r="C56" s="40" t="s">
        <v>7</v>
      </c>
      <c r="D56" s="26">
        <f>E56+I56+P56+W56+AF56+AN56+AU56</f>
        <v>296756.61900000006</v>
      </c>
      <c r="E56" s="69">
        <f t="shared" si="96"/>
        <v>61157.48</v>
      </c>
      <c r="F56" s="30">
        <f t="shared" ref="F56:G56" si="109">SUM(F57:F63)</f>
        <v>0</v>
      </c>
      <c r="G56" s="30">
        <f t="shared" si="109"/>
        <v>45406.8</v>
      </c>
      <c r="H56" s="30">
        <f t="shared" ref="H56:AM56" si="110">SUM(H57:H63)</f>
        <v>15750.68</v>
      </c>
      <c r="I56" s="69">
        <f t="shared" si="97"/>
        <v>67290.739000000001</v>
      </c>
      <c r="J56" s="30">
        <f t="shared" ref="J56:L56" si="111">SUM(J57:J63)</f>
        <v>0</v>
      </c>
      <c r="K56" s="30">
        <f t="shared" si="111"/>
        <v>59064.11</v>
      </c>
      <c r="L56" s="30">
        <f t="shared" si="111"/>
        <v>7882</v>
      </c>
      <c r="M56" s="30">
        <f t="shared" ref="M56" si="112">SUM(M57:M63)</f>
        <v>261.42900000000003</v>
      </c>
      <c r="N56" s="30">
        <f t="shared" si="110"/>
        <v>76.899999999999991</v>
      </c>
      <c r="O56" s="30">
        <f t="shared" si="110"/>
        <v>6.3</v>
      </c>
      <c r="P56" s="102">
        <f t="shared" si="60"/>
        <v>51500</v>
      </c>
      <c r="Q56" s="114">
        <f t="shared" ref="Q56:S56" si="113">SUM(Q57:Q63)</f>
        <v>0</v>
      </c>
      <c r="R56" s="114">
        <f t="shared" si="113"/>
        <v>44176.1</v>
      </c>
      <c r="S56" s="115">
        <f t="shared" si="113"/>
        <v>7164.2999999999993</v>
      </c>
      <c r="T56" s="114">
        <f t="shared" ref="T56" si="114">SUM(T57:T63)</f>
        <v>112</v>
      </c>
      <c r="U56" s="114">
        <f t="shared" si="110"/>
        <v>3.8</v>
      </c>
      <c r="V56" s="114">
        <f t="shared" si="110"/>
        <v>43.8</v>
      </c>
      <c r="W56" s="102">
        <f t="shared" si="106"/>
        <v>48259.5</v>
      </c>
      <c r="X56" s="115">
        <f t="shared" ref="X56:AA56" si="115">SUM(X57:X63)</f>
        <v>0</v>
      </c>
      <c r="Y56" s="115">
        <f t="shared" si="115"/>
        <v>0</v>
      </c>
      <c r="Z56" s="115">
        <f t="shared" si="115"/>
        <v>40086.5</v>
      </c>
      <c r="AA56" s="115">
        <f t="shared" si="115"/>
        <v>6782</v>
      </c>
      <c r="AB56" s="115">
        <f t="shared" ref="AB56" si="116">SUM(AB57:AB63)</f>
        <v>1246.0999999999999</v>
      </c>
      <c r="AC56" s="115"/>
      <c r="AD56" s="115">
        <f t="shared" si="110"/>
        <v>85.6</v>
      </c>
      <c r="AE56" s="115">
        <f t="shared" si="110"/>
        <v>59.3</v>
      </c>
      <c r="AF56" s="102">
        <f>AG56+AH56+AI56+AJ56+AK56+AM56</f>
        <v>36213</v>
      </c>
      <c r="AG56" s="114">
        <f t="shared" ref="AG56" si="117">SUM(AG57:AG63)</f>
        <v>0</v>
      </c>
      <c r="AH56" s="114">
        <f t="shared" ref="AH56" si="118">SUM(AH57:AH63)</f>
        <v>18220.8</v>
      </c>
      <c r="AI56" s="115">
        <f>AI57+AI58+AI59+AI60+AI61+AI62+AI63</f>
        <v>13634.3</v>
      </c>
      <c r="AJ56" s="114">
        <f t="shared" ref="AJ56" si="119">SUM(AJ57:AJ63)</f>
        <v>4192.3</v>
      </c>
      <c r="AK56" s="114">
        <f t="shared" si="110"/>
        <v>90.6</v>
      </c>
      <c r="AL56" s="114"/>
      <c r="AM56" s="114">
        <f t="shared" si="110"/>
        <v>75</v>
      </c>
      <c r="AN56" s="95">
        <f>AO56+AP56+AQ56+AR56+AS56+AT56</f>
        <v>16361.7</v>
      </c>
      <c r="AO56" s="114">
        <f t="shared" ref="AO56" si="120">AO59</f>
        <v>0</v>
      </c>
      <c r="AP56" s="114">
        <f>AP58+AP59</f>
        <v>0</v>
      </c>
      <c r="AQ56" s="114">
        <f>AQ58+AQ59+AQ60+AQ61+AQ62+AQ63</f>
        <v>13653</v>
      </c>
      <c r="AR56" s="114">
        <f>AR59+AR60+AR62</f>
        <v>2576.1</v>
      </c>
      <c r="AS56" s="114">
        <f>AS59</f>
        <v>80</v>
      </c>
      <c r="AT56" s="114">
        <f>AT59</f>
        <v>52.6</v>
      </c>
      <c r="AU56" s="95">
        <f>AV56+AW56+AX56+AY56+AZ56+BA56</f>
        <v>15974.2</v>
      </c>
      <c r="AV56" s="114">
        <f t="shared" ref="AV56" si="121">AV59</f>
        <v>0</v>
      </c>
      <c r="AW56" s="114">
        <f>AW58+AW59</f>
        <v>0</v>
      </c>
      <c r="AX56" s="114">
        <f>AX57+AX58+AX59+AX60+AX61+AX62+AX63</f>
        <v>13983.3</v>
      </c>
      <c r="AY56" s="114">
        <f>AY59+AY60+AY62</f>
        <v>1856.2</v>
      </c>
      <c r="AZ56" s="114">
        <f>AZ59</f>
        <v>80</v>
      </c>
      <c r="BA56" s="114">
        <f>BA59</f>
        <v>54.7</v>
      </c>
    </row>
    <row r="57" spans="1:53" ht="82.5" customHeight="1" x14ac:dyDescent="0.2">
      <c r="A57" s="55" t="s">
        <v>21</v>
      </c>
      <c r="B57" s="24" t="s">
        <v>57</v>
      </c>
      <c r="C57" s="24" t="s">
        <v>12</v>
      </c>
      <c r="D57" s="28">
        <f t="shared" ref="D57:D75" si="122">E57+I57+P57+W57+AF57+AU57</f>
        <v>0</v>
      </c>
      <c r="E57" s="69">
        <f t="shared" si="96"/>
        <v>0</v>
      </c>
      <c r="F57" s="31">
        <v>0</v>
      </c>
      <c r="G57" s="31">
        <v>0</v>
      </c>
      <c r="H57" s="31">
        <v>0</v>
      </c>
      <c r="I57" s="69">
        <f t="shared" si="97"/>
        <v>0</v>
      </c>
      <c r="J57" s="31">
        <v>0</v>
      </c>
      <c r="K57" s="31">
        <v>0</v>
      </c>
      <c r="L57" s="31">
        <v>0</v>
      </c>
      <c r="M57" s="31"/>
      <c r="N57" s="31"/>
      <c r="O57" s="31"/>
      <c r="P57" s="102">
        <f t="shared" si="60"/>
        <v>0</v>
      </c>
      <c r="Q57" s="105">
        <v>0</v>
      </c>
      <c r="R57" s="105">
        <v>0</v>
      </c>
      <c r="S57" s="103">
        <v>0</v>
      </c>
      <c r="T57" s="105"/>
      <c r="U57" s="105"/>
      <c r="V57" s="105"/>
      <c r="W57" s="102">
        <f t="shared" si="106"/>
        <v>0</v>
      </c>
      <c r="X57" s="103">
        <v>0</v>
      </c>
      <c r="Y57" s="103">
        <v>0</v>
      </c>
      <c r="Z57" s="103">
        <v>0</v>
      </c>
      <c r="AA57" s="103">
        <v>0</v>
      </c>
      <c r="AB57" s="103"/>
      <c r="AC57" s="103"/>
      <c r="AD57" s="103"/>
      <c r="AE57" s="103"/>
      <c r="AF57" s="95">
        <f t="shared" si="107"/>
        <v>0</v>
      </c>
      <c r="AG57" s="105">
        <v>0</v>
      </c>
      <c r="AH57" s="105">
        <v>0</v>
      </c>
      <c r="AI57" s="103">
        <v>0</v>
      </c>
      <c r="AJ57" s="105"/>
      <c r="AK57" s="105"/>
      <c r="AL57" s="105"/>
      <c r="AM57" s="105"/>
      <c r="AN57" s="95">
        <f t="shared" si="70"/>
        <v>0</v>
      </c>
      <c r="AO57" s="105">
        <v>0</v>
      </c>
      <c r="AP57" s="105"/>
      <c r="AQ57" s="105"/>
      <c r="AR57" s="105"/>
      <c r="AS57" s="105"/>
      <c r="AT57" s="105"/>
      <c r="AU57" s="95">
        <f t="shared" si="108"/>
        <v>0</v>
      </c>
      <c r="AV57" s="105">
        <v>0</v>
      </c>
      <c r="AW57" s="105"/>
      <c r="AX57" s="105"/>
      <c r="AY57" s="105"/>
      <c r="AZ57" s="105"/>
      <c r="BA57" s="105"/>
    </row>
    <row r="58" spans="1:53" ht="102.75" customHeight="1" x14ac:dyDescent="0.2">
      <c r="A58" s="56" t="s">
        <v>22</v>
      </c>
      <c r="B58" s="24" t="s">
        <v>57</v>
      </c>
      <c r="C58" s="24" t="s">
        <v>12</v>
      </c>
      <c r="D58" s="28">
        <f>E58+I58+P58+W58+AF58+AN58+AU58</f>
        <v>32258.400000000001</v>
      </c>
      <c r="E58" s="69">
        <f t="shared" si="96"/>
        <v>4666.8</v>
      </c>
      <c r="F58" s="31">
        <v>0</v>
      </c>
      <c r="G58" s="31">
        <v>2031.2</v>
      </c>
      <c r="H58" s="31">
        <v>2635.6</v>
      </c>
      <c r="I58" s="69">
        <f t="shared" si="97"/>
        <v>3918.5</v>
      </c>
      <c r="J58" s="31">
        <v>0</v>
      </c>
      <c r="K58" s="31">
        <v>2396.9</v>
      </c>
      <c r="L58" s="31">
        <v>1521.6</v>
      </c>
      <c r="M58" s="31"/>
      <c r="N58" s="31"/>
      <c r="O58" s="31"/>
      <c r="P58" s="102">
        <f t="shared" si="60"/>
        <v>4803.8999999999996</v>
      </c>
      <c r="Q58" s="105">
        <v>0</v>
      </c>
      <c r="R58" s="105">
        <v>3273.4</v>
      </c>
      <c r="S58" s="103">
        <v>1530.5</v>
      </c>
      <c r="T58" s="105">
        <v>0</v>
      </c>
      <c r="U58" s="105">
        <v>0</v>
      </c>
      <c r="V58" s="105">
        <v>0</v>
      </c>
      <c r="W58" s="102">
        <f t="shared" si="106"/>
        <v>4024.5</v>
      </c>
      <c r="X58" s="103">
        <v>0</v>
      </c>
      <c r="Y58" s="103">
        <v>0</v>
      </c>
      <c r="Z58" s="103">
        <v>2520.9</v>
      </c>
      <c r="AA58" s="103">
        <v>1503.6</v>
      </c>
      <c r="AB58" s="103">
        <v>0</v>
      </c>
      <c r="AC58" s="103"/>
      <c r="AD58" s="103">
        <v>0</v>
      </c>
      <c r="AE58" s="103">
        <v>0</v>
      </c>
      <c r="AF58" s="95">
        <f t="shared" si="107"/>
        <v>6617.9</v>
      </c>
      <c r="AG58" s="105">
        <v>0</v>
      </c>
      <c r="AH58" s="105">
        <v>2528</v>
      </c>
      <c r="AI58" s="103">
        <v>4089.9</v>
      </c>
      <c r="AJ58" s="105">
        <v>0</v>
      </c>
      <c r="AK58" s="105"/>
      <c r="AL58" s="105"/>
      <c r="AM58" s="105">
        <v>0</v>
      </c>
      <c r="AN58" s="95">
        <f t="shared" si="70"/>
        <v>4113.3999999999996</v>
      </c>
      <c r="AO58" s="105">
        <v>0</v>
      </c>
      <c r="AP58" s="105">
        <v>0</v>
      </c>
      <c r="AQ58" s="105">
        <v>4113.3999999999996</v>
      </c>
      <c r="AR58" s="105"/>
      <c r="AS58" s="105"/>
      <c r="AT58" s="105"/>
      <c r="AU58" s="95">
        <f t="shared" si="108"/>
        <v>4113.3999999999996</v>
      </c>
      <c r="AV58" s="105">
        <v>0</v>
      </c>
      <c r="AW58" s="105">
        <v>0</v>
      </c>
      <c r="AX58" s="105">
        <v>4113.3999999999996</v>
      </c>
      <c r="AY58" s="105"/>
      <c r="AZ58" s="105"/>
      <c r="BA58" s="105"/>
    </row>
    <row r="59" spans="1:53" s="3" customFormat="1" ht="75" x14ac:dyDescent="0.2">
      <c r="A59" s="56" t="s">
        <v>23</v>
      </c>
      <c r="B59" s="24" t="s">
        <v>57</v>
      </c>
      <c r="C59" s="24" t="s">
        <v>12</v>
      </c>
      <c r="D59" s="28">
        <f>E59+I59+P59+W59+AF59+AN59+AU59</f>
        <v>90717.979999999981</v>
      </c>
      <c r="E59" s="69">
        <f t="shared" si="96"/>
        <v>16257.279999999999</v>
      </c>
      <c r="F59" s="31"/>
      <c r="G59" s="31">
        <v>11615.9</v>
      </c>
      <c r="H59" s="31">
        <v>4641.38</v>
      </c>
      <c r="I59" s="69">
        <f t="shared" si="97"/>
        <v>14200.199999999999</v>
      </c>
      <c r="J59" s="31"/>
      <c r="K59" s="31">
        <v>13504.3</v>
      </c>
      <c r="L59" s="31">
        <v>550</v>
      </c>
      <c r="M59" s="31">
        <f>11.4+51.3</f>
        <v>62.699999999999996</v>
      </c>
      <c r="N59" s="31">
        <f>3.6+73.3</f>
        <v>76.899999999999991</v>
      </c>
      <c r="O59" s="31">
        <v>6.3</v>
      </c>
      <c r="P59" s="102">
        <f t="shared" si="60"/>
        <v>14899.199999999999</v>
      </c>
      <c r="Q59" s="105">
        <v>0</v>
      </c>
      <c r="R59" s="105">
        <v>14371.2</v>
      </c>
      <c r="S59" s="103">
        <v>468.4</v>
      </c>
      <c r="T59" s="105">
        <v>12</v>
      </c>
      <c r="U59" s="105">
        <v>3.8</v>
      </c>
      <c r="V59" s="105">
        <v>43.8</v>
      </c>
      <c r="W59" s="102">
        <f t="shared" si="106"/>
        <v>15330.2</v>
      </c>
      <c r="X59" s="103">
        <v>0</v>
      </c>
      <c r="Y59" s="103">
        <v>0</v>
      </c>
      <c r="Z59" s="103">
        <v>13816.1</v>
      </c>
      <c r="AA59" s="103">
        <v>1198.2</v>
      </c>
      <c r="AB59" s="103">
        <v>171</v>
      </c>
      <c r="AC59" s="103"/>
      <c r="AD59" s="103">
        <v>85.6</v>
      </c>
      <c r="AE59" s="103">
        <v>59.3</v>
      </c>
      <c r="AF59" s="95">
        <f>AG59+AH59+AI59+AJ59+AK59+AM59</f>
        <v>16331.5</v>
      </c>
      <c r="AG59" s="105">
        <v>0</v>
      </c>
      <c r="AH59" s="105">
        <v>14049.6</v>
      </c>
      <c r="AI59" s="103">
        <v>524</v>
      </c>
      <c r="AJ59" s="105">
        <v>1592.3</v>
      </c>
      <c r="AK59" s="105">
        <v>90.6</v>
      </c>
      <c r="AL59" s="105"/>
      <c r="AM59" s="105">
        <v>75</v>
      </c>
      <c r="AN59" s="95">
        <f>AO59+AP59+AQ59+AR59+AS59+AT59</f>
        <v>7208.7000000000007</v>
      </c>
      <c r="AO59" s="105">
        <v>0</v>
      </c>
      <c r="AP59" s="105">
        <v>0</v>
      </c>
      <c r="AQ59" s="105">
        <v>4800</v>
      </c>
      <c r="AR59" s="105">
        <v>2276.1</v>
      </c>
      <c r="AS59" s="105">
        <v>80</v>
      </c>
      <c r="AT59" s="105">
        <v>52.6</v>
      </c>
      <c r="AU59" s="95">
        <f>AV59+AW59+AX59+AY59+AZ59+BA59</f>
        <v>6490.9</v>
      </c>
      <c r="AV59" s="105">
        <v>0</v>
      </c>
      <c r="AW59" s="105">
        <v>0</v>
      </c>
      <c r="AX59" s="105">
        <v>4800</v>
      </c>
      <c r="AY59" s="105">
        <v>1556.2</v>
      </c>
      <c r="AZ59" s="105">
        <v>80</v>
      </c>
      <c r="BA59" s="105">
        <v>54.7</v>
      </c>
    </row>
    <row r="60" spans="1:53" s="3" customFormat="1" ht="99" customHeight="1" x14ac:dyDescent="0.2">
      <c r="A60" s="56" t="s">
        <v>32</v>
      </c>
      <c r="B60" s="24" t="s">
        <v>57</v>
      </c>
      <c r="C60" s="24" t="s">
        <v>12</v>
      </c>
      <c r="D60" s="28">
        <f t="shared" ref="D60:D62" si="123">E60+I60+P60+W60+AF60+AN60+AU60</f>
        <v>139360.43900000001</v>
      </c>
      <c r="E60" s="69">
        <f t="shared" si="96"/>
        <v>37437.4</v>
      </c>
      <c r="F60" s="31"/>
      <c r="G60" s="31">
        <v>29662.799999999999</v>
      </c>
      <c r="H60" s="31">
        <f>950+6824.6</f>
        <v>7774.6</v>
      </c>
      <c r="I60" s="69">
        <f t="shared" si="97"/>
        <v>41264.739000000001</v>
      </c>
      <c r="J60" s="31">
        <v>0</v>
      </c>
      <c r="K60" s="31">
        <v>41066.01</v>
      </c>
      <c r="L60" s="31">
        <v>0</v>
      </c>
      <c r="M60" s="31">
        <v>198.72900000000001</v>
      </c>
      <c r="N60" s="31">
        <v>0</v>
      </c>
      <c r="O60" s="31">
        <v>0</v>
      </c>
      <c r="P60" s="102">
        <f t="shared" si="60"/>
        <v>24534.6</v>
      </c>
      <c r="Q60" s="105">
        <v>0</v>
      </c>
      <c r="R60" s="125">
        <v>24434.6</v>
      </c>
      <c r="S60" s="103">
        <v>0</v>
      </c>
      <c r="T60" s="105">
        <v>100</v>
      </c>
      <c r="U60" s="105">
        <v>0</v>
      </c>
      <c r="V60" s="105">
        <v>0</v>
      </c>
      <c r="W60" s="102">
        <f t="shared" si="106"/>
        <v>22493.8</v>
      </c>
      <c r="X60" s="103">
        <v>0</v>
      </c>
      <c r="Y60" s="103">
        <v>0</v>
      </c>
      <c r="Z60" s="103">
        <v>21428.7</v>
      </c>
      <c r="AA60" s="103">
        <v>0</v>
      </c>
      <c r="AB60" s="103">
        <v>1065.0999999999999</v>
      </c>
      <c r="AC60" s="103"/>
      <c r="AD60" s="103"/>
      <c r="AE60" s="103"/>
      <c r="AF60" s="95">
        <f t="shared" si="107"/>
        <v>9220.4</v>
      </c>
      <c r="AG60" s="105">
        <v>0</v>
      </c>
      <c r="AH60" s="105">
        <v>0</v>
      </c>
      <c r="AI60" s="103">
        <v>6720.4</v>
      </c>
      <c r="AJ60" s="105">
        <v>2500</v>
      </c>
      <c r="AK60" s="105"/>
      <c r="AL60" s="105"/>
      <c r="AM60" s="105"/>
      <c r="AN60" s="95">
        <f t="shared" si="70"/>
        <v>2039.6</v>
      </c>
      <c r="AO60" s="105">
        <v>0</v>
      </c>
      <c r="AP60" s="105"/>
      <c r="AQ60" s="105">
        <v>2039.6</v>
      </c>
      <c r="AR60" s="105">
        <v>0</v>
      </c>
      <c r="AS60" s="105"/>
      <c r="AT60" s="105"/>
      <c r="AU60" s="95">
        <f t="shared" si="108"/>
        <v>2369.9</v>
      </c>
      <c r="AV60" s="105">
        <v>0</v>
      </c>
      <c r="AW60" s="105"/>
      <c r="AX60" s="105">
        <v>2369.9</v>
      </c>
      <c r="AY60" s="105">
        <v>0</v>
      </c>
      <c r="AZ60" s="105"/>
      <c r="BA60" s="105"/>
    </row>
    <row r="61" spans="1:53" ht="91.5" customHeight="1" x14ac:dyDescent="0.2">
      <c r="A61" s="56" t="s">
        <v>24</v>
      </c>
      <c r="B61" s="24" t="s">
        <v>57</v>
      </c>
      <c r="C61" s="24" t="s">
        <v>12</v>
      </c>
      <c r="D61" s="28">
        <f t="shared" si="123"/>
        <v>19604</v>
      </c>
      <c r="E61" s="69">
        <f t="shared" si="96"/>
        <v>0</v>
      </c>
      <c r="F61" s="31"/>
      <c r="G61" s="31">
        <v>0</v>
      </c>
      <c r="H61" s="31">
        <v>0</v>
      </c>
      <c r="I61" s="69">
        <f t="shared" si="97"/>
        <v>5200.3999999999996</v>
      </c>
      <c r="J61" s="31">
        <v>0</v>
      </c>
      <c r="K61" s="31">
        <v>0</v>
      </c>
      <c r="L61" s="31">
        <v>5200.3999999999996</v>
      </c>
      <c r="M61" s="31">
        <v>0</v>
      </c>
      <c r="N61" s="31">
        <v>0</v>
      </c>
      <c r="O61" s="31">
        <v>0</v>
      </c>
      <c r="P61" s="102">
        <f t="shared" si="60"/>
        <v>4835.3999999999996</v>
      </c>
      <c r="Q61" s="105">
        <v>0</v>
      </c>
      <c r="R61" s="105">
        <v>0</v>
      </c>
      <c r="S61" s="103">
        <v>4835.3999999999996</v>
      </c>
      <c r="T61" s="105">
        <v>0</v>
      </c>
      <c r="U61" s="105">
        <v>0</v>
      </c>
      <c r="V61" s="105">
        <v>0</v>
      </c>
      <c r="W61" s="102">
        <f t="shared" si="106"/>
        <v>3718.2</v>
      </c>
      <c r="X61" s="103">
        <v>0</v>
      </c>
      <c r="Y61" s="103">
        <v>0</v>
      </c>
      <c r="Z61" s="103">
        <v>0</v>
      </c>
      <c r="AA61" s="103">
        <v>3718.2</v>
      </c>
      <c r="AB61" s="103"/>
      <c r="AC61" s="103"/>
      <c r="AD61" s="103"/>
      <c r="AE61" s="103"/>
      <c r="AF61" s="95">
        <f t="shared" si="107"/>
        <v>1950</v>
      </c>
      <c r="AG61" s="105">
        <v>0</v>
      </c>
      <c r="AH61" s="105">
        <v>0</v>
      </c>
      <c r="AI61" s="103">
        <v>1950</v>
      </c>
      <c r="AJ61" s="105">
        <v>0</v>
      </c>
      <c r="AK61" s="105"/>
      <c r="AL61" s="105"/>
      <c r="AM61" s="105"/>
      <c r="AN61" s="95">
        <f t="shared" si="70"/>
        <v>1950</v>
      </c>
      <c r="AO61" s="105">
        <v>0</v>
      </c>
      <c r="AP61" s="105"/>
      <c r="AQ61" s="105">
        <v>1950</v>
      </c>
      <c r="AR61" s="105"/>
      <c r="AS61" s="105"/>
      <c r="AT61" s="105"/>
      <c r="AU61" s="95">
        <f t="shared" si="108"/>
        <v>1950</v>
      </c>
      <c r="AV61" s="105">
        <v>0</v>
      </c>
      <c r="AW61" s="105"/>
      <c r="AX61" s="105">
        <v>1950</v>
      </c>
      <c r="AY61" s="105"/>
      <c r="AZ61" s="105"/>
      <c r="BA61" s="105"/>
    </row>
    <row r="62" spans="1:53" ht="75" x14ac:dyDescent="0.2">
      <c r="A62" s="56" t="s">
        <v>25</v>
      </c>
      <c r="B62" s="24" t="s">
        <v>57</v>
      </c>
      <c r="C62" s="24" t="s">
        <v>12</v>
      </c>
      <c r="D62" s="28">
        <f t="shared" si="123"/>
        <v>2350</v>
      </c>
      <c r="E62" s="69">
        <v>330</v>
      </c>
      <c r="F62" s="31">
        <v>0</v>
      </c>
      <c r="G62" s="31">
        <v>0</v>
      </c>
      <c r="H62" s="31">
        <v>330</v>
      </c>
      <c r="I62" s="69">
        <f t="shared" si="97"/>
        <v>310</v>
      </c>
      <c r="J62" s="31">
        <v>0</v>
      </c>
      <c r="K62" s="31">
        <v>0</v>
      </c>
      <c r="L62" s="31">
        <v>310</v>
      </c>
      <c r="M62" s="31">
        <v>0</v>
      </c>
      <c r="N62" s="31">
        <v>0</v>
      </c>
      <c r="O62" s="31">
        <v>0</v>
      </c>
      <c r="P62" s="102">
        <f t="shared" si="60"/>
        <v>30</v>
      </c>
      <c r="Q62" s="105">
        <v>0</v>
      </c>
      <c r="R62" s="105">
        <v>0</v>
      </c>
      <c r="S62" s="103">
        <v>30</v>
      </c>
      <c r="T62" s="105">
        <v>0</v>
      </c>
      <c r="U62" s="105">
        <v>0</v>
      </c>
      <c r="V62" s="105">
        <v>0</v>
      </c>
      <c r="W62" s="102">
        <f t="shared" si="106"/>
        <v>30</v>
      </c>
      <c r="X62" s="103">
        <v>0</v>
      </c>
      <c r="Y62" s="103">
        <v>0</v>
      </c>
      <c r="Z62" s="103">
        <v>0</v>
      </c>
      <c r="AA62" s="103">
        <v>20</v>
      </c>
      <c r="AB62" s="103">
        <v>10</v>
      </c>
      <c r="AC62" s="103"/>
      <c r="AD62" s="103"/>
      <c r="AE62" s="103"/>
      <c r="AF62" s="95">
        <f t="shared" si="107"/>
        <v>150</v>
      </c>
      <c r="AG62" s="105">
        <v>0</v>
      </c>
      <c r="AH62" s="105">
        <v>0</v>
      </c>
      <c r="AI62" s="103">
        <v>50</v>
      </c>
      <c r="AJ62" s="105">
        <v>100</v>
      </c>
      <c r="AK62" s="105"/>
      <c r="AL62" s="105"/>
      <c r="AM62" s="105"/>
      <c r="AN62" s="95">
        <f t="shared" si="70"/>
        <v>750</v>
      </c>
      <c r="AO62" s="105">
        <v>0</v>
      </c>
      <c r="AP62" s="105"/>
      <c r="AQ62" s="105">
        <v>450</v>
      </c>
      <c r="AR62" s="105">
        <v>300</v>
      </c>
      <c r="AS62" s="105"/>
      <c r="AT62" s="105"/>
      <c r="AU62" s="95">
        <f t="shared" si="108"/>
        <v>750</v>
      </c>
      <c r="AV62" s="105">
        <v>0</v>
      </c>
      <c r="AW62" s="105"/>
      <c r="AX62" s="105">
        <v>450</v>
      </c>
      <c r="AY62" s="105">
        <v>300</v>
      </c>
      <c r="AZ62" s="105"/>
      <c r="BA62" s="105"/>
    </row>
    <row r="63" spans="1:53" s="3" customFormat="1" ht="159.75" customHeight="1" x14ac:dyDescent="0.2">
      <c r="A63" s="57" t="s">
        <v>26</v>
      </c>
      <c r="B63" s="24" t="s">
        <v>57</v>
      </c>
      <c r="C63" s="25" t="s">
        <v>12</v>
      </c>
      <c r="D63" s="28">
        <f>E63+I63+P63+W63+AF63+AN63+AU63</f>
        <v>12465.8</v>
      </c>
      <c r="E63" s="69">
        <f t="shared" ref="E63:E68" si="124">SUM(F63:H63)</f>
        <v>2466</v>
      </c>
      <c r="F63" s="32">
        <v>0</v>
      </c>
      <c r="G63" s="32">
        <v>2096.9</v>
      </c>
      <c r="H63" s="32">
        <v>369.1</v>
      </c>
      <c r="I63" s="69">
        <f t="shared" si="97"/>
        <v>2396.9</v>
      </c>
      <c r="J63" s="32">
        <v>0</v>
      </c>
      <c r="K63" s="32">
        <v>2096.9</v>
      </c>
      <c r="L63" s="32">
        <v>300</v>
      </c>
      <c r="M63" s="32">
        <v>0</v>
      </c>
      <c r="N63" s="32">
        <v>0</v>
      </c>
      <c r="O63" s="32">
        <v>0</v>
      </c>
      <c r="P63" s="102">
        <f t="shared" si="60"/>
        <v>2396.9</v>
      </c>
      <c r="Q63" s="103">
        <v>0</v>
      </c>
      <c r="R63" s="103">
        <v>2096.9</v>
      </c>
      <c r="S63" s="103">
        <v>300</v>
      </c>
      <c r="T63" s="105">
        <v>0</v>
      </c>
      <c r="U63" s="105">
        <v>0</v>
      </c>
      <c r="V63" s="105">
        <v>0</v>
      </c>
      <c r="W63" s="102">
        <f t="shared" si="106"/>
        <v>2662.8</v>
      </c>
      <c r="X63" s="103">
        <v>0</v>
      </c>
      <c r="Y63" s="103">
        <v>0</v>
      </c>
      <c r="Z63" s="103">
        <v>2320.8000000000002</v>
      </c>
      <c r="AA63" s="103">
        <v>342</v>
      </c>
      <c r="AB63" s="103"/>
      <c r="AC63" s="103"/>
      <c r="AD63" s="103"/>
      <c r="AE63" s="103"/>
      <c r="AF63" s="95">
        <f t="shared" si="107"/>
        <v>1943.2</v>
      </c>
      <c r="AG63" s="103">
        <v>0</v>
      </c>
      <c r="AH63" s="103">
        <v>1643.2</v>
      </c>
      <c r="AI63" s="103">
        <v>300</v>
      </c>
      <c r="AJ63" s="103">
        <v>0</v>
      </c>
      <c r="AK63" s="103"/>
      <c r="AL63" s="103"/>
      <c r="AM63" s="103">
        <v>0</v>
      </c>
      <c r="AN63" s="95">
        <f t="shared" si="70"/>
        <v>300</v>
      </c>
      <c r="AO63" s="103">
        <v>0</v>
      </c>
      <c r="AP63" s="103">
        <v>0</v>
      </c>
      <c r="AQ63" s="103">
        <v>300</v>
      </c>
      <c r="AR63" s="103">
        <v>0</v>
      </c>
      <c r="AS63" s="103"/>
      <c r="AT63" s="103">
        <v>0</v>
      </c>
      <c r="AU63" s="95">
        <f t="shared" si="108"/>
        <v>300</v>
      </c>
      <c r="AV63" s="103">
        <v>0</v>
      </c>
      <c r="AW63" s="103">
        <v>0</v>
      </c>
      <c r="AX63" s="103">
        <v>300</v>
      </c>
      <c r="AY63" s="103">
        <v>0</v>
      </c>
      <c r="AZ63" s="103"/>
      <c r="BA63" s="103">
        <v>0</v>
      </c>
    </row>
    <row r="64" spans="1:53" s="8" customFormat="1" ht="99.75" x14ac:dyDescent="0.2">
      <c r="A64" s="58" t="s">
        <v>28</v>
      </c>
      <c r="B64" s="40" t="s">
        <v>58</v>
      </c>
      <c r="C64" s="40" t="s">
        <v>7</v>
      </c>
      <c r="D64" s="26">
        <f t="shared" si="122"/>
        <v>0</v>
      </c>
      <c r="E64" s="69">
        <f t="shared" si="124"/>
        <v>0</v>
      </c>
      <c r="F64" s="30">
        <v>0</v>
      </c>
      <c r="G64" s="30">
        <v>0</v>
      </c>
      <c r="H64" s="30">
        <v>0</v>
      </c>
      <c r="I64" s="69">
        <f t="shared" si="97"/>
        <v>0</v>
      </c>
      <c r="J64" s="30">
        <v>0</v>
      </c>
      <c r="K64" s="30">
        <v>0</v>
      </c>
      <c r="L64" s="30">
        <v>0</v>
      </c>
      <c r="M64" s="30"/>
      <c r="N64" s="30"/>
      <c r="O64" s="30"/>
      <c r="P64" s="102">
        <f t="shared" si="60"/>
        <v>0</v>
      </c>
      <c r="Q64" s="114">
        <v>0</v>
      </c>
      <c r="R64" s="114">
        <v>0</v>
      </c>
      <c r="S64" s="115">
        <v>0</v>
      </c>
      <c r="T64" s="114"/>
      <c r="U64" s="114"/>
      <c r="V64" s="114"/>
      <c r="W64" s="102">
        <f t="shared" si="106"/>
        <v>0</v>
      </c>
      <c r="X64" s="115">
        <v>0</v>
      </c>
      <c r="Y64" s="115">
        <v>0</v>
      </c>
      <c r="Z64" s="115">
        <v>0</v>
      </c>
      <c r="AA64" s="115">
        <v>0</v>
      </c>
      <c r="AB64" s="115"/>
      <c r="AC64" s="115"/>
      <c r="AD64" s="115"/>
      <c r="AE64" s="115"/>
      <c r="AF64" s="95">
        <f t="shared" si="107"/>
        <v>0</v>
      </c>
      <c r="AG64" s="114">
        <v>0</v>
      </c>
      <c r="AH64" s="114">
        <v>0</v>
      </c>
      <c r="AI64" s="115">
        <v>0</v>
      </c>
      <c r="AJ64" s="114"/>
      <c r="AK64" s="114"/>
      <c r="AL64" s="114"/>
      <c r="AM64" s="114"/>
      <c r="AN64" s="95">
        <f t="shared" si="70"/>
        <v>0</v>
      </c>
      <c r="AO64" s="114">
        <v>0</v>
      </c>
      <c r="AP64" s="114"/>
      <c r="AQ64" s="114"/>
      <c r="AR64" s="114"/>
      <c r="AS64" s="114"/>
      <c r="AT64" s="114"/>
      <c r="AU64" s="95">
        <f t="shared" si="108"/>
        <v>0</v>
      </c>
      <c r="AV64" s="114">
        <v>0</v>
      </c>
      <c r="AW64" s="114"/>
      <c r="AX64" s="114"/>
      <c r="AY64" s="114"/>
      <c r="AZ64" s="114"/>
      <c r="BA64" s="114"/>
    </row>
    <row r="65" spans="1:53" s="11" customFormat="1" ht="42.75" customHeight="1" x14ac:dyDescent="0.2">
      <c r="A65" s="153" t="s">
        <v>31</v>
      </c>
      <c r="B65" s="40"/>
      <c r="C65" s="40" t="s">
        <v>7</v>
      </c>
      <c r="D65" s="26">
        <f>I65+P65+W65+AF65+AN65+AU65</f>
        <v>5872.2</v>
      </c>
      <c r="E65" s="70">
        <f t="shared" si="124"/>
        <v>0</v>
      </c>
      <c r="F65" s="36">
        <f t="shared" ref="F65:G65" si="125">F66+F67+F68</f>
        <v>0</v>
      </c>
      <c r="G65" s="36">
        <f t="shared" si="125"/>
        <v>0</v>
      </c>
      <c r="H65" s="36">
        <f>H66+H67+H68</f>
        <v>0</v>
      </c>
      <c r="I65" s="70">
        <f t="shared" si="97"/>
        <v>4594.8999999999996</v>
      </c>
      <c r="J65" s="36">
        <f t="shared" ref="J65:L65" si="126">J66+J67+J68</f>
        <v>0</v>
      </c>
      <c r="K65" s="36">
        <f t="shared" si="126"/>
        <v>0</v>
      </c>
      <c r="L65" s="36">
        <f t="shared" si="126"/>
        <v>4594.8999999999996</v>
      </c>
      <c r="M65" s="36"/>
      <c r="N65" s="36"/>
      <c r="O65" s="36"/>
      <c r="P65" s="102">
        <f>S65</f>
        <v>477.3</v>
      </c>
      <c r="Q65" s="126">
        <f t="shared" ref="Q65:R65" si="127">Q66+Q67+Q68</f>
        <v>0</v>
      </c>
      <c r="R65" s="126">
        <f t="shared" si="127"/>
        <v>0</v>
      </c>
      <c r="S65" s="127">
        <f>S66+S69</f>
        <v>477.3</v>
      </c>
      <c r="T65" s="126"/>
      <c r="U65" s="126"/>
      <c r="V65" s="126"/>
      <c r="W65" s="102">
        <f t="shared" si="106"/>
        <v>200</v>
      </c>
      <c r="X65" s="127">
        <f t="shared" ref="X65:AA65" si="128">X66+X67+X68</f>
        <v>0</v>
      </c>
      <c r="Y65" s="127">
        <f t="shared" si="128"/>
        <v>0</v>
      </c>
      <c r="Z65" s="127">
        <f t="shared" si="128"/>
        <v>0</v>
      </c>
      <c r="AA65" s="127">
        <f t="shared" si="128"/>
        <v>200</v>
      </c>
      <c r="AB65" s="127"/>
      <c r="AC65" s="127"/>
      <c r="AD65" s="127"/>
      <c r="AE65" s="127"/>
      <c r="AF65" s="95">
        <f t="shared" si="107"/>
        <v>200</v>
      </c>
      <c r="AG65" s="126">
        <f t="shared" ref="AG65:AI65" si="129">AG66+AG67+AG68</f>
        <v>0</v>
      </c>
      <c r="AH65" s="126">
        <f t="shared" si="129"/>
        <v>0</v>
      </c>
      <c r="AI65" s="127">
        <f t="shared" si="129"/>
        <v>200</v>
      </c>
      <c r="AJ65" s="126">
        <v>0</v>
      </c>
      <c r="AK65" s="126"/>
      <c r="AL65" s="126"/>
      <c r="AM65" s="126">
        <v>0</v>
      </c>
      <c r="AN65" s="95">
        <f t="shared" si="70"/>
        <v>200</v>
      </c>
      <c r="AO65" s="126">
        <f t="shared" ref="AO65" si="130">AO66+AO67+AO68</f>
        <v>0</v>
      </c>
      <c r="AP65" s="126">
        <v>0</v>
      </c>
      <c r="AQ65" s="126">
        <f>AQ66</f>
        <v>200</v>
      </c>
      <c r="AR65" s="126">
        <v>0</v>
      </c>
      <c r="AS65" s="126"/>
      <c r="AT65" s="126">
        <v>0</v>
      </c>
      <c r="AU65" s="95">
        <f t="shared" si="108"/>
        <v>200</v>
      </c>
      <c r="AV65" s="126">
        <f t="shared" ref="AV65" si="131">AV66+AV67+AV68</f>
        <v>0</v>
      </c>
      <c r="AW65" s="126">
        <v>0</v>
      </c>
      <c r="AX65" s="126">
        <f>AX66</f>
        <v>200</v>
      </c>
      <c r="AY65" s="126">
        <v>0</v>
      </c>
      <c r="AZ65" s="126"/>
      <c r="BA65" s="126">
        <v>0</v>
      </c>
    </row>
    <row r="66" spans="1:53" s="10" customFormat="1" ht="36" customHeight="1" x14ac:dyDescent="0.2">
      <c r="A66" s="154"/>
      <c r="B66" s="40" t="s">
        <v>17</v>
      </c>
      <c r="C66" s="40" t="s">
        <v>17</v>
      </c>
      <c r="D66" s="26">
        <f t="shared" si="122"/>
        <v>4422.5</v>
      </c>
      <c r="E66" s="70">
        <f t="shared" si="124"/>
        <v>0</v>
      </c>
      <c r="F66" s="36">
        <f t="shared" ref="F66:G66" si="132">F70+F72+F75</f>
        <v>0</v>
      </c>
      <c r="G66" s="36">
        <f t="shared" si="132"/>
        <v>0</v>
      </c>
      <c r="H66" s="36">
        <f>H70+H72+H75</f>
        <v>0</v>
      </c>
      <c r="I66" s="70">
        <f t="shared" si="97"/>
        <v>3522.5</v>
      </c>
      <c r="J66" s="36">
        <f t="shared" ref="J66:K66" si="133">J70+J72+J75</f>
        <v>0</v>
      </c>
      <c r="K66" s="36">
        <f t="shared" si="133"/>
        <v>0</v>
      </c>
      <c r="L66" s="36">
        <f>L70+L72+L75</f>
        <v>3522.5</v>
      </c>
      <c r="M66" s="36"/>
      <c r="N66" s="36"/>
      <c r="O66" s="36"/>
      <c r="P66" s="102">
        <f t="shared" si="60"/>
        <v>300</v>
      </c>
      <c r="Q66" s="126">
        <f t="shared" ref="Q66:S66" si="134">Q70+Q72+Q75</f>
        <v>0</v>
      </c>
      <c r="R66" s="126">
        <f t="shared" si="134"/>
        <v>0</v>
      </c>
      <c r="S66" s="127">
        <f t="shared" si="134"/>
        <v>300</v>
      </c>
      <c r="T66" s="126"/>
      <c r="U66" s="126"/>
      <c r="V66" s="126"/>
      <c r="W66" s="102">
        <f t="shared" si="106"/>
        <v>200</v>
      </c>
      <c r="X66" s="127">
        <f t="shared" ref="X66:AA66" si="135">X70+X72+X75</f>
        <v>0</v>
      </c>
      <c r="Y66" s="127">
        <f t="shared" si="135"/>
        <v>0</v>
      </c>
      <c r="Z66" s="127">
        <f t="shared" si="135"/>
        <v>0</v>
      </c>
      <c r="AA66" s="127">
        <f t="shared" si="135"/>
        <v>200</v>
      </c>
      <c r="AB66" s="127"/>
      <c r="AC66" s="127"/>
      <c r="AD66" s="127"/>
      <c r="AE66" s="127"/>
      <c r="AF66" s="95">
        <f t="shared" si="107"/>
        <v>200</v>
      </c>
      <c r="AG66" s="126">
        <f t="shared" ref="AG66:AI66" si="136">AG70+AG72+AG75</f>
        <v>0</v>
      </c>
      <c r="AH66" s="126">
        <f t="shared" si="136"/>
        <v>0</v>
      </c>
      <c r="AI66" s="127">
        <f t="shared" si="136"/>
        <v>200</v>
      </c>
      <c r="AJ66" s="126"/>
      <c r="AK66" s="126"/>
      <c r="AL66" s="126"/>
      <c r="AM66" s="126"/>
      <c r="AN66" s="95">
        <f t="shared" si="70"/>
        <v>200</v>
      </c>
      <c r="AO66" s="126">
        <f t="shared" ref="AO66" si="137">AO70+AO72+AO75</f>
        <v>0</v>
      </c>
      <c r="AP66" s="126"/>
      <c r="AQ66" s="126">
        <f>AQ72+AQ75</f>
        <v>200</v>
      </c>
      <c r="AR66" s="126"/>
      <c r="AS66" s="126"/>
      <c r="AT66" s="126"/>
      <c r="AU66" s="95">
        <f t="shared" si="108"/>
        <v>200</v>
      </c>
      <c r="AV66" s="126">
        <f t="shared" ref="AV66" si="138">AV70+AV72+AV75</f>
        <v>0</v>
      </c>
      <c r="AW66" s="126"/>
      <c r="AX66" s="126">
        <f>AX72+AX75</f>
        <v>200</v>
      </c>
      <c r="AY66" s="126"/>
      <c r="AZ66" s="126"/>
      <c r="BA66" s="126"/>
    </row>
    <row r="67" spans="1:53" s="10" customFormat="1" ht="56.25" customHeight="1" x14ac:dyDescent="0.2">
      <c r="A67" s="154"/>
      <c r="B67" s="40" t="s">
        <v>19</v>
      </c>
      <c r="C67" s="40" t="s">
        <v>19</v>
      </c>
      <c r="D67" s="26">
        <f t="shared" si="122"/>
        <v>1060</v>
      </c>
      <c r="E67" s="69">
        <f t="shared" si="124"/>
        <v>0</v>
      </c>
      <c r="F67" s="30">
        <v>0</v>
      </c>
      <c r="G67" s="30">
        <v>0</v>
      </c>
      <c r="H67" s="30">
        <v>0</v>
      </c>
      <c r="I67" s="70">
        <f t="shared" si="97"/>
        <v>1060</v>
      </c>
      <c r="J67" s="30">
        <v>0</v>
      </c>
      <c r="K67" s="30">
        <v>0</v>
      </c>
      <c r="L67" s="30">
        <v>1060</v>
      </c>
      <c r="M67" s="36"/>
      <c r="N67" s="36"/>
      <c r="O67" s="36"/>
      <c r="P67" s="102">
        <f t="shared" si="60"/>
        <v>0</v>
      </c>
      <c r="Q67" s="114">
        <v>0</v>
      </c>
      <c r="R67" s="114">
        <v>0</v>
      </c>
      <c r="S67" s="115">
        <v>0</v>
      </c>
      <c r="T67" s="126"/>
      <c r="U67" s="126"/>
      <c r="V67" s="126"/>
      <c r="W67" s="102">
        <f t="shared" si="106"/>
        <v>0</v>
      </c>
      <c r="X67" s="115">
        <v>0</v>
      </c>
      <c r="Y67" s="115">
        <v>0</v>
      </c>
      <c r="Z67" s="115">
        <v>0</v>
      </c>
      <c r="AA67" s="115">
        <v>0</v>
      </c>
      <c r="AB67" s="127"/>
      <c r="AC67" s="127"/>
      <c r="AD67" s="127"/>
      <c r="AE67" s="127"/>
      <c r="AF67" s="95">
        <f t="shared" si="107"/>
        <v>0</v>
      </c>
      <c r="AG67" s="114">
        <v>0</v>
      </c>
      <c r="AH67" s="114">
        <v>0</v>
      </c>
      <c r="AI67" s="115">
        <v>0</v>
      </c>
      <c r="AJ67" s="126"/>
      <c r="AK67" s="126"/>
      <c r="AL67" s="126"/>
      <c r="AM67" s="126"/>
      <c r="AN67" s="95">
        <f t="shared" si="70"/>
        <v>0</v>
      </c>
      <c r="AO67" s="114">
        <v>0</v>
      </c>
      <c r="AP67" s="114"/>
      <c r="AQ67" s="114"/>
      <c r="AR67" s="114"/>
      <c r="AS67" s="114"/>
      <c r="AT67" s="114"/>
      <c r="AU67" s="95">
        <f t="shared" si="108"/>
        <v>0</v>
      </c>
      <c r="AV67" s="114">
        <v>0</v>
      </c>
      <c r="AW67" s="114"/>
      <c r="AX67" s="114"/>
      <c r="AY67" s="114"/>
      <c r="AZ67" s="114"/>
      <c r="BA67" s="114"/>
    </row>
    <row r="68" spans="1:53" s="10" customFormat="1" ht="57" x14ac:dyDescent="0.2">
      <c r="A68" s="154"/>
      <c r="B68" s="40" t="s">
        <v>20</v>
      </c>
      <c r="C68" s="40" t="s">
        <v>20</v>
      </c>
      <c r="D68" s="26">
        <f t="shared" si="122"/>
        <v>12.4</v>
      </c>
      <c r="E68" s="69">
        <f t="shared" si="124"/>
        <v>0</v>
      </c>
      <c r="F68" s="30">
        <v>0</v>
      </c>
      <c r="G68" s="30">
        <v>0</v>
      </c>
      <c r="H68" s="30">
        <v>0</v>
      </c>
      <c r="I68" s="70">
        <f t="shared" si="97"/>
        <v>12.4</v>
      </c>
      <c r="J68" s="30">
        <v>0</v>
      </c>
      <c r="K68" s="30">
        <v>0</v>
      </c>
      <c r="L68" s="30">
        <v>12.4</v>
      </c>
      <c r="M68" s="36"/>
      <c r="N68" s="36"/>
      <c r="O68" s="36"/>
      <c r="P68" s="102">
        <f t="shared" si="60"/>
        <v>0</v>
      </c>
      <c r="Q68" s="114">
        <v>0</v>
      </c>
      <c r="R68" s="114">
        <v>0</v>
      </c>
      <c r="S68" s="115">
        <v>0</v>
      </c>
      <c r="T68" s="126"/>
      <c r="U68" s="126"/>
      <c r="V68" s="126"/>
      <c r="W68" s="102">
        <f t="shared" si="106"/>
        <v>0</v>
      </c>
      <c r="X68" s="115">
        <v>0</v>
      </c>
      <c r="Y68" s="115">
        <v>0</v>
      </c>
      <c r="Z68" s="115">
        <v>0</v>
      </c>
      <c r="AA68" s="115">
        <v>0</v>
      </c>
      <c r="AB68" s="127"/>
      <c r="AC68" s="127"/>
      <c r="AD68" s="127"/>
      <c r="AE68" s="127"/>
      <c r="AF68" s="95">
        <f t="shared" si="107"/>
        <v>0</v>
      </c>
      <c r="AG68" s="114">
        <v>0</v>
      </c>
      <c r="AH68" s="114">
        <v>0</v>
      </c>
      <c r="AI68" s="115">
        <v>0</v>
      </c>
      <c r="AJ68" s="126"/>
      <c r="AK68" s="126"/>
      <c r="AL68" s="126"/>
      <c r="AM68" s="126"/>
      <c r="AN68" s="95">
        <f t="shared" si="70"/>
        <v>0</v>
      </c>
      <c r="AO68" s="114">
        <v>0</v>
      </c>
      <c r="AP68" s="114"/>
      <c r="AQ68" s="114"/>
      <c r="AR68" s="114"/>
      <c r="AS68" s="114"/>
      <c r="AT68" s="114"/>
      <c r="AU68" s="95">
        <f t="shared" si="108"/>
        <v>0</v>
      </c>
      <c r="AV68" s="114">
        <v>0</v>
      </c>
      <c r="AW68" s="114"/>
      <c r="AX68" s="114"/>
      <c r="AY68" s="114"/>
      <c r="AZ68" s="114"/>
      <c r="BA68" s="114"/>
    </row>
    <row r="69" spans="1:53" s="10" customFormat="1" ht="57" x14ac:dyDescent="0.2">
      <c r="A69" s="155"/>
      <c r="B69" s="40" t="s">
        <v>37</v>
      </c>
      <c r="C69" s="40" t="s">
        <v>37</v>
      </c>
      <c r="D69" s="26">
        <f t="shared" si="122"/>
        <v>177.3</v>
      </c>
      <c r="E69" s="69">
        <v>0</v>
      </c>
      <c r="F69" s="30"/>
      <c r="G69" s="30"/>
      <c r="H69" s="30"/>
      <c r="I69" s="70">
        <f t="shared" si="97"/>
        <v>0</v>
      </c>
      <c r="J69" s="30"/>
      <c r="K69" s="30"/>
      <c r="L69" s="30"/>
      <c r="M69" s="36"/>
      <c r="N69" s="36"/>
      <c r="O69" s="36"/>
      <c r="P69" s="102">
        <f t="shared" si="60"/>
        <v>177.3</v>
      </c>
      <c r="Q69" s="114">
        <v>0</v>
      </c>
      <c r="R69" s="114">
        <v>0</v>
      </c>
      <c r="S69" s="115">
        <v>177.3</v>
      </c>
      <c r="T69" s="126"/>
      <c r="U69" s="126"/>
      <c r="V69" s="126"/>
      <c r="W69" s="102">
        <f t="shared" si="106"/>
        <v>0</v>
      </c>
      <c r="X69" s="115"/>
      <c r="Y69" s="115"/>
      <c r="Z69" s="115"/>
      <c r="AA69" s="115"/>
      <c r="AB69" s="127"/>
      <c r="AC69" s="127"/>
      <c r="AD69" s="127"/>
      <c r="AE69" s="127"/>
      <c r="AF69" s="95">
        <f t="shared" si="107"/>
        <v>0</v>
      </c>
      <c r="AG69" s="114"/>
      <c r="AH69" s="114"/>
      <c r="AI69" s="115"/>
      <c r="AJ69" s="126"/>
      <c r="AK69" s="126"/>
      <c r="AL69" s="126"/>
      <c r="AM69" s="126"/>
      <c r="AN69" s="95">
        <f t="shared" si="70"/>
        <v>0</v>
      </c>
      <c r="AO69" s="114"/>
      <c r="AP69" s="114"/>
      <c r="AQ69" s="114"/>
      <c r="AR69" s="114"/>
      <c r="AS69" s="114"/>
      <c r="AT69" s="114"/>
      <c r="AU69" s="95">
        <f t="shared" si="108"/>
        <v>0</v>
      </c>
      <c r="AV69" s="114"/>
      <c r="AW69" s="114"/>
      <c r="AX69" s="114"/>
      <c r="AY69" s="114"/>
      <c r="AZ69" s="114"/>
      <c r="BA69" s="114"/>
    </row>
    <row r="70" spans="1:53" ht="75" x14ac:dyDescent="0.2">
      <c r="A70" s="132" t="s">
        <v>59</v>
      </c>
      <c r="B70" s="24" t="s">
        <v>63</v>
      </c>
      <c r="C70" s="24" t="s">
        <v>12</v>
      </c>
      <c r="D70" s="28">
        <f t="shared" si="122"/>
        <v>2842.2</v>
      </c>
      <c r="E70" s="69">
        <f>SUM(F70:H70)</f>
        <v>0</v>
      </c>
      <c r="F70" s="33">
        <v>0</v>
      </c>
      <c r="G70" s="33">
        <v>0</v>
      </c>
      <c r="H70" s="33">
        <v>0</v>
      </c>
      <c r="I70" s="70">
        <f t="shared" si="97"/>
        <v>2842.2</v>
      </c>
      <c r="J70" s="33">
        <v>0</v>
      </c>
      <c r="K70" s="33">
        <v>0</v>
      </c>
      <c r="L70" s="33">
        <v>2842.2</v>
      </c>
      <c r="M70" s="33"/>
      <c r="N70" s="33"/>
      <c r="O70" s="33"/>
      <c r="P70" s="102">
        <f t="shared" si="60"/>
        <v>0</v>
      </c>
      <c r="Q70" s="109">
        <v>0</v>
      </c>
      <c r="R70" s="109">
        <v>0</v>
      </c>
      <c r="S70" s="107">
        <v>0</v>
      </c>
      <c r="T70" s="109"/>
      <c r="U70" s="109"/>
      <c r="V70" s="109"/>
      <c r="W70" s="102">
        <f t="shared" si="106"/>
        <v>0</v>
      </c>
      <c r="X70" s="107">
        <v>0</v>
      </c>
      <c r="Y70" s="107">
        <v>0</v>
      </c>
      <c r="Z70" s="107">
        <v>0</v>
      </c>
      <c r="AA70" s="107">
        <v>0</v>
      </c>
      <c r="AB70" s="107"/>
      <c r="AC70" s="107"/>
      <c r="AD70" s="107"/>
      <c r="AE70" s="107"/>
      <c r="AF70" s="95">
        <f t="shared" si="107"/>
        <v>0</v>
      </c>
      <c r="AG70" s="109">
        <v>0</v>
      </c>
      <c r="AH70" s="109">
        <v>0</v>
      </c>
      <c r="AI70" s="107">
        <v>0</v>
      </c>
      <c r="AJ70" s="109"/>
      <c r="AK70" s="109"/>
      <c r="AL70" s="109"/>
      <c r="AM70" s="109"/>
      <c r="AN70" s="95">
        <f t="shared" si="70"/>
        <v>0</v>
      </c>
      <c r="AO70" s="109">
        <v>0</v>
      </c>
      <c r="AP70" s="109"/>
      <c r="AQ70" s="109"/>
      <c r="AR70" s="109"/>
      <c r="AS70" s="109"/>
      <c r="AT70" s="109"/>
      <c r="AU70" s="95">
        <f t="shared" si="108"/>
        <v>0</v>
      </c>
      <c r="AV70" s="109">
        <v>0</v>
      </c>
      <c r="AW70" s="109"/>
      <c r="AX70" s="109"/>
      <c r="AY70" s="109"/>
      <c r="AZ70" s="109"/>
      <c r="BA70" s="109"/>
    </row>
    <row r="71" spans="1:53" ht="60" customHeight="1" x14ac:dyDescent="0.2">
      <c r="A71" s="139"/>
      <c r="B71" s="24" t="s">
        <v>37</v>
      </c>
      <c r="C71" s="24" t="s">
        <v>37</v>
      </c>
      <c r="D71" s="28">
        <f t="shared" si="122"/>
        <v>177.3</v>
      </c>
      <c r="E71" s="69"/>
      <c r="F71" s="33"/>
      <c r="G71" s="33"/>
      <c r="H71" s="33"/>
      <c r="I71" s="70"/>
      <c r="J71" s="33"/>
      <c r="K71" s="33"/>
      <c r="L71" s="33"/>
      <c r="M71" s="33"/>
      <c r="N71" s="33"/>
      <c r="O71" s="33"/>
      <c r="P71" s="102">
        <f t="shared" si="60"/>
        <v>177.3</v>
      </c>
      <c r="Q71" s="109">
        <v>0</v>
      </c>
      <c r="R71" s="109">
        <v>0</v>
      </c>
      <c r="S71" s="107">
        <v>177.3</v>
      </c>
      <c r="T71" s="109">
        <v>0</v>
      </c>
      <c r="U71" s="109">
        <v>0</v>
      </c>
      <c r="V71" s="109">
        <v>0</v>
      </c>
      <c r="W71" s="102">
        <f t="shared" si="106"/>
        <v>0</v>
      </c>
      <c r="X71" s="107"/>
      <c r="Y71" s="107"/>
      <c r="Z71" s="107"/>
      <c r="AA71" s="107"/>
      <c r="AB71" s="107"/>
      <c r="AC71" s="107"/>
      <c r="AD71" s="107"/>
      <c r="AE71" s="107"/>
      <c r="AF71" s="95">
        <f t="shared" si="107"/>
        <v>0</v>
      </c>
      <c r="AG71" s="109"/>
      <c r="AH71" s="109"/>
      <c r="AI71" s="107"/>
      <c r="AJ71" s="109"/>
      <c r="AK71" s="109"/>
      <c r="AL71" s="109"/>
      <c r="AM71" s="109"/>
      <c r="AN71" s="95">
        <f t="shared" si="70"/>
        <v>0</v>
      </c>
      <c r="AO71" s="109"/>
      <c r="AP71" s="109"/>
      <c r="AQ71" s="109"/>
      <c r="AR71" s="109"/>
      <c r="AS71" s="109"/>
      <c r="AT71" s="109"/>
      <c r="AU71" s="95">
        <f t="shared" si="108"/>
        <v>0</v>
      </c>
      <c r="AV71" s="109"/>
      <c r="AW71" s="109"/>
      <c r="AX71" s="109"/>
      <c r="AY71" s="109"/>
      <c r="AZ71" s="109"/>
      <c r="BA71" s="109"/>
    </row>
    <row r="72" spans="1:53" ht="81" customHeight="1" x14ac:dyDescent="0.2">
      <c r="A72" s="42" t="s">
        <v>33</v>
      </c>
      <c r="B72" s="24" t="s">
        <v>55</v>
      </c>
      <c r="C72" s="24" t="s">
        <v>12</v>
      </c>
      <c r="D72" s="28">
        <f t="shared" si="122"/>
        <v>501.4</v>
      </c>
      <c r="E72" s="69">
        <f>SUM(H72:H72)</f>
        <v>0</v>
      </c>
      <c r="F72" s="33">
        <v>0</v>
      </c>
      <c r="G72" s="33">
        <v>0</v>
      </c>
      <c r="H72" s="33">
        <v>0</v>
      </c>
      <c r="I72" s="70">
        <f>J72+K72+L72+M72+N72+O72</f>
        <v>201.4</v>
      </c>
      <c r="J72" s="33">
        <v>0</v>
      </c>
      <c r="K72" s="33">
        <v>0</v>
      </c>
      <c r="L72" s="33">
        <v>201.4</v>
      </c>
      <c r="M72" s="33"/>
      <c r="N72" s="33"/>
      <c r="O72" s="33"/>
      <c r="P72" s="106">
        <f t="shared" si="60"/>
        <v>150</v>
      </c>
      <c r="Q72" s="109">
        <v>0</v>
      </c>
      <c r="R72" s="109">
        <v>0</v>
      </c>
      <c r="S72" s="107">
        <v>150</v>
      </c>
      <c r="T72" s="109"/>
      <c r="U72" s="109"/>
      <c r="V72" s="109"/>
      <c r="W72" s="102">
        <f t="shared" si="106"/>
        <v>50</v>
      </c>
      <c r="X72" s="107">
        <v>0</v>
      </c>
      <c r="Y72" s="107">
        <v>0</v>
      </c>
      <c r="Z72" s="107">
        <v>0</v>
      </c>
      <c r="AA72" s="107">
        <v>50</v>
      </c>
      <c r="AB72" s="107"/>
      <c r="AC72" s="107"/>
      <c r="AD72" s="107"/>
      <c r="AE72" s="107"/>
      <c r="AF72" s="95">
        <f t="shared" si="107"/>
        <v>50</v>
      </c>
      <c r="AG72" s="109">
        <v>0</v>
      </c>
      <c r="AH72" s="109">
        <v>0</v>
      </c>
      <c r="AI72" s="107">
        <v>50</v>
      </c>
      <c r="AJ72" s="109"/>
      <c r="AK72" s="109"/>
      <c r="AL72" s="109"/>
      <c r="AM72" s="109"/>
      <c r="AN72" s="95">
        <f t="shared" si="70"/>
        <v>50</v>
      </c>
      <c r="AO72" s="109">
        <v>0</v>
      </c>
      <c r="AP72" s="109"/>
      <c r="AQ72" s="109">
        <v>50</v>
      </c>
      <c r="AR72" s="109"/>
      <c r="AS72" s="109"/>
      <c r="AT72" s="109"/>
      <c r="AU72" s="95">
        <f t="shared" si="108"/>
        <v>50</v>
      </c>
      <c r="AV72" s="109">
        <v>0</v>
      </c>
      <c r="AW72" s="109"/>
      <c r="AX72" s="109">
        <v>50</v>
      </c>
      <c r="AY72" s="109"/>
      <c r="AZ72" s="109"/>
      <c r="BA72" s="109"/>
    </row>
    <row r="73" spans="1:53" ht="47.25" customHeight="1" x14ac:dyDescent="0.2">
      <c r="A73" s="128" t="s">
        <v>60</v>
      </c>
      <c r="B73" s="24" t="s">
        <v>19</v>
      </c>
      <c r="C73" s="24" t="s">
        <v>19</v>
      </c>
      <c r="D73" s="28">
        <f t="shared" si="122"/>
        <v>1060</v>
      </c>
      <c r="E73" s="69">
        <f>SUM(F73:H73)</f>
        <v>0</v>
      </c>
      <c r="F73" s="31">
        <v>0</v>
      </c>
      <c r="G73" s="31">
        <v>0</v>
      </c>
      <c r="H73" s="31">
        <v>0</v>
      </c>
      <c r="I73" s="70">
        <f>J73+K73+L73+M73+N73+O73</f>
        <v>1060</v>
      </c>
      <c r="J73" s="31">
        <v>0</v>
      </c>
      <c r="K73" s="31">
        <v>0</v>
      </c>
      <c r="L73" s="31">
        <v>1060</v>
      </c>
      <c r="M73" s="33"/>
      <c r="N73" s="33"/>
      <c r="O73" s="33"/>
      <c r="P73" s="106">
        <f t="shared" si="60"/>
        <v>0</v>
      </c>
      <c r="Q73" s="105">
        <v>0</v>
      </c>
      <c r="R73" s="105">
        <v>0</v>
      </c>
      <c r="S73" s="103">
        <v>0</v>
      </c>
      <c r="T73" s="109"/>
      <c r="U73" s="109"/>
      <c r="V73" s="109"/>
      <c r="W73" s="106">
        <f t="shared" si="106"/>
        <v>0</v>
      </c>
      <c r="X73" s="103">
        <v>0</v>
      </c>
      <c r="Y73" s="103">
        <v>0</v>
      </c>
      <c r="Z73" s="103">
        <v>0</v>
      </c>
      <c r="AA73" s="103">
        <v>0</v>
      </c>
      <c r="AB73" s="107"/>
      <c r="AC73" s="107"/>
      <c r="AD73" s="107"/>
      <c r="AE73" s="107"/>
      <c r="AF73" s="95">
        <f t="shared" si="107"/>
        <v>0</v>
      </c>
      <c r="AG73" s="105">
        <v>0</v>
      </c>
      <c r="AH73" s="105">
        <v>0</v>
      </c>
      <c r="AI73" s="103">
        <v>0</v>
      </c>
      <c r="AJ73" s="109"/>
      <c r="AK73" s="109"/>
      <c r="AL73" s="109"/>
      <c r="AM73" s="109"/>
      <c r="AN73" s="95">
        <f t="shared" si="70"/>
        <v>0</v>
      </c>
      <c r="AO73" s="105">
        <v>0</v>
      </c>
      <c r="AP73" s="105"/>
      <c r="AQ73" s="105"/>
      <c r="AR73" s="105"/>
      <c r="AS73" s="105"/>
      <c r="AT73" s="105"/>
      <c r="AU73" s="95">
        <f t="shared" si="108"/>
        <v>0</v>
      </c>
      <c r="AV73" s="105">
        <v>0</v>
      </c>
      <c r="AW73" s="105"/>
      <c r="AX73" s="105"/>
      <c r="AY73" s="105"/>
      <c r="AZ73" s="105"/>
      <c r="BA73" s="105"/>
    </row>
    <row r="74" spans="1:53" ht="60" x14ac:dyDescent="0.2">
      <c r="A74" s="149"/>
      <c r="B74" s="24" t="s">
        <v>20</v>
      </c>
      <c r="C74" s="24" t="s">
        <v>20</v>
      </c>
      <c r="D74" s="28">
        <f t="shared" si="122"/>
        <v>12.4</v>
      </c>
      <c r="E74" s="69">
        <f>SUM(F74:H74)</f>
        <v>0</v>
      </c>
      <c r="F74" s="31">
        <v>0</v>
      </c>
      <c r="G74" s="31">
        <v>0</v>
      </c>
      <c r="H74" s="31">
        <v>0</v>
      </c>
      <c r="I74" s="70">
        <f>J74+K74+L74+M74+N74+O74</f>
        <v>12.4</v>
      </c>
      <c r="J74" s="31">
        <v>0</v>
      </c>
      <c r="K74" s="31">
        <v>0</v>
      </c>
      <c r="L74" s="31">
        <v>12.4</v>
      </c>
      <c r="M74" s="33"/>
      <c r="N74" s="33"/>
      <c r="O74" s="33"/>
      <c r="P74" s="106">
        <f t="shared" si="60"/>
        <v>0</v>
      </c>
      <c r="Q74" s="105">
        <v>0</v>
      </c>
      <c r="R74" s="105">
        <v>0</v>
      </c>
      <c r="S74" s="103">
        <v>0</v>
      </c>
      <c r="T74" s="109"/>
      <c r="U74" s="109"/>
      <c r="V74" s="109"/>
      <c r="W74" s="106">
        <f t="shared" si="106"/>
        <v>0</v>
      </c>
      <c r="X74" s="103">
        <v>0</v>
      </c>
      <c r="Y74" s="103">
        <v>0</v>
      </c>
      <c r="Z74" s="103">
        <v>0</v>
      </c>
      <c r="AA74" s="103">
        <v>0</v>
      </c>
      <c r="AB74" s="107"/>
      <c r="AC74" s="107"/>
      <c r="AD74" s="107"/>
      <c r="AE74" s="107"/>
      <c r="AF74" s="95">
        <f t="shared" si="107"/>
        <v>0</v>
      </c>
      <c r="AG74" s="105">
        <v>0</v>
      </c>
      <c r="AH74" s="105">
        <v>0</v>
      </c>
      <c r="AI74" s="103">
        <v>0</v>
      </c>
      <c r="AJ74" s="109"/>
      <c r="AK74" s="109"/>
      <c r="AL74" s="109"/>
      <c r="AM74" s="109"/>
      <c r="AN74" s="95">
        <f t="shared" si="70"/>
        <v>0</v>
      </c>
      <c r="AO74" s="105">
        <v>0</v>
      </c>
      <c r="AP74" s="105"/>
      <c r="AQ74" s="105"/>
      <c r="AR74" s="105"/>
      <c r="AS74" s="105"/>
      <c r="AT74" s="105"/>
      <c r="AU74" s="95">
        <f t="shared" si="108"/>
        <v>0</v>
      </c>
      <c r="AV74" s="105">
        <v>0</v>
      </c>
      <c r="AW74" s="105"/>
      <c r="AX74" s="105"/>
      <c r="AY74" s="105"/>
      <c r="AZ74" s="105"/>
      <c r="BA74" s="105"/>
    </row>
    <row r="75" spans="1:53" s="6" customFormat="1" ht="40.5" customHeight="1" x14ac:dyDescent="0.2">
      <c r="A75" s="150"/>
      <c r="B75" s="25" t="s">
        <v>17</v>
      </c>
      <c r="C75" s="25" t="s">
        <v>17</v>
      </c>
      <c r="D75" s="28">
        <f t="shared" si="122"/>
        <v>1078.9000000000001</v>
      </c>
      <c r="E75" s="69">
        <f>SUM(F75:H75)</f>
        <v>0</v>
      </c>
      <c r="F75" s="32">
        <v>0</v>
      </c>
      <c r="G75" s="32">
        <v>0</v>
      </c>
      <c r="H75" s="32">
        <v>0</v>
      </c>
      <c r="I75" s="70">
        <f>J75+K75+L75+M75+N75+O75</f>
        <v>478.9</v>
      </c>
      <c r="J75" s="38">
        <v>0</v>
      </c>
      <c r="K75" s="38">
        <v>0</v>
      </c>
      <c r="L75" s="38">
        <v>478.9</v>
      </c>
      <c r="M75" s="38"/>
      <c r="N75" s="38"/>
      <c r="O75" s="38"/>
      <c r="P75" s="106">
        <f t="shared" si="60"/>
        <v>150</v>
      </c>
      <c r="Q75" s="107">
        <v>0</v>
      </c>
      <c r="R75" s="107">
        <v>0</v>
      </c>
      <c r="S75" s="107">
        <v>150</v>
      </c>
      <c r="T75" s="109"/>
      <c r="U75" s="109"/>
      <c r="V75" s="109"/>
      <c r="W75" s="106">
        <f t="shared" si="106"/>
        <v>150</v>
      </c>
      <c r="X75" s="107">
        <v>0</v>
      </c>
      <c r="Y75" s="107">
        <v>0</v>
      </c>
      <c r="Z75" s="107">
        <v>0</v>
      </c>
      <c r="AA75" s="107">
        <v>150</v>
      </c>
      <c r="AB75" s="107"/>
      <c r="AC75" s="107"/>
      <c r="AD75" s="107"/>
      <c r="AE75" s="107"/>
      <c r="AF75" s="95">
        <f t="shared" si="107"/>
        <v>150</v>
      </c>
      <c r="AG75" s="107">
        <v>0</v>
      </c>
      <c r="AH75" s="107">
        <v>0</v>
      </c>
      <c r="AI75" s="107">
        <v>150</v>
      </c>
      <c r="AJ75" s="107"/>
      <c r="AK75" s="107"/>
      <c r="AL75" s="107"/>
      <c r="AM75" s="107"/>
      <c r="AN75" s="95">
        <f t="shared" si="70"/>
        <v>150</v>
      </c>
      <c r="AO75" s="107">
        <v>0</v>
      </c>
      <c r="AP75" s="107"/>
      <c r="AQ75" s="107">
        <v>150</v>
      </c>
      <c r="AR75" s="107"/>
      <c r="AS75" s="107"/>
      <c r="AT75" s="107"/>
      <c r="AU75" s="95">
        <f t="shared" si="108"/>
        <v>150</v>
      </c>
      <c r="AV75" s="107">
        <v>0</v>
      </c>
      <c r="AW75" s="107"/>
      <c r="AX75" s="107">
        <v>150</v>
      </c>
      <c r="AY75" s="107"/>
      <c r="AZ75" s="107"/>
      <c r="BA75" s="107"/>
    </row>
    <row r="76" spans="1:53" s="6" customFormat="1" ht="59.25" customHeight="1" x14ac:dyDescent="0.2">
      <c r="A76" s="81" t="s">
        <v>79</v>
      </c>
      <c r="B76" s="79" t="s">
        <v>76</v>
      </c>
      <c r="C76" s="40" t="s">
        <v>7</v>
      </c>
      <c r="D76" s="37">
        <f>E76+I76+P76+W76+AF76+AN76+AU76</f>
        <v>34129.4</v>
      </c>
      <c r="E76" s="37">
        <f t="shared" ref="E76:AX76" si="139">E77+E79</f>
        <v>0</v>
      </c>
      <c r="F76" s="37">
        <f t="shared" si="139"/>
        <v>0</v>
      </c>
      <c r="G76" s="37">
        <f t="shared" si="139"/>
        <v>0</v>
      </c>
      <c r="H76" s="37">
        <f t="shared" si="139"/>
        <v>0</v>
      </c>
      <c r="I76" s="70">
        <f t="shared" si="139"/>
        <v>0</v>
      </c>
      <c r="J76" s="70">
        <f t="shared" si="139"/>
        <v>0</v>
      </c>
      <c r="K76" s="70">
        <f t="shared" si="139"/>
        <v>0</v>
      </c>
      <c r="L76" s="70">
        <f t="shared" si="139"/>
        <v>0</v>
      </c>
      <c r="M76" s="70">
        <f t="shared" si="139"/>
        <v>0</v>
      </c>
      <c r="N76" s="70">
        <f t="shared" si="139"/>
        <v>0</v>
      </c>
      <c r="O76" s="70">
        <f t="shared" si="139"/>
        <v>0</v>
      </c>
      <c r="P76" s="106">
        <f t="shared" si="139"/>
        <v>0</v>
      </c>
      <c r="Q76" s="106">
        <f t="shared" si="139"/>
        <v>0</v>
      </c>
      <c r="R76" s="106">
        <f t="shared" si="139"/>
        <v>0</v>
      </c>
      <c r="S76" s="106">
        <f t="shared" si="139"/>
        <v>0</v>
      </c>
      <c r="T76" s="106">
        <f t="shared" si="139"/>
        <v>0</v>
      </c>
      <c r="U76" s="106">
        <f t="shared" si="139"/>
        <v>0</v>
      </c>
      <c r="V76" s="106">
        <f t="shared" si="139"/>
        <v>0</v>
      </c>
      <c r="W76" s="106">
        <f t="shared" si="139"/>
        <v>0</v>
      </c>
      <c r="X76" s="127">
        <f t="shared" si="139"/>
        <v>0</v>
      </c>
      <c r="Y76" s="127">
        <f t="shared" si="139"/>
        <v>0</v>
      </c>
      <c r="Z76" s="127">
        <f t="shared" si="139"/>
        <v>0</v>
      </c>
      <c r="AA76" s="127">
        <f t="shared" si="139"/>
        <v>0</v>
      </c>
      <c r="AB76" s="127">
        <f t="shared" si="139"/>
        <v>0</v>
      </c>
      <c r="AC76" s="127">
        <f t="shared" si="139"/>
        <v>0</v>
      </c>
      <c r="AD76" s="127">
        <f t="shared" si="139"/>
        <v>0</v>
      </c>
      <c r="AE76" s="127">
        <f t="shared" si="139"/>
        <v>0</v>
      </c>
      <c r="AF76" s="106">
        <f>AG76+AH76+AI76+AJ76+AK76+AL76+AM76</f>
        <v>15765.900000000001</v>
      </c>
      <c r="AG76" s="127">
        <f>AG77+AG78+AG79</f>
        <v>0</v>
      </c>
      <c r="AH76" s="127">
        <f t="shared" ref="AH76:AM76" si="140">AH77+AH78+AH79</f>
        <v>631.20000000000005</v>
      </c>
      <c r="AI76" s="127">
        <f t="shared" si="140"/>
        <v>13181.7</v>
      </c>
      <c r="AJ76" s="127">
        <f t="shared" si="140"/>
        <v>1953</v>
      </c>
      <c r="AK76" s="127">
        <f t="shared" si="140"/>
        <v>0</v>
      </c>
      <c r="AL76" s="127">
        <f t="shared" si="140"/>
        <v>0</v>
      </c>
      <c r="AM76" s="127">
        <f t="shared" si="140"/>
        <v>0</v>
      </c>
      <c r="AN76" s="106">
        <f>AO76+AP76+AQ76+AR76+AS76+AT76</f>
        <v>8810.9</v>
      </c>
      <c r="AO76" s="127">
        <f t="shared" si="139"/>
        <v>0</v>
      </c>
      <c r="AP76" s="127">
        <f t="shared" si="139"/>
        <v>631.20000000000005</v>
      </c>
      <c r="AQ76" s="127">
        <f t="shared" si="139"/>
        <v>1179.7</v>
      </c>
      <c r="AR76" s="127">
        <f t="shared" si="139"/>
        <v>5500</v>
      </c>
      <c r="AS76" s="127">
        <f>AS80</f>
        <v>1500</v>
      </c>
      <c r="AT76" s="127">
        <f t="shared" si="139"/>
        <v>0</v>
      </c>
      <c r="AU76" s="106">
        <f>AV76+AW76+AX76+AY76+AZ76+BA76</f>
        <v>9552.6</v>
      </c>
      <c r="AV76" s="127">
        <f t="shared" si="139"/>
        <v>0</v>
      </c>
      <c r="AW76" s="127">
        <f t="shared" si="139"/>
        <v>631.20000000000005</v>
      </c>
      <c r="AX76" s="127">
        <f t="shared" si="139"/>
        <v>1921.4</v>
      </c>
      <c r="AY76" s="127">
        <f>AY77</f>
        <v>5500</v>
      </c>
      <c r="AZ76" s="127">
        <f>AZ80</f>
        <v>1500</v>
      </c>
      <c r="BA76" s="127">
        <f>BA77+BA79</f>
        <v>0</v>
      </c>
    </row>
    <row r="77" spans="1:53" s="6" customFormat="1" ht="40.5" customHeight="1" x14ac:dyDescent="0.2">
      <c r="A77" s="80"/>
      <c r="B77" s="86" t="s">
        <v>17</v>
      </c>
      <c r="C77" s="86" t="s">
        <v>17</v>
      </c>
      <c r="D77" s="31">
        <f>AF77+AN77+AU77</f>
        <v>14846.599999999999</v>
      </c>
      <c r="E77" s="69"/>
      <c r="F77" s="32"/>
      <c r="G77" s="32"/>
      <c r="H77" s="32"/>
      <c r="I77" s="70"/>
      <c r="J77" s="38"/>
      <c r="K77" s="38"/>
      <c r="L77" s="38"/>
      <c r="M77" s="38"/>
      <c r="N77" s="38"/>
      <c r="O77" s="38"/>
      <c r="P77" s="102">
        <f>T77</f>
        <v>0</v>
      </c>
      <c r="Q77" s="107">
        <f>Q82</f>
        <v>0</v>
      </c>
      <c r="R77" s="107">
        <f>R82</f>
        <v>0</v>
      </c>
      <c r="S77" s="107">
        <f>S82</f>
        <v>0</v>
      </c>
      <c r="T77" s="107">
        <f>T80</f>
        <v>0</v>
      </c>
      <c r="U77" s="107">
        <f>U82</f>
        <v>0</v>
      </c>
      <c r="V77" s="109"/>
      <c r="W77" s="102">
        <f>AA77</f>
        <v>0</v>
      </c>
      <c r="X77" s="107">
        <f>X82</f>
        <v>0</v>
      </c>
      <c r="Y77" s="107">
        <f>Y82</f>
        <v>0</v>
      </c>
      <c r="Z77" s="107">
        <f>Z82</f>
        <v>0</v>
      </c>
      <c r="AA77" s="107">
        <f>AA80</f>
        <v>0</v>
      </c>
      <c r="AB77" s="107">
        <f>AB82</f>
        <v>0</v>
      </c>
      <c r="AC77" s="107"/>
      <c r="AD77" s="107"/>
      <c r="AE77" s="107"/>
      <c r="AF77" s="102">
        <f>AH77+AJ77</f>
        <v>2584.1999999999998</v>
      </c>
      <c r="AG77" s="107">
        <f>AG82</f>
        <v>0</v>
      </c>
      <c r="AH77" s="107">
        <f>AH80+AH84</f>
        <v>631.20000000000005</v>
      </c>
      <c r="AI77" s="107">
        <f>AI80+AI82+AI84</f>
        <v>0</v>
      </c>
      <c r="AJ77" s="107">
        <f>AJ80+AJ84</f>
        <v>1953</v>
      </c>
      <c r="AK77" s="107"/>
      <c r="AL77" s="107"/>
      <c r="AM77" s="107">
        <f>AM82</f>
        <v>0</v>
      </c>
      <c r="AN77" s="102">
        <f>AP77+AR77</f>
        <v>6131.2</v>
      </c>
      <c r="AO77" s="107">
        <f>AO82</f>
        <v>0</v>
      </c>
      <c r="AP77" s="107">
        <f>AP84</f>
        <v>631.20000000000005</v>
      </c>
      <c r="AQ77" s="107">
        <f>AQ82</f>
        <v>0</v>
      </c>
      <c r="AR77" s="107">
        <f>AR80+AR84</f>
        <v>5500</v>
      </c>
      <c r="AS77" s="107"/>
      <c r="AT77" s="107">
        <f>AT82</f>
        <v>0</v>
      </c>
      <c r="AU77" s="102">
        <f>AW77+AY77</f>
        <v>6131.2</v>
      </c>
      <c r="AV77" s="107">
        <f>AV82</f>
        <v>0</v>
      </c>
      <c r="AW77" s="107">
        <f>AW84</f>
        <v>631.20000000000005</v>
      </c>
      <c r="AX77" s="107">
        <f>AX82</f>
        <v>0</v>
      </c>
      <c r="AY77" s="107">
        <f>AY80+AY84</f>
        <v>5500</v>
      </c>
      <c r="AZ77" s="107"/>
      <c r="BA77" s="107">
        <f>BA82</f>
        <v>0</v>
      </c>
    </row>
    <row r="78" spans="1:53" s="6" customFormat="1" ht="70.5" customHeight="1" x14ac:dyDescent="0.2">
      <c r="A78" s="89"/>
      <c r="B78" s="88" t="s">
        <v>89</v>
      </c>
      <c r="C78" s="88" t="s">
        <v>89</v>
      </c>
      <c r="D78" s="31">
        <f>AF78</f>
        <v>0</v>
      </c>
      <c r="E78" s="69"/>
      <c r="F78" s="32"/>
      <c r="G78" s="32"/>
      <c r="H78" s="32"/>
      <c r="I78" s="70"/>
      <c r="J78" s="38"/>
      <c r="K78" s="38"/>
      <c r="L78" s="38"/>
      <c r="M78" s="38"/>
      <c r="N78" s="38"/>
      <c r="O78" s="38"/>
      <c r="P78" s="102"/>
      <c r="Q78" s="107"/>
      <c r="R78" s="107"/>
      <c r="S78" s="107"/>
      <c r="T78" s="107"/>
      <c r="U78" s="107"/>
      <c r="V78" s="109"/>
      <c r="W78" s="102"/>
      <c r="X78" s="107"/>
      <c r="Y78" s="107"/>
      <c r="Z78" s="107"/>
      <c r="AA78" s="107"/>
      <c r="AB78" s="107"/>
      <c r="AC78" s="107"/>
      <c r="AD78" s="107"/>
      <c r="AE78" s="107"/>
      <c r="AF78" s="102">
        <f>AH78+AK78+AL78</f>
        <v>0</v>
      </c>
      <c r="AG78" s="107"/>
      <c r="AH78" s="107">
        <f>AH81</f>
        <v>0</v>
      </c>
      <c r="AI78" s="107"/>
      <c r="AJ78" s="107"/>
      <c r="AK78" s="107">
        <f>AK81</f>
        <v>0</v>
      </c>
      <c r="AL78" s="107">
        <f>AL81</f>
        <v>0</v>
      </c>
      <c r="AM78" s="107"/>
      <c r="AN78" s="102"/>
      <c r="AO78" s="107"/>
      <c r="AP78" s="107"/>
      <c r="AQ78" s="107"/>
      <c r="AR78" s="107"/>
      <c r="AS78" s="107"/>
      <c r="AT78" s="107"/>
      <c r="AU78" s="102"/>
      <c r="AV78" s="107"/>
      <c r="AW78" s="107"/>
      <c r="AX78" s="107"/>
      <c r="AY78" s="107"/>
      <c r="AZ78" s="107"/>
      <c r="BA78" s="107"/>
    </row>
    <row r="79" spans="1:53" s="6" customFormat="1" ht="90.75" customHeight="1" x14ac:dyDescent="0.2">
      <c r="A79" s="80"/>
      <c r="B79" s="86" t="s">
        <v>16</v>
      </c>
      <c r="C79" s="86" t="s">
        <v>16</v>
      </c>
      <c r="D79" s="31">
        <f>P79+W79+AF79+AN79+AU79</f>
        <v>16282.800000000001</v>
      </c>
      <c r="E79" s="69"/>
      <c r="F79" s="32"/>
      <c r="G79" s="32"/>
      <c r="H79" s="32"/>
      <c r="I79" s="70"/>
      <c r="J79" s="38"/>
      <c r="K79" s="38"/>
      <c r="L79" s="38"/>
      <c r="M79" s="38"/>
      <c r="N79" s="38"/>
      <c r="O79" s="38"/>
      <c r="P79" s="102">
        <f>Q79+R79+S79+T79+U79</f>
        <v>0</v>
      </c>
      <c r="Q79" s="107">
        <f t="shared" ref="Q79:S79" si="141">Q83</f>
        <v>0</v>
      </c>
      <c r="R79" s="107">
        <f t="shared" si="141"/>
        <v>0</v>
      </c>
      <c r="S79" s="107">
        <f t="shared" si="141"/>
        <v>0</v>
      </c>
      <c r="T79" s="107">
        <f>T83</f>
        <v>0</v>
      </c>
      <c r="U79" s="107">
        <f>U83</f>
        <v>0</v>
      </c>
      <c r="V79" s="109"/>
      <c r="W79" s="102">
        <f>X79+Y79+Z79+AA79+AB79</f>
        <v>0</v>
      </c>
      <c r="X79" s="107">
        <f t="shared" ref="X79:Z79" si="142">X83</f>
        <v>0</v>
      </c>
      <c r="Y79" s="107">
        <f t="shared" si="142"/>
        <v>0</v>
      </c>
      <c r="Z79" s="107">
        <f t="shared" si="142"/>
        <v>0</v>
      </c>
      <c r="AA79" s="107">
        <f>AA83</f>
        <v>0</v>
      </c>
      <c r="AB79" s="107">
        <f>AB83</f>
        <v>0</v>
      </c>
      <c r="AC79" s="107"/>
      <c r="AD79" s="107"/>
      <c r="AE79" s="107"/>
      <c r="AF79" s="102">
        <f>AG79+AH79+AI79+AJ79+AM79</f>
        <v>13181.7</v>
      </c>
      <c r="AG79" s="107">
        <f t="shared" ref="AG79:AH79" si="143">AG83</f>
        <v>0</v>
      </c>
      <c r="AH79" s="107">
        <f t="shared" si="143"/>
        <v>0</v>
      </c>
      <c r="AI79" s="107">
        <f>AI83</f>
        <v>13181.7</v>
      </c>
      <c r="AJ79" s="107">
        <f>AJ83</f>
        <v>0</v>
      </c>
      <c r="AK79" s="107">
        <f t="shared" ref="AK79:AM79" si="144">AK83</f>
        <v>0</v>
      </c>
      <c r="AL79" s="107">
        <f t="shared" si="144"/>
        <v>0</v>
      </c>
      <c r="AM79" s="107">
        <f t="shared" si="144"/>
        <v>0</v>
      </c>
      <c r="AN79" s="102">
        <f t="shared" ref="AN79" si="145">AO79+AP79+AQ79+AR79+AT79</f>
        <v>1179.7</v>
      </c>
      <c r="AO79" s="107">
        <f t="shared" ref="AO79:AT79" si="146">AO83</f>
        <v>0</v>
      </c>
      <c r="AP79" s="107">
        <f t="shared" si="146"/>
        <v>0</v>
      </c>
      <c r="AQ79" s="107">
        <f t="shared" si="146"/>
        <v>1179.7</v>
      </c>
      <c r="AR79" s="107">
        <f t="shared" si="146"/>
        <v>0</v>
      </c>
      <c r="AS79" s="107">
        <f t="shared" si="146"/>
        <v>0</v>
      </c>
      <c r="AT79" s="107">
        <f t="shared" si="146"/>
        <v>0</v>
      </c>
      <c r="AU79" s="102">
        <f t="shared" ref="AU79" si="147">AV79+AW79+AX79+AY79+BA79</f>
        <v>1921.4</v>
      </c>
      <c r="AV79" s="107">
        <f t="shared" ref="AV79:BA79" si="148">AV83</f>
        <v>0</v>
      </c>
      <c r="AW79" s="107">
        <f t="shared" si="148"/>
        <v>0</v>
      </c>
      <c r="AX79" s="107">
        <f t="shared" si="148"/>
        <v>1921.4</v>
      </c>
      <c r="AY79" s="107">
        <f t="shared" si="148"/>
        <v>0</v>
      </c>
      <c r="AZ79" s="107">
        <f t="shared" si="148"/>
        <v>0</v>
      </c>
      <c r="BA79" s="107">
        <f t="shared" si="148"/>
        <v>0</v>
      </c>
    </row>
    <row r="80" spans="1:53" s="6" customFormat="1" ht="69.75" customHeight="1" x14ac:dyDescent="0.2">
      <c r="A80" s="128" t="s">
        <v>81</v>
      </c>
      <c r="B80" s="86" t="s">
        <v>17</v>
      </c>
      <c r="C80" s="86" t="s">
        <v>17</v>
      </c>
      <c r="D80" s="30">
        <f>E80+I80+P80+W80+AF80+AN80+AU80</f>
        <v>12953</v>
      </c>
      <c r="E80" s="69"/>
      <c r="F80" s="32"/>
      <c r="G80" s="32"/>
      <c r="H80" s="32"/>
      <c r="I80" s="70"/>
      <c r="J80" s="38"/>
      <c r="K80" s="38"/>
      <c r="L80" s="38"/>
      <c r="M80" s="38"/>
      <c r="N80" s="38"/>
      <c r="O80" s="38"/>
      <c r="P80" s="106">
        <f>Q80+R80+S80+T80+U80+V80</f>
        <v>0</v>
      </c>
      <c r="Q80" s="107">
        <v>0</v>
      </c>
      <c r="R80" s="107">
        <v>0</v>
      </c>
      <c r="S80" s="107">
        <v>0</v>
      </c>
      <c r="T80" s="109">
        <v>0</v>
      </c>
      <c r="U80" s="109">
        <v>0</v>
      </c>
      <c r="V80" s="109">
        <v>0</v>
      </c>
      <c r="W80" s="106">
        <f>X80+Y80+Z80+AA80+AB80+AC80+AD80+AE80</f>
        <v>0</v>
      </c>
      <c r="X80" s="107">
        <v>0</v>
      </c>
      <c r="Y80" s="107">
        <v>0</v>
      </c>
      <c r="Z80" s="107">
        <v>0</v>
      </c>
      <c r="AA80" s="107">
        <v>0</v>
      </c>
      <c r="AB80" s="107">
        <v>0</v>
      </c>
      <c r="AC80" s="107">
        <v>0</v>
      </c>
      <c r="AD80" s="107">
        <v>0</v>
      </c>
      <c r="AE80" s="107">
        <v>0</v>
      </c>
      <c r="AF80" s="102">
        <f>AG80+AH80+AI80+AJ80+AK80+AL80+AM80</f>
        <v>953</v>
      </c>
      <c r="AG80" s="107">
        <v>0</v>
      </c>
      <c r="AH80" s="107">
        <v>0</v>
      </c>
      <c r="AI80" s="107">
        <v>0</v>
      </c>
      <c r="AJ80" s="107">
        <v>953</v>
      </c>
      <c r="AK80" s="107">
        <v>0</v>
      </c>
      <c r="AL80" s="107">
        <v>0</v>
      </c>
      <c r="AM80" s="107">
        <v>0</v>
      </c>
      <c r="AN80" s="102">
        <f>AR80+AS80</f>
        <v>6000</v>
      </c>
      <c r="AO80" s="107">
        <v>0</v>
      </c>
      <c r="AP80" s="107">
        <v>0</v>
      </c>
      <c r="AQ80" s="107">
        <v>0</v>
      </c>
      <c r="AR80" s="107">
        <v>4500</v>
      </c>
      <c r="AS80" s="107">
        <v>1500</v>
      </c>
      <c r="AT80" s="107">
        <v>0</v>
      </c>
      <c r="AU80" s="102">
        <f>AY80+AZ80</f>
        <v>6000</v>
      </c>
      <c r="AV80" s="107">
        <v>0</v>
      </c>
      <c r="AW80" s="107">
        <v>0</v>
      </c>
      <c r="AX80" s="107">
        <v>0</v>
      </c>
      <c r="AY80" s="107">
        <v>4500</v>
      </c>
      <c r="AZ80" s="107">
        <v>1500</v>
      </c>
      <c r="BA80" s="107">
        <v>0</v>
      </c>
    </row>
    <row r="81" spans="1:53" s="6" customFormat="1" ht="69.75" customHeight="1" x14ac:dyDescent="0.2">
      <c r="A81" s="129"/>
      <c r="B81" s="88" t="s">
        <v>89</v>
      </c>
      <c r="C81" s="88" t="s">
        <v>89</v>
      </c>
      <c r="D81" s="30">
        <f>AF81</f>
        <v>0</v>
      </c>
      <c r="E81" s="69"/>
      <c r="F81" s="32"/>
      <c r="G81" s="32"/>
      <c r="H81" s="32"/>
      <c r="I81" s="70"/>
      <c r="J81" s="38"/>
      <c r="K81" s="38"/>
      <c r="L81" s="38"/>
      <c r="M81" s="38"/>
      <c r="N81" s="38"/>
      <c r="O81" s="38"/>
      <c r="P81" s="106"/>
      <c r="Q81" s="107"/>
      <c r="R81" s="107"/>
      <c r="S81" s="107"/>
      <c r="T81" s="109"/>
      <c r="U81" s="109"/>
      <c r="V81" s="109"/>
      <c r="W81" s="106"/>
      <c r="X81" s="107"/>
      <c r="Y81" s="107"/>
      <c r="Z81" s="107"/>
      <c r="AA81" s="107"/>
      <c r="AB81" s="107"/>
      <c r="AC81" s="107"/>
      <c r="AD81" s="107"/>
      <c r="AE81" s="107"/>
      <c r="AF81" s="102">
        <f>AH81+AK81+AL81</f>
        <v>0</v>
      </c>
      <c r="AG81" s="107"/>
      <c r="AH81" s="107">
        <v>0</v>
      </c>
      <c r="AI81" s="107"/>
      <c r="AJ81" s="107"/>
      <c r="AK81" s="107">
        <v>0</v>
      </c>
      <c r="AL81" s="107">
        <v>0</v>
      </c>
      <c r="AM81" s="107">
        <v>0</v>
      </c>
      <c r="AN81" s="102"/>
      <c r="AO81" s="107"/>
      <c r="AP81" s="107"/>
      <c r="AQ81" s="107"/>
      <c r="AR81" s="107"/>
      <c r="AS81" s="107"/>
      <c r="AT81" s="107"/>
      <c r="AU81" s="102"/>
      <c r="AV81" s="107"/>
      <c r="AW81" s="107"/>
      <c r="AX81" s="107"/>
      <c r="AY81" s="107"/>
      <c r="AZ81" s="107"/>
      <c r="BA81" s="107"/>
    </row>
    <row r="82" spans="1:53" s="6" customFormat="1" ht="90.75" customHeight="1" x14ac:dyDescent="0.2">
      <c r="A82" s="83" t="s">
        <v>80</v>
      </c>
      <c r="B82" s="86" t="s">
        <v>17</v>
      </c>
      <c r="C82" s="86" t="s">
        <v>17</v>
      </c>
      <c r="D82" s="30">
        <f t="shared" ref="D82:D84" si="149">E82+I82+P82+W82+AF82+AN82+AU82</f>
        <v>0</v>
      </c>
      <c r="E82" s="69"/>
      <c r="F82" s="32"/>
      <c r="G82" s="32"/>
      <c r="H82" s="32"/>
      <c r="I82" s="70"/>
      <c r="J82" s="38"/>
      <c r="K82" s="38"/>
      <c r="L82" s="38"/>
      <c r="M82" s="38"/>
      <c r="N82" s="38"/>
      <c r="O82" s="38"/>
      <c r="P82" s="106">
        <f t="shared" ref="P82:P84" si="150">Q82+R82+S82+T82+U82+V82</f>
        <v>0</v>
      </c>
      <c r="Q82" s="107">
        <v>0</v>
      </c>
      <c r="R82" s="107">
        <v>0</v>
      </c>
      <c r="S82" s="107">
        <v>0</v>
      </c>
      <c r="T82" s="109">
        <v>0</v>
      </c>
      <c r="U82" s="109">
        <v>0</v>
      </c>
      <c r="V82" s="109">
        <v>0</v>
      </c>
      <c r="W82" s="106">
        <f t="shared" ref="W82:W84" si="151">X82+Y82+Z82+AA82+AB82+AC82+AD82+AE82</f>
        <v>0</v>
      </c>
      <c r="X82" s="107">
        <v>0</v>
      </c>
      <c r="Y82" s="107">
        <v>0</v>
      </c>
      <c r="Z82" s="107">
        <v>0</v>
      </c>
      <c r="AA82" s="107">
        <v>0</v>
      </c>
      <c r="AB82" s="107">
        <v>0</v>
      </c>
      <c r="AC82" s="107">
        <v>0</v>
      </c>
      <c r="AD82" s="107">
        <v>0</v>
      </c>
      <c r="AE82" s="107">
        <v>0</v>
      </c>
      <c r="AF82" s="102">
        <f t="shared" ref="AF82" si="152">AJ82</f>
        <v>0</v>
      </c>
      <c r="AG82" s="107">
        <v>0</v>
      </c>
      <c r="AH82" s="107">
        <v>0</v>
      </c>
      <c r="AI82" s="107">
        <v>0</v>
      </c>
      <c r="AJ82" s="107">
        <v>0</v>
      </c>
      <c r="AK82" s="107"/>
      <c r="AL82" s="107"/>
      <c r="AM82" s="107">
        <v>0</v>
      </c>
      <c r="AN82" s="102">
        <f t="shared" ref="AN82" si="153">AR82</f>
        <v>0</v>
      </c>
      <c r="AO82" s="107">
        <v>0</v>
      </c>
      <c r="AP82" s="107">
        <v>0</v>
      </c>
      <c r="AQ82" s="107">
        <v>0</v>
      </c>
      <c r="AR82" s="107">
        <v>0</v>
      </c>
      <c r="AS82" s="107"/>
      <c r="AT82" s="107">
        <v>0</v>
      </c>
      <c r="AU82" s="102">
        <f t="shared" ref="AU82" si="154">AY82</f>
        <v>0</v>
      </c>
      <c r="AV82" s="107">
        <v>0</v>
      </c>
      <c r="AW82" s="107">
        <v>0</v>
      </c>
      <c r="AX82" s="107">
        <v>0</v>
      </c>
      <c r="AY82" s="107">
        <v>0</v>
      </c>
      <c r="AZ82" s="107"/>
      <c r="BA82" s="107">
        <v>0</v>
      </c>
    </row>
    <row r="83" spans="1:53" s="6" customFormat="1" ht="78" customHeight="1" x14ac:dyDescent="0.2">
      <c r="A83" s="83" t="s">
        <v>83</v>
      </c>
      <c r="B83" s="79" t="s">
        <v>16</v>
      </c>
      <c r="C83" s="86" t="s">
        <v>16</v>
      </c>
      <c r="D83" s="30">
        <f t="shared" si="149"/>
        <v>16282.800000000001</v>
      </c>
      <c r="E83" s="69"/>
      <c r="F83" s="32"/>
      <c r="G83" s="32"/>
      <c r="H83" s="32"/>
      <c r="I83" s="70"/>
      <c r="J83" s="38"/>
      <c r="K83" s="38"/>
      <c r="L83" s="38"/>
      <c r="M83" s="38"/>
      <c r="N83" s="38"/>
      <c r="O83" s="38"/>
      <c r="P83" s="106">
        <f t="shared" si="150"/>
        <v>0</v>
      </c>
      <c r="Q83" s="107">
        <v>0</v>
      </c>
      <c r="R83" s="107">
        <v>0</v>
      </c>
      <c r="S83" s="107">
        <v>0</v>
      </c>
      <c r="T83" s="109">
        <v>0</v>
      </c>
      <c r="U83" s="109">
        <v>0</v>
      </c>
      <c r="V83" s="109">
        <v>0</v>
      </c>
      <c r="W83" s="106">
        <f t="shared" si="151"/>
        <v>0</v>
      </c>
      <c r="X83" s="107">
        <v>0</v>
      </c>
      <c r="Y83" s="107">
        <v>0</v>
      </c>
      <c r="Z83" s="107">
        <v>0</v>
      </c>
      <c r="AA83" s="107">
        <v>0</v>
      </c>
      <c r="AB83" s="107">
        <v>0</v>
      </c>
      <c r="AC83" s="107">
        <v>0</v>
      </c>
      <c r="AD83" s="107">
        <v>0</v>
      </c>
      <c r="AE83" s="107">
        <v>0</v>
      </c>
      <c r="AF83" s="102">
        <f>AI83</f>
        <v>13181.7</v>
      </c>
      <c r="AG83" s="107">
        <v>0</v>
      </c>
      <c r="AH83" s="107">
        <v>0</v>
      </c>
      <c r="AI83" s="107">
        <v>13181.7</v>
      </c>
      <c r="AJ83" s="107">
        <v>0</v>
      </c>
      <c r="AK83" s="107"/>
      <c r="AL83" s="107"/>
      <c r="AM83" s="107">
        <v>0</v>
      </c>
      <c r="AN83" s="102">
        <f>AQ83</f>
        <v>1179.7</v>
      </c>
      <c r="AO83" s="107">
        <v>0</v>
      </c>
      <c r="AP83" s="107">
        <v>0</v>
      </c>
      <c r="AQ83" s="107">
        <v>1179.7</v>
      </c>
      <c r="AR83" s="107">
        <v>0</v>
      </c>
      <c r="AS83" s="107"/>
      <c r="AT83" s="107">
        <v>0</v>
      </c>
      <c r="AU83" s="102">
        <f>AX83</f>
        <v>1921.4</v>
      </c>
      <c r="AV83" s="107">
        <v>0</v>
      </c>
      <c r="AW83" s="107">
        <v>0</v>
      </c>
      <c r="AX83" s="107">
        <v>1921.4</v>
      </c>
      <c r="AY83" s="107">
        <v>0</v>
      </c>
      <c r="AZ83" s="107"/>
      <c r="BA83" s="107">
        <v>0</v>
      </c>
    </row>
    <row r="84" spans="1:53" s="6" customFormat="1" ht="88.5" customHeight="1" x14ac:dyDescent="0.2">
      <c r="A84" s="83" t="s">
        <v>82</v>
      </c>
      <c r="B84" s="86" t="s">
        <v>17</v>
      </c>
      <c r="C84" s="86" t="s">
        <v>17</v>
      </c>
      <c r="D84" s="30">
        <f t="shared" si="149"/>
        <v>4893.6000000000004</v>
      </c>
      <c r="E84" s="69"/>
      <c r="F84" s="32"/>
      <c r="G84" s="32"/>
      <c r="H84" s="32"/>
      <c r="I84" s="70"/>
      <c r="J84" s="38"/>
      <c r="K84" s="38"/>
      <c r="L84" s="38"/>
      <c r="M84" s="38"/>
      <c r="N84" s="38"/>
      <c r="O84" s="38"/>
      <c r="P84" s="106">
        <f t="shared" si="150"/>
        <v>0</v>
      </c>
      <c r="Q84" s="107">
        <v>0</v>
      </c>
      <c r="R84" s="107">
        <v>0</v>
      </c>
      <c r="S84" s="107">
        <v>0</v>
      </c>
      <c r="T84" s="109">
        <v>0</v>
      </c>
      <c r="U84" s="109">
        <v>0</v>
      </c>
      <c r="V84" s="109">
        <v>0</v>
      </c>
      <c r="W84" s="106">
        <f t="shared" si="151"/>
        <v>0</v>
      </c>
      <c r="X84" s="107">
        <v>0</v>
      </c>
      <c r="Y84" s="107">
        <v>0</v>
      </c>
      <c r="Z84" s="107">
        <v>0</v>
      </c>
      <c r="AA84" s="107">
        <v>0</v>
      </c>
      <c r="AB84" s="107">
        <v>0</v>
      </c>
      <c r="AC84" s="107">
        <v>0</v>
      </c>
      <c r="AD84" s="107">
        <v>0</v>
      </c>
      <c r="AE84" s="107">
        <v>0</v>
      </c>
      <c r="AF84" s="102">
        <f>AH84+AJ84</f>
        <v>1631.2</v>
      </c>
      <c r="AG84" s="107">
        <v>0</v>
      </c>
      <c r="AH84" s="107">
        <v>631.20000000000005</v>
      </c>
      <c r="AI84" s="107">
        <v>0</v>
      </c>
      <c r="AJ84" s="107">
        <v>1000</v>
      </c>
      <c r="AK84" s="107"/>
      <c r="AL84" s="107"/>
      <c r="AM84" s="107">
        <v>0</v>
      </c>
      <c r="AN84" s="102">
        <f>AP84+AR84</f>
        <v>1631.2</v>
      </c>
      <c r="AO84" s="107">
        <v>0</v>
      </c>
      <c r="AP84" s="107">
        <v>631.20000000000005</v>
      </c>
      <c r="AQ84" s="107">
        <v>0</v>
      </c>
      <c r="AR84" s="107">
        <v>1000</v>
      </c>
      <c r="AS84" s="107"/>
      <c r="AT84" s="107">
        <v>0</v>
      </c>
      <c r="AU84" s="102">
        <f>AW84+AY84</f>
        <v>1631.2</v>
      </c>
      <c r="AV84" s="107">
        <v>0</v>
      </c>
      <c r="AW84" s="107">
        <v>631.20000000000005</v>
      </c>
      <c r="AX84" s="107">
        <v>0</v>
      </c>
      <c r="AY84" s="107">
        <v>1000</v>
      </c>
      <c r="AZ84" s="107"/>
      <c r="BA84" s="107">
        <v>0</v>
      </c>
    </row>
    <row r="85" spans="1:53" x14ac:dyDescent="0.2">
      <c r="D85" s="6"/>
      <c r="E85" s="75"/>
      <c r="F85" s="6"/>
      <c r="G85" s="6"/>
      <c r="H85" s="6"/>
      <c r="I85" s="39"/>
      <c r="J85" s="6"/>
      <c r="K85" s="6"/>
      <c r="L85" s="6"/>
      <c r="M85" s="6"/>
      <c r="N85" s="6"/>
      <c r="O85" s="6"/>
      <c r="P85" s="39"/>
      <c r="Q85" s="82"/>
      <c r="R85" s="82"/>
      <c r="S85" s="82"/>
      <c r="T85" s="82"/>
      <c r="U85" s="82"/>
      <c r="V85" s="82"/>
      <c r="W85" s="92"/>
      <c r="X85" s="93"/>
      <c r="Y85" s="93"/>
      <c r="Z85" s="93"/>
      <c r="AA85" s="93"/>
      <c r="AB85" s="93"/>
      <c r="AC85" s="93"/>
      <c r="AD85" s="93"/>
      <c r="AE85" s="93"/>
      <c r="AF85" s="92"/>
      <c r="AG85" s="93"/>
      <c r="AH85" s="93"/>
      <c r="AI85" s="93"/>
      <c r="AJ85" s="93"/>
      <c r="AK85" s="93"/>
      <c r="AL85" s="93"/>
      <c r="AM85" s="93"/>
      <c r="AN85" s="93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</row>
    <row r="86" spans="1:53" x14ac:dyDescent="0.2">
      <c r="D86" s="6"/>
      <c r="E86" s="75"/>
      <c r="F86" s="6"/>
      <c r="G86" s="6"/>
      <c r="H86" s="6"/>
      <c r="I86" s="39"/>
      <c r="J86" s="6"/>
      <c r="K86" s="6"/>
      <c r="L86" s="6"/>
      <c r="M86" s="6"/>
      <c r="N86" s="6"/>
      <c r="O86" s="6"/>
      <c r="P86" s="39"/>
      <c r="Q86" s="6"/>
      <c r="R86" s="6"/>
      <c r="T86" s="6"/>
      <c r="U86" s="6"/>
      <c r="V86" s="6"/>
      <c r="AF86" s="39"/>
      <c r="AG86" s="6"/>
      <c r="AH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53" x14ac:dyDescent="0.2">
      <c r="E87" s="75"/>
      <c r="F87" s="6"/>
      <c r="G87" s="6"/>
      <c r="H87" s="6"/>
      <c r="I87" s="39"/>
      <c r="J87" s="6"/>
      <c r="K87" s="6"/>
      <c r="L87" s="6"/>
      <c r="M87" s="6"/>
      <c r="N87" s="6"/>
      <c r="O87" s="6"/>
      <c r="P87" s="6"/>
      <c r="Q87" s="6"/>
      <c r="R87" s="6"/>
      <c r="T87" s="6"/>
      <c r="U87" s="6"/>
      <c r="V87" s="6"/>
      <c r="AF87" s="39"/>
    </row>
    <row r="91" spans="1:53" x14ac:dyDescent="0.2">
      <c r="E91" s="2"/>
    </row>
  </sheetData>
  <mergeCells count="28">
    <mergeCell ref="A70:A71"/>
    <mergeCell ref="A9:A11"/>
    <mergeCell ref="B9:B11"/>
    <mergeCell ref="C9:C11"/>
    <mergeCell ref="D10:D11"/>
    <mergeCell ref="A28:A30"/>
    <mergeCell ref="AD6:AE6"/>
    <mergeCell ref="P10:V10"/>
    <mergeCell ref="D9:BA9"/>
    <mergeCell ref="A65:A69"/>
    <mergeCell ref="E10:H10"/>
    <mergeCell ref="A7:BA7"/>
    <mergeCell ref="A80:A81"/>
    <mergeCell ref="AJ1:BA4"/>
    <mergeCell ref="A45:A46"/>
    <mergeCell ref="AU10:BA10"/>
    <mergeCell ref="W10:AE10"/>
    <mergeCell ref="I10:O10"/>
    <mergeCell ref="A41:A42"/>
    <mergeCell ref="A32:A33"/>
    <mergeCell ref="A13:A18"/>
    <mergeCell ref="AF10:AM10"/>
    <mergeCell ref="AM6:BA6"/>
    <mergeCell ref="A37:A38"/>
    <mergeCell ref="AN10:AT10"/>
    <mergeCell ref="A47:A50"/>
    <mergeCell ref="A73:A75"/>
    <mergeCell ref="A19:A24"/>
  </mergeCells>
  <pageMargins left="0.63" right="0.59" top="0.75" bottom="0.53" header="0.3" footer="0.47"/>
  <pageSetup paperSize="9" scale="3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2018-07-13T14:11:30Z</dcterms:modified>
</cp:coreProperties>
</file>