
<file path=[Content_Types].xml><?xml version="1.0" encoding="utf-8"?>
<Types xmlns="http://schemas.openxmlformats.org/package/2006/content-types">
  <Override PartName="/xl/revisions/revisionLog112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1412.xml" ContentType="application/vnd.openxmlformats-officedocument.spreadsheetml.revisionLog+xml"/>
  <Override PartName="/xl/revisions/revisionLog1161211.xml" ContentType="application/vnd.openxmlformats-officedocument.spreadsheetml.revisionLog+xml"/>
  <Override PartName="/xl/styles.xml" ContentType="application/vnd.openxmlformats-officedocument.spreadsheetml.styles+xml"/>
  <Override PartName="/xl/revisions/revisionLog14111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52111.xml" ContentType="application/vnd.openxmlformats-officedocument.spreadsheetml.revisionLog+xml"/>
  <Override PartName="/xl/revisions/revisionLog1113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1721.xml" ContentType="application/vnd.openxmlformats-officedocument.spreadsheetml.revisionLog+xml"/>
  <Override PartName="/xl/revisions/revisionLog15121.xml" ContentType="application/vnd.openxmlformats-officedocument.spreadsheetml.revisionLog+xml"/>
  <Override PartName="/xl/revisions/revisionLog1251.xml" ContentType="application/vnd.openxmlformats-officedocument.spreadsheetml.revisionLog+xml"/>
  <Override PartName="/xl/revisions/revisionLog1911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1211.xml" ContentType="application/vnd.openxmlformats-officedocument.spreadsheetml.revisionLog+xml"/>
  <Override PartName="/xl/revisions/revisionLog16111.xml" ContentType="application/vnd.openxmlformats-officedocument.spreadsheetml.revisionLog+xml"/>
  <Override PartName="/xl/worksheets/sheet3.xml" ContentType="application/vnd.openxmlformats-officedocument.spreadsheetml.worksheet+xml"/>
  <Override PartName="/xl/revisions/revisionLog11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23111.xml" ContentType="application/vnd.openxmlformats-officedocument.spreadsheetml.revisionLog+xml"/>
  <Override PartName="/xl/externalLinks/externalLink1.xml" ContentType="application/vnd.openxmlformats-officedocument.spreadsheetml.externalLink+xml"/>
  <Override PartName="/xl/revisions/revisionLog12.xml" ContentType="application/vnd.openxmlformats-officedocument.spreadsheetml.revisionLog+xml"/>
  <Override PartName="/xl/revisions/revisionLog11811.xml" ContentType="application/vnd.openxmlformats-officedocument.spreadsheetml.revisionLog+xml"/>
  <Override PartName="/xl/revisions/revisionLog11312.xml" ContentType="application/vnd.openxmlformats-officedocument.spreadsheetml.revisionLog+xml"/>
  <Override PartName="/xl/revisions/revisionLog152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411111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16111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62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92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81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1212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61.xml" ContentType="application/vnd.openxmlformats-officedocument.spreadsheetml.revisionLog+xml"/>
  <Override PartName="/xl/revisions/revisionLog1921.xml" ContentType="application/vnd.openxmlformats-officedocument.spreadsheetml.revisionLo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212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20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821.xml" ContentType="application/vnd.openxmlformats-officedocument.spreadsheetml.revisionLog+xml"/>
  <Override PartName="/xl/revisions/revisionLog151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172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821.xml" ContentType="application/vnd.openxmlformats-officedocument.spreadsheetml.revisionLog+xml"/>
  <Override PartName="/xl/revisions/revisionLog116121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11613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7111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12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421.xml" ContentType="application/vnd.openxmlformats-officedocument.spreadsheetml.revisionLog+xml"/>
  <Override PartName="/xl/revisions/revisionLog1821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14211.xml" ContentType="application/vnd.openxmlformats-officedocument.spreadsheetml.revisionLog+xml"/>
  <Override PartName="/xl/revisions/revisionLog1611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2411.xml" ContentType="application/vnd.openxmlformats-officedocument.spreadsheetml.revisionLog+xml"/>
  <Override PartName="/xl/revisions/revisionLog1101.xml" ContentType="application/vnd.openxmlformats-officedocument.spreadsheetml.revisionLog+xml"/>
  <Default Extension="rels" ContentType="application/vnd.openxmlformats-package.relationships+xml"/>
  <Override PartName="/xl/revisions/revisionLog110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3.xml" ContentType="application/vnd.openxmlformats-officedocument.spreadsheetml.revisionLog+xml"/>
  <Override PartName="/xl/worksheets/sheet5.xml" ContentType="application/vnd.openxmlformats-officedocument.spreadsheetml.worksheet+xml"/>
  <Override PartName="/xl/revisions/revisionLog14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1821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151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1312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1612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113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8211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81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5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9570" windowHeight="10335" firstSheet="1" activeTab="2"/>
  </bookViews>
  <sheets>
    <sheet name="1" sheetId="1" r:id="rId1"/>
    <sheet name="2014 " sheetId="2" r:id="rId2"/>
    <sheet name="2014 год" sheetId="3" r:id="rId3"/>
    <sheet name="2015-2016" sheetId="4" r:id="rId4"/>
    <sheet name="2015-2016 годы" sheetId="5" r:id="rId5"/>
  </sheets>
  <externalReferences>
    <externalReference r:id="rId6"/>
  </externalReferences>
  <definedNames>
    <definedName name="_xlnm._FilterDatabase" localSheetId="2" hidden="1">'2014 год'!$A$11:$G$934</definedName>
    <definedName name="_xlnm._FilterDatabase" localSheetId="4" hidden="1">'2015-2016 годы'!$A$9:$H$749</definedName>
    <definedName name="Z_01485E0A_3CC8_4E53_810C_4CCEB0F47372_.wvu.FilterData" localSheetId="2" hidden="1">'2014 год'!$A$8:$F$934</definedName>
    <definedName name="Z_01ACAFE8_2559_428B_BDCD_23D84D64DBD4_.wvu.FilterData" localSheetId="2" hidden="1">'2014 год'!$A$8:$F$934</definedName>
    <definedName name="Z_01D26511_270A_4750_A930_03BBE2B61DDD_.wvu.FilterData" localSheetId="2" hidden="1">'2014 год'!$A$8:$F$891</definedName>
    <definedName name="Z_023B24DA_7EE1_48F5_8C13_88FD84B80F55_.wvu.FilterData" localSheetId="2" hidden="1">'2014 год'!$A$8:$F$934</definedName>
    <definedName name="Z_036B103F_4412_496B_B961_AE093F01CB83_.wvu.FilterData" localSheetId="2" hidden="1">'2014 год'!$A$8:$F$934</definedName>
    <definedName name="Z_036C9AC6_7AE3_466F_AE28_17F942CBE41F_.wvu.FilterData" localSheetId="2" hidden="1">'2014 год'!$A$11:$F$934</definedName>
    <definedName name="Z_03832DC8_6D64_4ED7_94C3_6802514517C8_.wvu.FilterData" localSheetId="2" hidden="1">'2014 год'!$A$8:$F$891</definedName>
    <definedName name="Z_041859AE_2011_481C_90EF_147F0B3085A2_.wvu.FilterData" localSheetId="2" hidden="1">'2014 год'!$A$11:$F$934</definedName>
    <definedName name="Z_041859AE_2011_481C_90EF_147F0B3085A2_.wvu.FilterData" localSheetId="4" hidden="1">'2015-2016 годы'!#REF!</definedName>
    <definedName name="Z_04F8D191_BA7E_4D7C_BC3E_FBB4A8939D36_.wvu.FilterData" localSheetId="2" hidden="1">'2014 год'!$A$8:$F$934</definedName>
    <definedName name="Z_06040498_F2E2_49A5_A4AE_267ABFBEBAF0_.wvu.FilterData" localSheetId="2" hidden="1">'2014 год'!$A$11:$F$934</definedName>
    <definedName name="Z_06AAC222_3DCA_4BD7_B5F5_24B19EFE45BD_.wvu.FilterData" localSheetId="2" hidden="1">'2014 год'!$A$8:$F$934</definedName>
    <definedName name="Z_06AAC222_3DCA_4BD7_B5F5_24B19EFE45BD_.wvu.FilterData" localSheetId="4" hidden="1">'2015-2016 годы'!$A$7:$O$749</definedName>
    <definedName name="Z_07455A92_EDA6_4B93_BA65_AA18AFD091A0_.wvu.FilterData" localSheetId="2" hidden="1">'2014 год'!$A$8:$F$934</definedName>
    <definedName name="Z_07770722_C194_4076_A529_2DA52B322D0D_.wvu.FilterData" localSheetId="2" hidden="1">'2014 год'!$A$8:$F$891</definedName>
    <definedName name="Z_07C2FB7E_4C47_4802_9DEA_7C408393B259_.wvu.FilterData" localSheetId="2" hidden="1">'2014 год'!$A$8:$F$934</definedName>
    <definedName name="Z_08237599_FE04_45EB_8B47_52B7D960BD17_.wvu.FilterData" localSheetId="2" hidden="1">'2014 год'!$A$8:$F$934</definedName>
    <definedName name="Z_084227BD_78E6_4C87_B5D7_9DFF722D23B9_.wvu.FilterData" localSheetId="2" hidden="1">'2014 год'!$A$8:$F$934</definedName>
    <definedName name="Z_08EE78E2_33AA_4754_A5E0_3460B124E2F2_.wvu.FilterData" localSheetId="2" hidden="1">'2014 год'!$A$8:$F$934</definedName>
    <definedName name="Z_0935665E_7523_43B1_9D1F_26B5DD81668E_.wvu.FilterData" localSheetId="2" hidden="1">'2014 год'!$A$8:$F$934</definedName>
    <definedName name="Z_0935665E_7523_43B1_9D1F_26B5DD81668E_.wvu.FilterData" localSheetId="4" hidden="1">'2015-2016 годы'!#REF!</definedName>
    <definedName name="Z_0938A432_AAF2_4958_A19E_1B568007172B_.wvu.FilterData" localSheetId="2" hidden="1">'2014 год'!$A$8:$F$891</definedName>
    <definedName name="Z_09B497FA_C94C_4FAB_BCF2_AF24BC36F959_.wvu.FilterData" localSheetId="2" hidden="1">'2014 год'!$A$8:$F$934</definedName>
    <definedName name="Z_09B497FA_C94C_4FAB_BCF2_AF24BC36F959_.wvu.FilterData" localSheetId="4" hidden="1">'2015-2016 годы'!#REF!</definedName>
    <definedName name="Z_0A312679_9F75_42F7_A03D_AC8F847E6119_.wvu.FilterData" localSheetId="2" hidden="1">'2014 год'!$A$8:$F$934</definedName>
    <definedName name="Z_0A4620E8_0863_46A8_B6C8_812DFAB4686B_.wvu.FilterData" localSheetId="2" hidden="1">'2014 год'!$A$8:$F$934</definedName>
    <definedName name="Z_0AADBC3F_CDA7_44F9_B301_CCED67B9931D_.wvu.FilterData" localSheetId="2" hidden="1">'2014 год'!$A$8:$F$891</definedName>
    <definedName name="Z_0AB30962_2963_46FA_BB59_DD11D3A811F4_.wvu.FilterData" localSheetId="2" hidden="1">'2014 год'!$A$8:$F$934</definedName>
    <definedName name="Z_0D9573CE_2FA6_4D5B_B1B4_22C7CDAB3458_.wvu.FilterData" localSheetId="2" hidden="1">'2014 год'!$A$8:$F$891</definedName>
    <definedName name="Z_0E0CB980_E9A1_43FC_93CC_453FB500F085_.wvu.FilterData" localSheetId="2" hidden="1">'2014 год'!$A$8:$F$934</definedName>
    <definedName name="Z_0EC69AF3_6E8D_41F1_9994_CA6B60042D61_.wvu.FilterData" localSheetId="2" hidden="1">'2014 год'!$A$8:$F$891</definedName>
    <definedName name="Z_0EC934A2_B9EC_4ADD_8537_FF579D9BDD75_.wvu.FilterData" localSheetId="2" hidden="1">'2014 год'!$A$8:$F$934</definedName>
    <definedName name="Z_0EC934A2_B9EC_4ADD_8537_FF579D9BDD75_.wvu.FilterData" localSheetId="4" hidden="1">'2015-2016 годы'!#REF!</definedName>
    <definedName name="Z_0F740238_1117_4135_BB06_BACFD644C737_.wvu.FilterData" localSheetId="2" hidden="1">'2014 год'!$A$8:$F$891</definedName>
    <definedName name="Z_0FACCC27_026A_49CF_8C98_0FF992F74D9B_.wvu.FilterData" localSheetId="2" hidden="1">'2014 год'!$A$8:$F$934</definedName>
    <definedName name="Z_105059D6_9C1E_4ABF_9D23_B56BA24F19BA_.wvu.FilterData" localSheetId="2" hidden="1">'2014 год'!$A$8:$F$934</definedName>
    <definedName name="Z_1179E7FE_2B08_4258_BF19_A1CE2E7D2FC6_.wvu.FilterData" localSheetId="2" hidden="1">'2014 год'!$A$8:$F$934</definedName>
    <definedName name="Z_1335F88E_5C1B_45C4_AEF5_DCB1F351776D_.wvu.FilterData" localSheetId="2" hidden="1">'2014 год'!$A$8:$F$934</definedName>
    <definedName name="Z_1335F88E_5C1B_45C4_AEF5_DCB1F351776D_.wvu.FilterData" localSheetId="4" hidden="1">'2015-2016 годы'!#REF!</definedName>
    <definedName name="Z_143A5DAF_5DA4_4009_BACB_3A99F0879F03_.wvu.FilterData" localSheetId="4" hidden="1">'2015-2016 годы'!#REF!</definedName>
    <definedName name="Z_152D13AA_5208_4CBF_AE7A_D2527615E398_.wvu.FilterData" localSheetId="2" hidden="1">'2014 год'!$A$8:$F$934</definedName>
    <definedName name="Z_1579B769_52E1_43AD_998C_37FC2C837421_.wvu.FilterData" localSheetId="2" hidden="1">'2014 год'!$A$8:$F$934</definedName>
    <definedName name="Z_163B8715_85B8_471E_B260_0B77DCF30478_.wvu.FilterData" localSheetId="2" hidden="1">'2014 год'!$A$8:$F$934</definedName>
    <definedName name="Z_167491D8_6D6D_447D_A119_5E65D8431081_.wvu.FilterData" localSheetId="2" hidden="1">'2014 год'!$A$8:$F$934</definedName>
    <definedName name="Z_167491D8_6D6D_447D_A119_5E65D8431081_.wvu.FilterData" localSheetId="4" hidden="1">'2015-2016 годы'!$A$7:$O$749</definedName>
    <definedName name="Z_167491D8_6D6D_447D_A119_5E65D8431081_.wvu.PrintArea" localSheetId="1" hidden="1">'2014 '!$A$1:$D$60</definedName>
    <definedName name="Z_167491D8_6D6D_447D_A119_5E65D8431081_.wvu.PrintArea" localSheetId="2" hidden="1">'2014 год'!$A$1:$G$934</definedName>
    <definedName name="Z_167491D8_6D6D_447D_A119_5E65D8431081_.wvu.PrintArea" localSheetId="3" hidden="1">'2015-2016'!$A$3:$E$64</definedName>
    <definedName name="Z_167491D8_6D6D_447D_A119_5E65D8431081_.wvu.PrintArea" localSheetId="4" hidden="1">'2015-2016 годы'!$A$1:$H$747</definedName>
    <definedName name="Z_167491D8_6D6D_447D_A119_5E65D8431081_.wvu.PrintTitles" localSheetId="2" hidden="1">'2014 год'!$9:$10</definedName>
    <definedName name="Z_16C135C9_94AB_472D_93D8_5C1DA8432321_.wvu.FilterData" localSheetId="2" hidden="1">'2014 год'!$A$8:$F$891</definedName>
    <definedName name="Z_16C135C9_94AB_472D_93D8_5C1DA8432321_.wvu.PrintArea" localSheetId="0" hidden="1">'1'!#REF!</definedName>
    <definedName name="Z_16C135C9_94AB_472D_93D8_5C1DA8432321_.wvu.PrintArea" localSheetId="2" hidden="1">'2014 год'!$A$6:$F$891</definedName>
    <definedName name="Z_16C135C9_94AB_472D_93D8_5C1DA8432321_.wvu.PrintTitles" localSheetId="2" hidden="1">'2014 год'!$9:$10</definedName>
    <definedName name="Z_16F666D1_C44A_4B26_BC8D_90D2AA909442_.wvu.FilterData" localSheetId="2" hidden="1">'2014 год'!$A$8:$F$934</definedName>
    <definedName name="Z_17416175_30CA_4568_8AF8_3F0279D3A0E3_.wvu.FilterData" localSheetId="2" hidden="1">'2014 год'!$A$8:$F$891</definedName>
    <definedName name="Z_1769926D_1B8A_4C83_8C57_454986CD5F47_.wvu.FilterData" localSheetId="4" hidden="1">'2015-2016 годы'!#REF!</definedName>
    <definedName name="Z_1811BA39_143F_482B_A4C8_52C37919CE41_.wvu.FilterData" localSheetId="2" hidden="1">'2014 год'!$A$8:$F$934</definedName>
    <definedName name="Z_184B6668_403B_48C9_B1C4_7E34F237B949_.wvu.FilterData" localSheetId="2" hidden="1">'2014 год'!$A$8:$F$934</definedName>
    <definedName name="Z_18A11879_EC64_4FEE_AE5E_760F3730A33A_.wvu.FilterData" localSheetId="2" hidden="1">'2014 год'!$A$8:$F$934</definedName>
    <definedName name="Z_18B69824_3244_48A5_8081_90250379CED2_.wvu.FilterData" localSheetId="2" hidden="1">'2014 год'!$A$8:$F$934</definedName>
    <definedName name="Z_18DA4211_C1A8_4AEA_A88D_04CC8F36FDA3_.wvu.FilterData" localSheetId="2" hidden="1">'2014 год'!$A$8:$F$891</definedName>
    <definedName name="Z_1A598C48_94DC_48C4_A7F0_4CF8286A5225_.wvu.FilterData" localSheetId="2" hidden="1">'2014 год'!$A$8:$F$934</definedName>
    <definedName name="Z_1C060685_541B_49B8_81E5_C9855E92EF71_.wvu.Cols" localSheetId="2" hidden="1">'2014 год'!#REF!</definedName>
    <definedName name="Z_1C060685_541B_49B8_81E5_C9855E92EF71_.wvu.FilterData" localSheetId="2" hidden="1">'2014 год'!$A$8:$F$934</definedName>
    <definedName name="Z_1C060685_541B_49B8_81E5_C9855E92EF71_.wvu.FilterData" localSheetId="4" hidden="1">'2015-2016 годы'!#REF!</definedName>
    <definedName name="Z_1C060685_541B_49B8_81E5_C9855E92EF71_.wvu.PrintArea" localSheetId="2" hidden="1">'2014 год'!$A$1:$G$934</definedName>
    <definedName name="Z_1C060685_541B_49B8_81E5_C9855E92EF71_.wvu.PrintArea" localSheetId="4" hidden="1">'2015-2016 годы'!#REF!</definedName>
    <definedName name="Z_1C060685_541B_49B8_81E5_C9855E92EF71_.wvu.PrintTitles" localSheetId="4" hidden="1">'2015-2016 годы'!$13:$14</definedName>
    <definedName name="Z_1C060685_541B_49B8_81E5_C9855E92EF71_.wvu.Rows" localSheetId="4" hidden="1">'2015-2016 годы'!#REF!,'2015-2016 годы'!$271:$273</definedName>
    <definedName name="Z_1C29B5A3_1A43_41C7_87F8_C5550168ECA0_.wvu.FilterData" localSheetId="2" hidden="1">'2014 год'!$A$8:$F$891</definedName>
    <definedName name="Z_1D143C16_ADFD_456C_8495_AD2E4781EB7A_.wvu.FilterData" localSheetId="2" hidden="1">'2014 год'!$A$8:$F$934</definedName>
    <definedName name="Z_1D1D211C_E4F7_435E_85D8_9BCC191C761F_.wvu.FilterData" localSheetId="2" hidden="1">'2014 год'!$A$8:$F$891</definedName>
    <definedName name="Z_1D233209_08DA_49F0_88CF_D3EA4EFED16A_.wvu.FilterData" localSheetId="2" hidden="1">'2014 год'!$A$8:$F$934</definedName>
    <definedName name="Z_1DD540E2_1A89_4DA6_AEB5_115E2044A31F_.wvu.FilterData" localSheetId="2" hidden="1">'2014 год'!$A$8:$F$891</definedName>
    <definedName name="Z_1E1CAACA_FCE9_42CE_A93A_B0BFFA628011_.wvu.FilterData" localSheetId="2" hidden="1">'2014 год'!$A$8:$F$934</definedName>
    <definedName name="Z_1E462B95_1CC6_4470_8A15_50655F4FD348_.wvu.FilterData" localSheetId="2" hidden="1">'2014 год'!$A$8:$F$891</definedName>
    <definedName name="Z_1E466A31_D1EC_4147_ADF2_745A7FF3D60C_.wvu.FilterData" localSheetId="2" hidden="1">'2014 год'!$A$8:$F$934</definedName>
    <definedName name="Z_1E466A31_D1EC_4147_ADF2_745A7FF3D60C_.wvu.FilterData" localSheetId="4" hidden="1">'2015-2016 годы'!$A$7:$O$749</definedName>
    <definedName name="Z_1F5F26B2_71F8_40D2_9B14_F83C4E99AE51_.wvu.FilterData" localSheetId="2" hidden="1">'2014 год'!$A$8:$F$891</definedName>
    <definedName name="Z_1FB463F4_2F92_4951_BF3B_22934E4DDF23_.wvu.FilterData" localSheetId="2" hidden="1">'2014 год'!$A$8:$F$891</definedName>
    <definedName name="Z_201E4A2B_C380_4704_AD50_22F4AADE2A63_.wvu.FilterData" localSheetId="2" hidden="1">'2014 год'!$A$8:$F$891</definedName>
    <definedName name="Z_20285BEB_BD1B_46B1_8FA6_BA4BE5781E3A_.wvu.FilterData" localSheetId="2" hidden="1">'2014 год'!$A$11:$F$934</definedName>
    <definedName name="Z_20287FCD_37CF_4076_B4F7_AFB0E4AEA664_.wvu.FilterData" localSheetId="2" hidden="1">'2014 год'!$A$8:$F$934</definedName>
    <definedName name="Z_20287FCD_37CF_4076_B4F7_AFB0E4AEA664_.wvu.FilterData" localSheetId="4" hidden="1">'2015-2016 годы'!#REF!</definedName>
    <definedName name="Z_20835D8E_94C2_487C_AC4E_ED4722E43B00_.wvu.FilterData" localSheetId="2" hidden="1">'2014 год'!$A$8:$F$891</definedName>
    <definedName name="Z_20EC23B5_B485_44A6_89CB_3EB8AF394C37_.wvu.FilterData" localSheetId="2" hidden="1">'2014 год'!$A$8:$F$934</definedName>
    <definedName name="Z_20F08A1B_20F7_4B29_BA8C_338CD14725E7_.wvu.FilterData" localSheetId="2" hidden="1">'2014 год'!$A$8:$F$891</definedName>
    <definedName name="Z_2301F651_1CCC_45A7_9242_0A39A33735DC_.wvu.FilterData" localSheetId="2" hidden="1">'2014 год'!$A$8:$F$934</definedName>
    <definedName name="Z_23B572C0_5AE0_4D2B_B827_461CEE71ADAD_.wvu.FilterData" localSheetId="2" hidden="1">'2014 год'!$A$8:$F$891</definedName>
    <definedName name="Z_2550B539_4B9A_4E12_8E3C_D91BCD812AA4_.wvu.FilterData" localSheetId="2" hidden="1">'2014 год'!$A$8:$F$934</definedName>
    <definedName name="Z_262C047B_3232_4D96_B860_63BDE0FAD674_.wvu.FilterData" localSheetId="2" hidden="1">'2014 год'!$A$8:$F$934</definedName>
    <definedName name="Z_26666950_7B7E_4C80_A319_68E27CF2C901_.wvu.FilterData" localSheetId="2" hidden="1">'2014 год'!$A$8:$F$934</definedName>
    <definedName name="Z_266AAAC4_ABBF_460A_9DFC_330A1F30C2C1_.wvu.FilterData" localSheetId="4" hidden="1">'2015-2016 годы'!#REF!</definedName>
    <definedName name="Z_26D334A5_C7A4_470F_9868_2E20D240BAAB_.wvu.FilterData" localSheetId="2" hidden="1">'2014 год'!$A$8:$F$891</definedName>
    <definedName name="Z_26EA592F_540A_4F2E_91F0_6E107643B70C_.wvu.FilterData" localSheetId="2" hidden="1">'2014 год'!$A$8:$F$934</definedName>
    <definedName name="Z_27388E48_9C14_43B8_B4A6_C752CD83E153_.wvu.FilterData" localSheetId="2" hidden="1">'2014 год'!$A$8:$F$891</definedName>
    <definedName name="Z_2788703C_E465_488A_804A_CD102096A28D_.wvu.FilterData" localSheetId="2" hidden="1">'2014 год'!$A$8:$F$891</definedName>
    <definedName name="Z_2938E938_3CE7_4B41_B8BA_1D74087E9DA4_.wvu.FilterData" localSheetId="2" hidden="1">'2014 год'!$A$8:$F$934</definedName>
    <definedName name="Z_29AB9C15_3101_4012_A75E_AEA38357787D_.wvu.FilterData" localSheetId="2" hidden="1">'2014 год'!$A$8:$F$934</definedName>
    <definedName name="Z_29D17B18_8C08_4136_85C6_32F5B13ADDBE_.wvu.FilterData" localSheetId="4" hidden="1">'2015-2016 годы'!#REF!</definedName>
    <definedName name="Z_2A5E0F5E_18F2_4605_ACBB_E33C008AF35D_.wvu.FilterData" localSheetId="4" hidden="1">'2015-2016 годы'!$A$7:$O$747</definedName>
    <definedName name="Z_2A7E352A_DF91_4DD4_97C6_5D903871A365_.wvu.FilterData" localSheetId="2" hidden="1">'2014 год'!$A$8:$F$934</definedName>
    <definedName name="Z_2AA567BD_3DC8_4294_97EE_1414B9844668_.wvu.FilterData" localSheetId="2" hidden="1">'2014 год'!$A$8:$F$934</definedName>
    <definedName name="Z_2ADC3093_5522_49F0_84B5_1ADF0A209C13_.wvu.FilterData" localSheetId="2" hidden="1">'2014 год'!$A$8:$F$891</definedName>
    <definedName name="Z_2B8A2E2F_34CD_4A73_80B0_2A7FC8A9C4FD_.wvu.FilterData" localSheetId="2" hidden="1">'2014 год'!$A$8:$F$891</definedName>
    <definedName name="Z_2BA4A7A8_80CD_4FE1_BA9C_2E3FDE25AA1D_.wvu.FilterData" localSheetId="2" hidden="1">'2014 год'!$A$8:$F$891</definedName>
    <definedName name="Z_2C20CE73_76CE_49EF_9C5C_82A537464676_.wvu.FilterData" localSheetId="2" hidden="1">'2014 год'!$A$8:$F$934</definedName>
    <definedName name="Z_2CBFA8FD_5557_477C_ADCC_D1649B48FF26_.wvu.FilterData" localSheetId="2" hidden="1">'2014 год'!$A$8:$F$934</definedName>
    <definedName name="Z_2CC00D77_39F2_4E47_BBA4_A3F8E85265FC_.wvu.FilterData" localSheetId="2" hidden="1">'2014 год'!$A$8:$F$891</definedName>
    <definedName name="Z_2CD18BE6_9F1C_4E98_B644_12805E4E086C_.wvu.FilterData" localSheetId="2" hidden="1">'2014 год'!$A$8:$F$891</definedName>
    <definedName name="Z_2D1F7A33_09AE_46BF_96CC_E47D31065421_.wvu.FilterData" localSheetId="2" hidden="1">'2014 год'!$A$8:$F$934</definedName>
    <definedName name="Z_2F2D79B0_5674_42B4_A028_59E60146B088_.wvu.FilterData" localSheetId="2" hidden="1">'2014 год'!$A$8:$F$891</definedName>
    <definedName name="Z_2F59CC07_2BE2_45EB_9145_1C2327618AD8_.wvu.FilterData" localSheetId="2" hidden="1">'2014 год'!$A$8:$F$934</definedName>
    <definedName name="Z_30C5686C_CD74_4995_BD3D_B7A0EAFA7686_.wvu.FilterData" localSheetId="2" hidden="1">'2014 год'!$A$11:$F$934</definedName>
    <definedName name="Z_30C71730_661E_4F2F_9F9C_DE5ABFD0F18C_.wvu.FilterData" localSheetId="2" hidden="1">'2014 год'!$A$8:$F$934</definedName>
    <definedName name="Z_30CC1E97_5C4F_400A_8AB0_284135BE9A9F_.wvu.FilterData" localSheetId="2" hidden="1">'2014 год'!$A$8:$F$934</definedName>
    <definedName name="Z_30F8596E_B575_4EAF_8901_4BFC09A5C06B_.wvu.FilterData" localSheetId="2" hidden="1">'2014 год'!$A$8:$F$891</definedName>
    <definedName name="Z_31265C14_8474_48E4_BADE_268998DF9E01_.wvu.FilterData" localSheetId="2" hidden="1">'2014 год'!$A$8:$F$891</definedName>
    <definedName name="Z_317CD477_3AD4_482A_AF07_EEB4C18E49DE_.wvu.FilterData" localSheetId="2" hidden="1">'2014 год'!$A$8:$F$934</definedName>
    <definedName name="Z_31AB95D6_A67D_472B_B4AF_A6C80D7C10B4_.wvu.FilterData" localSheetId="2" hidden="1">'2014 год'!$A$8:$F$934</definedName>
    <definedName name="Z_31C54A89_D172_4A87_B601_9B991364CEE1_.wvu.FilterData" localSheetId="2" hidden="1">'2014 год'!$A$8:$F$891</definedName>
    <definedName name="Z_3310EC00_E317_4268_B5C8_F3049D5842E8_.wvu.FilterData" localSheetId="2" hidden="1">'2014 год'!$A$8:$F$934</definedName>
    <definedName name="Z_336A385C_ED94_42A7_B125_AD7BA6FF20D8_.wvu.FilterData" localSheetId="4" hidden="1">'2015-2016 годы'!#REF!</definedName>
    <definedName name="Z_3449C47B_51AB_40A8_B2A2_08B69719CE86_.wvu.FilterData" localSheetId="2" hidden="1">'2014 год'!$A$8:$F$891</definedName>
    <definedName name="Z_34CA7316_21D3_43B0_B4D3_6E9FC18023BF_.wvu.FilterData" localSheetId="2" hidden="1">'2014 год'!$A$11:$F$934</definedName>
    <definedName name="Z_34CA7316_21D3_43B0_B4D3_6E9FC18023BF_.wvu.FilterData" localSheetId="4" hidden="1">'2015-2016 годы'!#REF!</definedName>
    <definedName name="Z_34CA7316_21D3_43B0_B4D3_6E9FC18023BF_.wvu.PrintArea" localSheetId="0" hidden="1">'1'!#REF!</definedName>
    <definedName name="Z_34CA7316_21D3_43B0_B4D3_6E9FC18023BF_.wvu.PrintArea" localSheetId="2" hidden="1">'2014 год'!$A$1:$G$934</definedName>
    <definedName name="Z_34CA7316_21D3_43B0_B4D3_6E9FC18023BF_.wvu.PrintArea" localSheetId="4" hidden="1">'2015-2016 годы'!#REF!</definedName>
    <definedName name="Z_34CA7316_21D3_43B0_B4D3_6E9FC18023BF_.wvu.PrintTitles" localSheetId="2" hidden="1">'2014 год'!$9:$10</definedName>
    <definedName name="Z_34CA7316_21D3_43B0_B4D3_6E9FC18023BF_.wvu.PrintTitles" localSheetId="4" hidden="1">'2015-2016 годы'!$13:$14</definedName>
    <definedName name="Z_34CA7316_21D3_43B0_B4D3_6E9FC18023BF_.wvu.Rows" localSheetId="4" hidden="1">'2015-2016 годы'!#REF!,'2015-2016 годы'!$271:$273</definedName>
    <definedName name="Z_364C6F56_3BB4_4DC8_B041_6B406C30C678_.wvu.FilterData" localSheetId="2" hidden="1">'2014 год'!$A$8:$F$891</definedName>
    <definedName name="Z_3662A0BD_B768_4748_AEB6_8D557EF3AF75_.wvu.FilterData" localSheetId="2" hidden="1">'2014 год'!$A$8:$F$934</definedName>
    <definedName name="Z_3669C92C_DC9E_4892_8945_C737DEF84408_.wvu.FilterData" localSheetId="2" hidden="1">'2014 год'!$A$8:$F$891</definedName>
    <definedName name="Z_366EFB70_8B99_4D08_B246_B31A2F884A3E_.wvu.FilterData" localSheetId="2" hidden="1">'2014 год'!$A$8:$F$891</definedName>
    <definedName name="Z_37264707_2155_4964_A093_B93EC4D54EC1_.wvu.FilterData" localSheetId="2" hidden="1">'2014 год'!$A$8:$F$934</definedName>
    <definedName name="Z_3728B404_ADA0_4026_9738_F6BBC472487B_.wvu.FilterData" localSheetId="2" hidden="1">'2014 год'!$A$8:$F$891</definedName>
    <definedName name="Z_38185181_CCB4_4524_A468_D856B2AF5242_.wvu.FilterData" localSheetId="2" hidden="1">'2014 год'!$A$8:$F$934</definedName>
    <definedName name="Z_3896D90E_6C02_40E7_80E3_5AE50547F6BD_.wvu.FilterData" localSheetId="2" hidden="1">'2014 год'!$A$8:$F$891</definedName>
    <definedName name="Z_390019E6_C692_4D88_AC49_6D9C3CF45900_.wvu.FilterData" localSheetId="2" hidden="1">'2014 год'!$A$8:$F$891</definedName>
    <definedName name="Z_3ABC86E2_9E74_49D7_9B4C_9DEDE6B1992C_.wvu.FilterData" localSheetId="2" hidden="1">'2014 год'!$A$8:$F$934</definedName>
    <definedName name="Z_3AF92345_B446_4F89_A6EC_B82C880708FB_.wvu.FilterData" localSheetId="2" hidden="1">'2014 год'!$A$8:$F$934</definedName>
    <definedName name="Z_3B902B23_5EF3_4C28_B033_8D663E1CAB8E_.wvu.FilterData" localSheetId="2" hidden="1">'2014 год'!$A$8:$F$934</definedName>
    <definedName name="Z_3BBEC495_449B_448E_9D87_B34FFE4EA86C_.wvu.FilterData" localSheetId="2" hidden="1">'2014 год'!$A$8:$F$934</definedName>
    <definedName name="Z_3BF48ACD_5458_4D9D_9CF1_8F1C6EBBFCFC_.wvu.FilterData" localSheetId="2" hidden="1">'2014 год'!$A$11:$G$934</definedName>
    <definedName name="Z_3BF48ACD_5458_4D9D_9CF1_8F1C6EBBFCFC_.wvu.FilterData" localSheetId="4" hidden="1">'2015-2016 годы'!$A$9:$H$749</definedName>
    <definedName name="Z_3C121C0A_9AA5_4294_B8A0_6EC7899A32DD_.wvu.FilterData" localSheetId="2" hidden="1">'2014 год'!$A$8:$F$934</definedName>
    <definedName name="Z_3D5EF7E2_DCE6_4CAB_BB00_EE512A0DA4AA_.wvu.FilterData" localSheetId="2" hidden="1">'2014 год'!$A$8:$F$934</definedName>
    <definedName name="Z_3D5EF7E2_DCE6_4CAB_BB00_EE512A0DA4AA_.wvu.FilterData" localSheetId="4" hidden="1">'2015-2016 годы'!#REF!</definedName>
    <definedName name="Z_3D811833_9E0A_4FA9_AB8E_E3BF24823264_.wvu.FilterData" localSheetId="2" hidden="1">'2014 год'!$A$8:$F$934</definedName>
    <definedName name="Z_3D811833_9E0A_4FA9_AB8E_E3BF24823264_.wvu.FilterData" localSheetId="4" hidden="1">'2015-2016 годы'!#REF!</definedName>
    <definedName name="Z_3D932638_3CBC_4CB6_914D_233E7024F86F_.wvu.FilterData" localSheetId="4" hidden="1">'2015-2016 годы'!#REF!</definedName>
    <definedName name="Z_3DF9571B_AEAE_41C2_AF22_3BD4E62E8A9D_.wvu.FilterData" localSheetId="2" hidden="1">'2014 год'!$A$8:$F$934</definedName>
    <definedName name="Z_3E23BF5E_5EC2_4342_8090_21C9A839F8ED_.wvu.FilterData" localSheetId="2" hidden="1">'2014 год'!$A$8:$F$934</definedName>
    <definedName name="Z_3E4DE5EA_C398_426F_BAB7_D562E4A72FAE_.wvu.FilterData" localSheetId="2" hidden="1">'2014 год'!$A$8:$F$934</definedName>
    <definedName name="Z_3E787A2E_F181_4F4C_9DF5_2CDE6703A38F_.wvu.FilterData" localSheetId="2" hidden="1">'2014 год'!$A$8:$F$934</definedName>
    <definedName name="Z_3E7C200F_0889_4FF0_AFF1_7E45BD3D3639_.wvu.FilterData" localSheetId="2" hidden="1">'2014 год'!$A$8:$F$891</definedName>
    <definedName name="Z_3EE161BC_16A2_416A_AA12_A92DF0B239AC_.wvu.FilterData" localSheetId="2" hidden="1">'2014 год'!$A$8:$F$891</definedName>
    <definedName name="Z_3F3DB3A8_6722_4F36_BADB_E61DAC1CEA95_.wvu.FilterData" localSheetId="2" hidden="1">'2014 год'!$A$8:$F$934</definedName>
    <definedName name="Z_3F3DB3A8_6722_4F36_BADB_E61DAC1CEA95_.wvu.FilterData" localSheetId="4" hidden="1">'2015-2016 годы'!$A$7:$O$749</definedName>
    <definedName name="Z_3F9CAEB2_4910_4DDF_AD06_FFCDAA7A1554_.wvu.FilterData" localSheetId="2" hidden="1">'2014 год'!$A$8:$F$891</definedName>
    <definedName name="Z_3FA719ED_07A2_47DE_9442_BC181438492D_.wvu.FilterData" localSheetId="2" hidden="1">'2014 год'!$A$8:$F$934</definedName>
    <definedName name="Z_40D80890_71F6_45C8_AEE4_7EF09D567A30_.wvu.FilterData" localSheetId="4" hidden="1">'2015-2016 годы'!#REF!</definedName>
    <definedName name="Z_4107C9BD_9249_4E37_AF29_33D13E9FC880_.wvu.FilterData" localSheetId="2" hidden="1">'2014 год'!$A$8:$F$891</definedName>
    <definedName name="Z_42522B55_7166_4F38_885E_6F5AE2920389_.wvu.FilterData" localSheetId="4" hidden="1">'2015-2016 годы'!#REF!</definedName>
    <definedName name="Z_42D2D908_82CC_4BE1_A1C4_303AE742316E_.wvu.FilterData" localSheetId="2" hidden="1">'2014 год'!$A$8:$F$934</definedName>
    <definedName name="Z_4305EDD0_0C5B_4F1B_9B87_54CB2EB3CFB5_.wvu.FilterData" localSheetId="2" hidden="1">'2014 год'!$A$8:$F$934</definedName>
    <definedName name="Z_43183547_E407_443D_AF1D_AE2EDD33F12D_.wvu.FilterData" localSheetId="2" hidden="1">'2014 год'!$A$8:$F$934</definedName>
    <definedName name="Z_433D1ED1_4EF4_4D23_B691_1925F16A6300_.wvu.FilterData" localSheetId="2" hidden="1">'2014 год'!$A$8:$F$934</definedName>
    <definedName name="Z_4413E402_D4B7_4CF8_BDE3_F7525B0609E7_.wvu.FilterData" localSheetId="2" hidden="1">'2014 год'!$A$8:$F$934</definedName>
    <definedName name="Z_4416AE8C_91B9_4C2D_AF37_FBCB273E69EE_.wvu.FilterData" localSheetId="2" hidden="1">'2014 год'!$A$8:$F$934</definedName>
    <definedName name="Z_4449A8B2_4130_4F70_B6EB_FB91785ADC67_.wvu.FilterData" localSheetId="2" hidden="1">'2014 год'!$A$8:$F$891</definedName>
    <definedName name="Z_44799B16_267C_4072_ADA2_D48CB9E7523E_.wvu.FilterData" localSheetId="2" hidden="1">'2014 год'!$A$8:$F$891</definedName>
    <definedName name="Z_447BD1E1_F463_46C6_AB43_AE3153588B85_.wvu.FilterData" localSheetId="2" hidden="1">'2014 год'!$A$8:$F$934</definedName>
    <definedName name="Z_44E17DEA_3D7B_45A4_82D4_082027B0D042_.wvu.FilterData" localSheetId="2" hidden="1">'2014 год'!$A$8:$F$934</definedName>
    <definedName name="Z_45063245_BCC1_4A02_BD6A_44D5C528BCB5_.wvu.FilterData" localSheetId="2" hidden="1">'2014 год'!$A$8:$F$934</definedName>
    <definedName name="Z_451291F9_7283_42E2_91FD_5C64EAA156B1_.wvu.FilterData" localSheetId="2" hidden="1">'2014 год'!$A$8:$F$934</definedName>
    <definedName name="Z_45B10A63_28A8_41C7_B61D_43FB9824826D_.wvu.FilterData" localSheetId="2" hidden="1">'2014 год'!$A$8:$F$934</definedName>
    <definedName name="Z_45B10A63_28A8_41C7_B61D_43FB9824826D_.wvu.FilterData" localSheetId="4" hidden="1">'2015-2016 годы'!#REF!</definedName>
    <definedName name="Z_467D530C_2035_4F1D_88E2_EF327E9913FF_.wvu.FilterData" localSheetId="2" hidden="1">'2014 год'!$A$11:$G$934</definedName>
    <definedName name="Z_467D530C_2035_4F1D_88E2_EF327E9913FF_.wvu.FilterData" localSheetId="4" hidden="1">'2015-2016 годы'!$A$9:$H$749</definedName>
    <definedName name="Z_4728EECA_7767_481A_8847_3638A770DFA0_.wvu.FilterData" localSheetId="2" hidden="1">'2014 год'!$A$8:$F$891</definedName>
    <definedName name="Z_472E64AE_84DD_4C2A_BEF3_458D517FBC4E_.wvu.FilterData" localSheetId="2" hidden="1">'2014 год'!$A$8:$F$934</definedName>
    <definedName name="Z_4742FE6E_D9E8_40E2_BBF1_CE3838A8023F_.wvu.FilterData" localSheetId="2" hidden="1">'2014 год'!$A$8:$F$934</definedName>
    <definedName name="Z_47947C32_FD11_46C1_A812_615E419985A0_.wvu.FilterData" localSheetId="2" hidden="1">'2014 год'!$A$8:$F$934</definedName>
    <definedName name="Z_4839B34A_E959_4AC6_A47F_982014865D39_.wvu.FilterData" localSheetId="2" hidden="1">'2014 год'!$A$8:$F$934</definedName>
    <definedName name="Z_49CD0C4F_FA9E_4BF8_8A46_5B4D32D5E6E8_.wvu.FilterData" localSheetId="2" hidden="1">'2014 год'!$A$8:$F$934</definedName>
    <definedName name="Z_49E818AC_F0B4_4673_B740_74CDDAACCB4E_.wvu.FilterData" localSheetId="2" hidden="1">'2014 год'!$A$8:$F$891</definedName>
    <definedName name="Z_4A22E40A_CA0A_402B_AAD4_AC08EEEA2C59_.wvu.FilterData" localSheetId="4" hidden="1">'2015-2016 годы'!#REF!</definedName>
    <definedName name="Z_4A704A5F_B2F3_43B4_8FF0_C02B31291678_.wvu.FilterData" localSheetId="2" hidden="1">'2014 год'!$A$8:$F$934</definedName>
    <definedName name="Z_4B2A934B_2B86_4BB7_B86C_9F8BC0ECBC9F_.wvu.FilterData" localSheetId="2" hidden="1">'2014 год'!$A$11:$F$934</definedName>
    <definedName name="Z_4B2A934B_2B86_4BB7_B86C_9F8BC0ECBC9F_.wvu.FilterData" localSheetId="4" hidden="1">'2015-2016 годы'!#REF!</definedName>
    <definedName name="Z_4BAF6B79_11A2_4CCA_ACD8_A48490770942_.wvu.FilterData" localSheetId="2" hidden="1">'2014 год'!$A$8:$F$934</definedName>
    <definedName name="Z_4BDD2CF9_B63D_487B_9873_0ED6B468F681_.wvu.FilterData" localSheetId="2" hidden="1">'2014 год'!$A$8:$F$891</definedName>
    <definedName name="Z_4C38A84F_21A7_484E_BF8C_E47C4F1FC983_.wvu.FilterData" localSheetId="2" hidden="1">'2014 год'!$A$8:$F$934</definedName>
    <definedName name="Z_4C800727_CFD1_4ECF_9CD1_AAD0A28FF326_.wvu.FilterData" localSheetId="4" hidden="1">'2015-2016 годы'!$A$7:$O$749</definedName>
    <definedName name="Z_4CD60E6F_3C42_4ECA_9D37_EB67FAEF36E8_.wvu.FilterData" localSheetId="2" hidden="1">'2014 год'!$A$8:$F$934</definedName>
    <definedName name="Z_4D7EFB53_0B25_44D5_8F75_5D4DF43F9ADD_.wvu.FilterData" localSheetId="2" hidden="1">'2014 год'!$A$8:$F$891</definedName>
    <definedName name="Z_4D9D8E18_450C_45E5_AEAF_3DA57714FE80_.wvu.FilterData" localSheetId="2" hidden="1">'2014 год'!$A$11:$F$934</definedName>
    <definedName name="Z_4E402596_6200_4176_82C1_81F5591F2A74_.wvu.FilterData" localSheetId="4" hidden="1">'2015-2016 годы'!$A$7:$O$749</definedName>
    <definedName name="Z_4ED7BDA0_70AB_420B_AAD3_624C696DA83A_.wvu.FilterData" localSheetId="2" hidden="1">'2014 год'!$A$8:$F$934</definedName>
    <definedName name="Z_4ED7BDA0_70AB_420B_AAD3_624C696DA83A_.wvu.FilterData" localSheetId="4" hidden="1">'2015-2016 годы'!#REF!</definedName>
    <definedName name="Z_4F07B83A_6D9C_4F2D_8F4B_48733EAC0DD0_.wvu.FilterData" localSheetId="2" hidden="1">'2014 год'!$A$8:$F$934</definedName>
    <definedName name="Z_4F357DD1_222B_43E4_AB4B_9B76E86B43D2_.wvu.FilterData" localSheetId="2" hidden="1">'2014 год'!$A$11:$F$934</definedName>
    <definedName name="Z_4FD6D095_E221_4284_8108_4A3020BFC061_.wvu.FilterData" localSheetId="2" hidden="1">'2014 год'!$A$8:$F$934</definedName>
    <definedName name="Z_502656C6_403E_4F75_9DB5_415472639CFE_.wvu.FilterData" localSheetId="2" hidden="1">'2014 год'!$A$8:$F$891</definedName>
    <definedName name="Z_51194E85_FE38_4318_84F9_54ACCBD6F64B_.wvu.FilterData" localSheetId="2" hidden="1">'2014 год'!$A$8:$F$891</definedName>
    <definedName name="Z_512DF4D8_0F84_4EBC_8554_85A6A32DFC8D_.wvu.FilterData" localSheetId="2" hidden="1">'2014 год'!$A$8:$F$934</definedName>
    <definedName name="Z_519E41EF_6F59_4A3F_AB93_C1AFC6917F1C_.wvu.FilterData" localSheetId="2" hidden="1">'2014 год'!$A$8:$F$934</definedName>
    <definedName name="Z_52060439_C2D6_4904_8390_28268F545611_.wvu.FilterData" localSheetId="2" hidden="1">'2014 год'!$A$8:$F$891</definedName>
    <definedName name="Z_52FDAE4D_070D_4DD2_ABDD_0ACE909C6E1D_.wvu.FilterData" localSheetId="2" hidden="1">'2014 год'!$A$8:$F$891</definedName>
    <definedName name="Z_55D801FF_0BA4_4BAA_B555_91E77EBF2A1C_.wvu.FilterData" localSheetId="2" hidden="1">'2014 год'!$A$8:$F$891</definedName>
    <definedName name="Z_55E5172F_1E01_4F2B_A8AD_89FF490B18BC_.wvu.FilterData" localSheetId="2" hidden="1">'2014 год'!$A$8:$F$934</definedName>
    <definedName name="Z_56D34F7B_74BE_451C_9387_98639FA24F9A_.wvu.FilterData" localSheetId="2" hidden="1">'2014 год'!$A$8:$F$891</definedName>
    <definedName name="Z_57F45CE7_7B32_4B00_A901_25E6C312AF23_.wvu.FilterData" localSheetId="2" hidden="1">'2014 год'!$A$8:$F$934</definedName>
    <definedName name="Z_5817314E_8642_427C_ACFD_37200B2BD0A8_.wvu.FilterData" localSheetId="2" hidden="1">'2014 год'!$A$8:$F$934</definedName>
    <definedName name="Z_581C71D9_D907_426E_9A38_4F684C7498E3_.wvu.FilterData" localSheetId="2" hidden="1">'2014 год'!$A$8:$F$934</definedName>
    <definedName name="Z_5876F682_5FD0_4665_B2F3_309E189970CD_.wvu.FilterData" localSheetId="2" hidden="1">'2014 год'!$A$8:$F$934</definedName>
    <definedName name="Z_5876F682_5FD0_4665_B2F3_309E189970CD_.wvu.FilterData" localSheetId="4" hidden="1">'2015-2016 годы'!$A$7:$O$749</definedName>
    <definedName name="Z_58DCF378_AAE3_46BC_AE10_F945B3BD9A16_.wvu.FilterData" localSheetId="2" hidden="1">'2014 год'!$A$8:$F$934</definedName>
    <definedName name="Z_5A4ADB75_D3C3_4969_AAEC_8F1E18A8A4EA_.wvu.FilterData" localSheetId="4" hidden="1">'2015-2016 годы'!$A$7:$O$749</definedName>
    <definedName name="Z_5B0ECC04_287D_41FE_BA8D_5B249E27F599_.wvu.Cols" localSheetId="2" hidden="1">'2014 год'!$G:$G</definedName>
    <definedName name="Z_5B0ECC04_287D_41FE_BA8D_5B249E27F599_.wvu.FilterData" localSheetId="2" hidden="1">'2014 год'!$A$8:$F$934</definedName>
    <definedName name="Z_5B0ECC04_287D_41FE_BA8D_5B249E27F599_.wvu.FilterData" localSheetId="4" hidden="1">'2015-2016 годы'!#REF!</definedName>
    <definedName name="Z_5B0ECC04_287D_41FE_BA8D_5B249E27F599_.wvu.PrintArea" localSheetId="0" hidden="1">'1'!#REF!</definedName>
    <definedName name="Z_5B0ECC04_287D_41FE_BA8D_5B249E27F599_.wvu.PrintArea" localSheetId="2" hidden="1">'2014 год'!$A$6:$F$934</definedName>
    <definedName name="Z_5B0ECC04_287D_41FE_BA8D_5B249E27F599_.wvu.PrintArea" localSheetId="4" hidden="1">'2015-2016 годы'!#REF!</definedName>
    <definedName name="Z_5B0ECC04_287D_41FE_BA8D_5B249E27F599_.wvu.PrintTitles" localSheetId="2" hidden="1">'2014 год'!$9:$10</definedName>
    <definedName name="Z_5B0ECC04_287D_41FE_BA8D_5B249E27F599_.wvu.PrintTitles" localSheetId="4" hidden="1">'2015-2016 годы'!$13:$14</definedName>
    <definedName name="Z_5B4A91AC_C8B6_41D6_9B9D_6FA8F444D47D_.wvu.FilterData" localSheetId="2" hidden="1">'2014 год'!$A$8:$F$891</definedName>
    <definedName name="Z_5B8B6888_DC8B_4607_81D6_26224BD9BE4D_.wvu.FilterData" localSheetId="2" hidden="1">'2014 год'!$A$8:$F$891</definedName>
    <definedName name="Z_5C73827A_5419_4766_B1D7_163957B8AE7B_.wvu.FilterData" localSheetId="2" hidden="1">'2014 год'!$A$8:$F$934</definedName>
    <definedName name="Z_5D0C51CB_50F9_406B_8797_63387887404B_.wvu.FilterData" localSheetId="2" hidden="1">'2014 год'!$A$8:$F$934</definedName>
    <definedName name="Z_5D0C51CB_50F9_406B_8797_63387887404B_.wvu.FilterData" localSheetId="4" hidden="1">'2015-2016 годы'!$A$7:$O$749</definedName>
    <definedName name="Z_5E3E2F1E_56A5_4BCA_B4B0_FA26320696D5_.wvu.FilterData" localSheetId="2" hidden="1">'2014 год'!$A$8:$F$934</definedName>
    <definedName name="Z_5EB218E7_FD86_4A8A_8DF2_B60B27DF320F_.wvu.FilterData" localSheetId="2" hidden="1">'2014 год'!$A$8:$F$934</definedName>
    <definedName name="Z_5EF9DC22_73DD_475F_9D13_3AD8BE7ECCF4_.wvu.FilterData" localSheetId="4" hidden="1">'2015-2016 годы'!#REF!</definedName>
    <definedName name="Z_5F2FDBD8_DD04_4237_AA55_F2B024A5100A_.wvu.FilterData" localSheetId="2" hidden="1">'2014 год'!$A$8:$F$934</definedName>
    <definedName name="Z_601B084F_A7A8_45D3_8E9A_4B2DA7F16E05_.wvu.FilterData" localSheetId="2" hidden="1">'2014 год'!$A$8:$F$934</definedName>
    <definedName name="Z_601B084F_A7A8_45D3_8E9A_4B2DA7F16E05_.wvu.FilterData" localSheetId="4" hidden="1">'2015-2016 годы'!#REF!</definedName>
    <definedName name="Z_603CC625_04C8_49D0_81FE_05BE5BC26EF5_.wvu.FilterData" localSheetId="2" hidden="1">'2014 год'!$A$8:$F$891</definedName>
    <definedName name="Z_61DDBF51_9C44_4ED8_AF5F_8AA49148014E_.wvu.FilterData" localSheetId="2" hidden="1">'2014 год'!$A$8:$F$934</definedName>
    <definedName name="Z_6257A4DE_F1D2_4FB1_A73F_4F375F8661BD_.wvu.FilterData" localSheetId="2" hidden="1">'2014 год'!$A$8:$F$891</definedName>
    <definedName name="Z_6443F09E_7F95_4594_84DB_5D8F2A68F889_.wvu.FilterData" localSheetId="2" hidden="1">'2014 год'!$A$8:$F$891</definedName>
    <definedName name="Z_64849A85_25C0_4495_855E_9CFD7ED440B8_.wvu.FilterData" localSheetId="2" hidden="1">'2014 год'!$A$8:$F$934</definedName>
    <definedName name="Z_6566A5F1_71B4_40FA_AF02_232C5E2B89C2_.wvu.FilterData" localSheetId="4" hidden="1">'2015-2016 годы'!$A$7:$O$749</definedName>
    <definedName name="Z_66BBC779_1FD5_4E39_94D0_B25B39D666B1_.wvu.FilterData" localSheetId="2" hidden="1">'2014 год'!$A$8:$F$934</definedName>
    <definedName name="Z_673439AE_5BE8_4754_8499_19345B10BB2B_.wvu.FilterData" localSheetId="2" hidden="1">'2014 год'!$A$8:$F$891</definedName>
    <definedName name="Z_68C20A17_232B_4FD7_BE4E_0031E66EBB19_.wvu.FilterData" localSheetId="2" hidden="1">'2014 год'!$A$8:$F$934</definedName>
    <definedName name="Z_69004C69_59F1_46F1_8E03_C655A4F0F4BE_.wvu.FilterData" localSheetId="2" hidden="1">'2014 год'!$A$8:$F$934</definedName>
    <definedName name="Z_69133CE8_F540_4DB0_9CE6_210A57D0E21A_.wvu.FilterData" localSheetId="4" hidden="1">'2015-2016 годы'!#REF!</definedName>
    <definedName name="Z_69D9145A_DCA2_41D9_B2D4_8AD82393D158_.wvu.FilterData" localSheetId="2" hidden="1">'2014 год'!$A$8:$F$934</definedName>
    <definedName name="Z_69D9145A_DCA2_41D9_B2D4_8AD82393D158_.wvu.FilterData" localSheetId="4" hidden="1">'2015-2016 годы'!#REF!</definedName>
    <definedName name="Z_69E3E09F_63D7_44A0_87C9_C37A774C2BDB_.wvu.FilterData" localSheetId="2" hidden="1">'2014 год'!$A$8:$F$934</definedName>
    <definedName name="Z_69E3E09F_63D7_44A0_87C9_C37A774C2BDB_.wvu.FilterData" localSheetId="4" hidden="1">'2015-2016 годы'!#REF!</definedName>
    <definedName name="Z_6A5ED90E_A4C3_41A1_8069_A5AA00F00FF5_.wvu.FilterData" localSheetId="2" hidden="1">'2014 год'!$A$8:$F$934</definedName>
    <definedName name="Z_6A5ED90E_A4C3_41A1_8069_A5AA00F00FF5_.wvu.FilterData" localSheetId="4" hidden="1">'2015-2016 годы'!$A$7:$O$749</definedName>
    <definedName name="Z_6A70CC14_870A_4736_9EBF_9F8C6C5F124A_.wvu.FilterData" localSheetId="2" hidden="1">'2014 год'!$A$8:$F$891</definedName>
    <definedName name="Z_6A8920B9_DFE1_4B53_A822_686906746210_.wvu.FilterData" localSheetId="2" hidden="1">'2014 год'!$A$8:$F$934</definedName>
    <definedName name="Z_6B370238_CBD6_4AE1_8559_A90DE6A0C1A4_.wvu.FilterData" localSheetId="2" hidden="1">'2014 год'!$A$8:$F$934</definedName>
    <definedName name="Z_6B5DFD5C_ECA3_4937_BC41_F3A92A26AD5B_.wvu.FilterData" localSheetId="2" hidden="1">'2014 год'!$A$8:$F$934</definedName>
    <definedName name="Z_6CD279E1_7A38_4EDC_9405_2D7F6F57704C_.wvu.FilterData" localSheetId="2" hidden="1">'2014 год'!$A$8:$F$934</definedName>
    <definedName name="Z_6CE353C0_537B_4711_9D0B_167F1BD0950A_.wvu.FilterData" localSheetId="2" hidden="1">'2014 год'!$A$8:$F$934</definedName>
    <definedName name="Z_6D3AEA6E_D357_431C_8683_618EF0BBFE8A_.wvu.FilterData" localSheetId="2" hidden="1">'2014 год'!$A$8:$F$934</definedName>
    <definedName name="Z_6D474B0B_E826_4006_9311_173F9A86E602_.wvu.FilterData" localSheetId="2" hidden="1">'2014 год'!$A$8:$F$934</definedName>
    <definedName name="Z_6E5A8D45_A1E0_4BAA_8D5F_2CFB6196AB8E_.wvu.FilterData" localSheetId="2" hidden="1">'2014 год'!$A$8:$F$891</definedName>
    <definedName name="Z_6E687455_2548_4206_A688_775EC827F307_.wvu.FilterData" localSheetId="2" hidden="1">'2014 год'!$A$8:$F$891</definedName>
    <definedName name="Z_6EBB8769_75BD_4175_BCFF_7A5DA367421F_.wvu.FilterData" localSheetId="2" hidden="1">'2014 год'!$A$8:$F$934</definedName>
    <definedName name="Z_6EBB8769_75BD_4175_BCFF_7A5DA367421F_.wvu.FilterData" localSheetId="4" hidden="1">'2015-2016 годы'!$A$7:$O$749</definedName>
    <definedName name="Z_6EEA12BC_317F_4425_B891_B4BBA11AEE20_.wvu.FilterData" localSheetId="4" hidden="1">'2015-2016 годы'!#REF!</definedName>
    <definedName name="Z_6F69EDF0_22F4_4DEE_8FCE_F3B0E0B2CFC5_.wvu.FilterData" localSheetId="4" hidden="1">'2015-2016 годы'!#REF!</definedName>
    <definedName name="Z_6FE61183_5868_4C88_9F84_4B5374594BCA_.wvu.FilterData" localSheetId="2" hidden="1">'2014 год'!$A$8:$F$934</definedName>
    <definedName name="Z_702A2639_98EC_4B3B_8130_30D6EBFB5A94_.wvu.FilterData" localSheetId="2" hidden="1">'2014 год'!$A$8:$F$891</definedName>
    <definedName name="Z_713102FD_00E1_4450_9419_7E27E49F6060_.wvu.FilterData" localSheetId="2" hidden="1">'2014 год'!$A$8:$F$934</definedName>
    <definedName name="Z_713576A9_D6A1_4D84_B6C6_82C417398F87_.wvu.FilterData" localSheetId="2" hidden="1">'2014 год'!$A$8:$F$891</definedName>
    <definedName name="Z_71B5A155_41BD_4ECF_9A93_4E270C21C2D0_.wvu.FilterData" localSheetId="2" hidden="1">'2014 год'!$A$8:$F$934</definedName>
    <definedName name="Z_71B5A155_41BD_4ECF_9A93_4E270C21C2D0_.wvu.FilterData" localSheetId="4" hidden="1">'2015-2016 годы'!$A$7:$O$749</definedName>
    <definedName name="Z_71C58D14_CAE6_49F0_923A_8A44EFB8C551_.wvu.FilterData" localSheetId="2" hidden="1">'2014 год'!$A$8:$F$934</definedName>
    <definedName name="Z_71CA4448_07D7_4E5B_8D53_2D8DCB45CF0D_.wvu.FilterData" localSheetId="2" hidden="1">'2014 год'!$A$8:$F$934</definedName>
    <definedName name="Z_727F6D9E_BE78_462F_9530_139922A55F92_.wvu.FilterData" localSheetId="2" hidden="1">'2014 год'!$A$8:$F$891</definedName>
    <definedName name="Z_7376C419_028B_4D72_912E_410B8E9BF459_.wvu.FilterData" localSheetId="2" hidden="1">'2014 год'!$A$8:$F$934</definedName>
    <definedName name="Z_739C8840_4186_4E38_91D1_D58828697222_.wvu.FilterData" localSheetId="2" hidden="1">'2014 год'!$A$8:$F$934</definedName>
    <definedName name="Z_73DF60E5_5F70_418A_86E7_A7900E2EBF69_.wvu.FilterData" localSheetId="2" hidden="1">'2014 год'!$A$8:$F$891</definedName>
    <definedName name="Z_75CC8428_1708_4AAB_B966_295E07FFB077_.wvu.FilterData" localSheetId="4" hidden="1">'2015-2016 годы'!$A$7:$O$749</definedName>
    <definedName name="Z_75D55C20_A3E0_4875_B782_7785445AD364_.wvu.FilterData" localSheetId="2" hidden="1">'2014 год'!$A$8:$F$934</definedName>
    <definedName name="Z_75EC1E01_239E_4F11_88F2_FFA699CBD373_.wvu.FilterData" localSheetId="2" hidden="1">'2014 год'!$A$8:$F$934</definedName>
    <definedName name="Z_76054082_4FB3_4030_935D_14F03EDED423_.wvu.FilterData" localSheetId="4" hidden="1">'2015-2016 годы'!#REF!</definedName>
    <definedName name="Z_7A50C217_0835_427E_A760_D2664AEB60C3_.wvu.FilterData" localSheetId="2" hidden="1">'2014 год'!$A$8:$F$934</definedName>
    <definedName name="Z_7AE43902_B75D_4844_A895_5E59E8DD60A0_.wvu.FilterData" localSheetId="2" hidden="1">'2014 год'!$A$8:$F$891</definedName>
    <definedName name="Z_7AF66328_17FF_43F4_912D_ADB0BB15D3D1_.wvu.FilterData" localSheetId="2" hidden="1">'2014 год'!$A$8:$F$934</definedName>
    <definedName name="Z_7B2E3BDE_C441_47F0_AAEE_78F14EF61A85_.wvu.FilterData" localSheetId="2" hidden="1">'2014 год'!$A$8:$F$891</definedName>
    <definedName name="Z_7BE93857_E72D_4D58_8AA5_5EAE94F1F24D_.wvu.FilterData" localSheetId="4" hidden="1">'2015-2016 годы'!#REF!</definedName>
    <definedName name="Z_7C6E0ECD_7C82_43DA_9D75_77D350D6208C_.wvu.FilterData" localSheetId="2" hidden="1">'2014 год'!$A$8:$F$891</definedName>
    <definedName name="Z_7CC43D9C_C69C_478B_A304_BC025559CED7_.wvu.FilterData" localSheetId="2" hidden="1">'2014 год'!$A$8:$F$934</definedName>
    <definedName name="Z_7DAF0A21_5A41_4A81_AA28_B5FE32F96582_.wvu.FilterData" localSheetId="4" hidden="1">'2015-2016 годы'!$A$7:$O$749</definedName>
    <definedName name="Z_7E16ACCE_1279_485D_8321_8B3A528660C1_.wvu.FilterData" localSheetId="4" hidden="1">'2015-2016 годы'!$A$7:$O$749</definedName>
    <definedName name="Z_7F656922_6FDE_49E0_97AD_1A6D705D2E26_.wvu.FilterData" localSheetId="2" hidden="1">'2014 год'!$A$8:$F$934</definedName>
    <definedName name="Z_7FEC3782_63CB_48AB_A9B9_9C317D30B71C_.wvu.FilterData" localSheetId="2" hidden="1">'2014 год'!$A$8:$F$891</definedName>
    <definedName name="Z_801D8F29_5B8E_4B6B_9F15_EC2A8C4A5F55_.wvu.FilterData" localSheetId="2" hidden="1">'2014 год'!$A$8:$F$934</definedName>
    <definedName name="Z_804F60AD_EC4A_4A73_BB76_0D47910F27BE_.wvu.FilterData" localSheetId="2" hidden="1">'2014 год'!$A$11:$F$934</definedName>
    <definedName name="Z_812CE8FC_45A2_49E0_80CF_0751657640D8_.wvu.FilterData" localSheetId="2" hidden="1">'2014 год'!$A$8:$F$934</definedName>
    <definedName name="Z_8180B04D_132E_4AEF_A789_32C9B0BF3437_.wvu.FilterData" localSheetId="2" hidden="1">'2014 год'!$A$8:$F$891</definedName>
    <definedName name="Z_833ED417_949F_4187_8D81_EF7FE148832E_.wvu.FilterData" localSheetId="2" hidden="1">'2014 год'!$A$8:$F$891</definedName>
    <definedName name="Z_8441188D_5598_452D_A163_555874D984C2_.wvu.FilterData" localSheetId="2" hidden="1">'2014 год'!$A$8:$F$934</definedName>
    <definedName name="Z_84BD7CE6_9D6D_4B3A_B71E_7A080572A1A6_.wvu.FilterData" localSheetId="2" hidden="1">'2014 год'!$A$8:$F$891</definedName>
    <definedName name="Z_857C978B_B2C3_470A_A7DF_CAE1637F26D3_.wvu.FilterData" localSheetId="2" hidden="1">'2014 год'!$A$8:$F$934</definedName>
    <definedName name="Z_86927E49_97E0_4FD2_8415_307812566597_.wvu.FilterData" localSheetId="2" hidden="1">'2014 год'!$A$8:$F$934</definedName>
    <definedName name="Z_86927E49_97E0_4FD2_8415_307812566597_.wvu.FilterData" localSheetId="4" hidden="1">'2015-2016 годы'!#REF!</definedName>
    <definedName name="Z_86A3091F_81A3_4027_9E6F_AAEDED3811D9_.wvu.FilterData" localSheetId="2" hidden="1">'2014 год'!$A$8:$F$891</definedName>
    <definedName name="Z_86EF30E0_3133_453A_B533_29EA7E3CE463_.wvu.FilterData" localSheetId="2" hidden="1">'2014 год'!$A$8:$F$891</definedName>
    <definedName name="Z_8801221B_4FC8_4D1B_A317_6741E1E7146B_.wvu.FilterData" localSheetId="4" hidden="1">'2015-2016 годы'!$A$7:$O$749</definedName>
    <definedName name="Z_8930E696_E276_4881_A2A3_78EAA0BE84B3_.wvu.FilterData" localSheetId="2" hidden="1">'2014 год'!$A$8:$F$891</definedName>
    <definedName name="Z_894148B6_2662_40B2_B3F4_983DFAA3EB7E_.wvu.FilterData" localSheetId="2" hidden="1">'2014 год'!$A$8:$F$891</definedName>
    <definedName name="Z_89B2E33F_1D42_4036_8895_B42940C06104_.wvu.FilterData" localSheetId="2" hidden="1">'2014 год'!$A$8:$F$891</definedName>
    <definedName name="Z_89BD3A12_B0B0_4176_902E_2250588C3BF1_.wvu.FilterData" localSheetId="2" hidden="1">'2014 год'!$A$8:$F$891</definedName>
    <definedName name="Z_8ABA4AAF_F9B8_4736_A935_4298FD6BC0D7_.wvu.FilterData" localSheetId="2" hidden="1">'2014 год'!$A$8:$F$934</definedName>
    <definedName name="Z_8C4A2C45_948E_47DD_8AFE_CC22EADAAAD2_.wvu.FilterData" localSheetId="2" hidden="1">'2014 год'!$A$8:$F$934</definedName>
    <definedName name="Z_8CB107D7_4D83_4195_A368_3B186CE6D535_.wvu.FilterData" localSheetId="2" hidden="1">'2014 год'!$A$8:$F$891</definedName>
    <definedName name="Z_8CE41F61_08CC_477C_A9FE_8E9E515D459F_.wvu.FilterData" localSheetId="4" hidden="1">'2015-2016 годы'!$A$7:$O$749</definedName>
    <definedName name="Z_8CE8574A_6BF3_4F09_9CC2_A27CD8F3CD21_.wvu.FilterData" localSheetId="2" hidden="1">'2014 год'!$A$8:$F$934</definedName>
    <definedName name="Z_8D96D013_3AA2_4997_BAC0_143111D1023C_.wvu.FilterData" localSheetId="4" hidden="1">'2015-2016 годы'!$A$7:$O$749</definedName>
    <definedName name="Z_8E4191FA_C814_4A92_B192_0F430F979047_.wvu.FilterData" localSheetId="2" hidden="1">'2014 год'!$A$8:$F$891</definedName>
    <definedName name="Z_8E7178FB_3B43_47C3_A920_04CF161DC57D_.wvu.FilterData" localSheetId="2" hidden="1">'2014 год'!$A$8:$F$934</definedName>
    <definedName name="Z_8EA66883_FAEC_4C07_AF6B_0A7C886C6860_.wvu.FilterData" localSheetId="2" hidden="1">'2014 год'!$A$8:$F$934</definedName>
    <definedName name="Z_8ECF6EB7_D0C6_4823_AC8E_D63C0314E881_.wvu.FilterData" localSheetId="2" hidden="1">'2014 год'!$A$8:$F$934</definedName>
    <definedName name="Z_8ED9587F_1212_4695_8694_BE90DA241F38_.wvu.FilterData" localSheetId="2" hidden="1">'2014 год'!$A$8:$F$891</definedName>
    <definedName name="Z_8F9EB792_5571_4A4A_8C62_DF06E69764E7_.wvu.FilterData" localSheetId="2" hidden="1">'2014 год'!$A$8:$F$934</definedName>
    <definedName name="Z_8FD13707_6EA3_44A3_A065_E1C52E6D59A8_.wvu.FilterData" localSheetId="2" hidden="1">'2014 год'!$A$8:$F$891</definedName>
    <definedName name="Z_8FF20B0A_3E50_41FD_A9A2_CF0B4581C492_.wvu.FilterData" localSheetId="2" hidden="1">'2014 год'!$A$8:$F$891</definedName>
    <definedName name="Z_90DDA58C_BA2D_4EAA_BA51_45665D8EBF17_.wvu.FilterData" localSheetId="2" hidden="1">'2014 год'!$A$8:$F$934</definedName>
    <definedName name="Z_910959A1_967A_4D11_A335_C1A24F273731_.wvu.FilterData" localSheetId="2" hidden="1">'2014 год'!$A$8:$F$934</definedName>
    <definedName name="Z_913195FC_1D5E_4881_B559_A06A9CFA1EE9_.wvu.FilterData" localSheetId="2" hidden="1">'2014 год'!$A$8:$F$934</definedName>
    <definedName name="Z_91512BEA_1065_442D_B256_8700A8B69E23_.wvu.FilterData" localSheetId="2" hidden="1">'2014 год'!$A$8:$F$934</definedName>
    <definedName name="Z_918F09B9_5A5A_497D_BCBB_2E9A32B33A79_.wvu.FilterData" localSheetId="2" hidden="1">'2014 год'!$A$8:$F$934</definedName>
    <definedName name="Z_9385B763_0CF7_491B_BF88_E7176BBCE938_.wvu.FilterData" localSheetId="2" hidden="1">'2014 год'!$A$11:$F$934</definedName>
    <definedName name="Z_93E6AB2A_D8E1_4013_85E7_509A14BF0119_.wvu.FilterData" localSheetId="2" hidden="1">'2014 год'!$A$8:$F$934</definedName>
    <definedName name="Z_94246493_1A4A_4875_9289_79B3CF32B810_.wvu.FilterData" localSheetId="4" hidden="1">'2015-2016 годы'!#REF!</definedName>
    <definedName name="Z_9491DDF0_8A4E_4467_B271_53B1621A6E3E_.wvu.FilterData" localSheetId="2" hidden="1">'2014 год'!$A$8:$F$934</definedName>
    <definedName name="Z_95872F67_E246_43B1_ACC2_FF2B3EB9B512_.wvu.FilterData" localSheetId="2" hidden="1">'2014 год'!$A$8:$F$891</definedName>
    <definedName name="Z_95C4CE74_8F87_4B53_AE97_2207E1102808_.wvu.FilterData" localSheetId="2" hidden="1">'2014 год'!$A$8:$F$934</definedName>
    <definedName name="Z_96104076_9868_455D_85BE_F3167D41D501_.wvu.FilterData" localSheetId="4" hidden="1">'2015-2016 годы'!#REF!</definedName>
    <definedName name="Z_9636A0E9_E202_433F_944B_EAC0BE160A96_.wvu.FilterData" localSheetId="2" hidden="1">'2014 год'!$A$8:$F$934</definedName>
    <definedName name="Z_969DF307_404A_4331_AE7F_4EBDACF8CA27_.wvu.FilterData" localSheetId="2" hidden="1">'2014 год'!$A$8:$F$891</definedName>
    <definedName name="Z_96DE1594_517C_41D2_9A06_701DE54145F4_.wvu.FilterData" localSheetId="2" hidden="1">'2014 год'!$A$8:$F$891</definedName>
    <definedName name="Z_9732833D_A396_4B2B_BDB6_3EA509A7F81B_.wvu.FilterData" localSheetId="4" hidden="1">'2015-2016 годы'!#REF!</definedName>
    <definedName name="Z_976D6AB5_2443_466C_88C3_47761559EB0C_.wvu.FilterData" localSheetId="2" hidden="1">'2014 год'!$A$8:$F$891</definedName>
    <definedName name="Z_97CD7DBB_46E0_4B70_BF8F_63B8424E7A91_.wvu.FilterData" localSheetId="2" hidden="1">'2014 год'!$A$8:$F$891</definedName>
    <definedName name="Z_980C2AFD_66F2_464C_BEA2_742A80A72145_.wvu.FilterData" localSheetId="2" hidden="1">'2014 год'!$A$8:$F$891</definedName>
    <definedName name="Z_988A69C9_5803_4E98_BFF7_93591A46AF4D_.wvu.FilterData" localSheetId="2" hidden="1">'2014 год'!$A$8:$F$934</definedName>
    <definedName name="Z_988A69C9_5803_4E98_BFF7_93591A46AF4D_.wvu.FilterData" localSheetId="4" hidden="1">'2015-2016 годы'!#REF!</definedName>
    <definedName name="Z_989FEA2C_C875_42E9_8B35_BC6FFE021D18_.wvu.FilterData" localSheetId="2" hidden="1">'2014 год'!$A$8:$F$891</definedName>
    <definedName name="Z_9907479B_422F_4143_B684_01CC4D650814_.wvu.FilterData" localSheetId="2" hidden="1">'2014 год'!$A$8:$F$934</definedName>
    <definedName name="Z_9A337517_F7EF_448C_858C_76035EC00A76_.wvu.FilterData" localSheetId="2" hidden="1">'2014 год'!$A$8:$F$934</definedName>
    <definedName name="Z_9B4D6B63_1E87_4AED_8402_B6C1593E7B5C_.wvu.FilterData" localSheetId="2" hidden="1">'2014 год'!$A$8:$F$934</definedName>
    <definedName name="Z_9BD0CEC2_808A_4C1A_8AC8_5383AAD79AA5_.wvu.FilterData" localSheetId="2" hidden="1">'2014 год'!$A$8:$F$934</definedName>
    <definedName name="Z_9BD0CEC2_808A_4C1A_8AC8_5383AAD79AA5_.wvu.FilterData" localSheetId="4" hidden="1">'2015-2016 годы'!$A$7:$O$749</definedName>
    <definedName name="Z_9C141772_4E8A_4358_A9C6_B9729C64A6FC_.wvu.FilterData" localSheetId="2" hidden="1">'2014 год'!$A$8:$F$934</definedName>
    <definedName name="Z_9D417091_1C41_4BC1_B634_752C9E9DF8F0_.wvu.FilterData" localSheetId="2" hidden="1">'2014 год'!$A$11:$F$934</definedName>
    <definedName name="Z_9D50FBD1_3A93_4C9D_8E11_C39A6FEB9E4F_.wvu.FilterData" localSheetId="2" hidden="1">'2014 год'!$A$8:$F$891</definedName>
    <definedName name="Z_9DEFF798_6D39_4D6C_AA34_8A3044927A22_.wvu.FilterData" localSheetId="2" hidden="1">'2014 год'!$A$8:$F$891</definedName>
    <definedName name="Z_9F399E53_4466_4D95_A4B8_F3D1A30C9ED0_.wvu.FilterData" localSheetId="2" hidden="1">'2014 год'!$A$8:$F$934</definedName>
    <definedName name="Z_9F60B852_6939_47CA_A1C7_FE741ED5CF12_.wvu.FilterData" localSheetId="2" hidden="1">'2014 год'!$A$8:$F$891</definedName>
    <definedName name="Z_A083BBFA_61A1_4639_8F26_C14989579013_.wvu.FilterData" localSheetId="4" hidden="1">'2015-2016 годы'!#REF!</definedName>
    <definedName name="Z_A0FCFEB8_E529_4BFD_A675_7DC32701BAFB_.wvu.FilterData" localSheetId="2" hidden="1">'2014 год'!$A$8:$F$934</definedName>
    <definedName name="Z_A11F2D3B_DBCD_4E68_90AB_447F04F6A7F4_.wvu.FilterData" localSheetId="2" hidden="1">'2014 год'!$A$8:$F$891</definedName>
    <definedName name="Z_A1ACFA92_38C5_4664_92B8_8FE304AB02E1_.wvu.FilterData" localSheetId="2" hidden="1">'2014 год'!$A$11:$F$934</definedName>
    <definedName name="Z_A2362416_F567_4D5B_AE43_A1780702E95D_.wvu.FilterData" localSheetId="2" hidden="1">'2014 год'!$A$8:$F$934</definedName>
    <definedName name="Z_A251C498_ADCC_41C3_91F2_8BF79368BA79_.wvu.FilterData" localSheetId="4" hidden="1">'2015-2016 годы'!$A$7:$O$749</definedName>
    <definedName name="Z_A2F5AB8B_6902_4D1B_BD99_B21CFE4E9069_.wvu.FilterData" localSheetId="2" hidden="1">'2014 год'!$A$8:$F$934</definedName>
    <definedName name="Z_A59EA45F_8C3B_490B_904B_6BB1CA764AB2_.wvu.FilterData" localSheetId="2" hidden="1">'2014 год'!$A$8:$F$891</definedName>
    <definedName name="Z_A68D2927_380E_4F3E_B833_82DC8F0394C4_.wvu.FilterData" localSheetId="4" hidden="1">'2015-2016 годы'!$A$7:$O$749</definedName>
    <definedName name="Z_A770F832_04FB_40F5_A344_833A69086B8E_.wvu.FilterData" localSheetId="4" hidden="1">'2015-2016 годы'!$A$7:$O$749</definedName>
    <definedName name="Z_A7796E46_8900_4881_844F_A060F407221C_.wvu.FilterData" localSheetId="2" hidden="1">'2014 год'!$A$8:$F$934</definedName>
    <definedName name="Z_A7796E46_8900_4881_844F_A060F407221C_.wvu.FilterData" localSheetId="4" hidden="1">'2015-2016 годы'!#REF!</definedName>
    <definedName name="Z_A8106264_3295_4312_BA82_A79BBB1DDAF3_.wvu.FilterData" localSheetId="2" hidden="1">'2014 год'!$A$8:$F$934</definedName>
    <definedName name="Z_A8A94F65_A28F_4EB4_A4D0_6639188C3F2A_.wvu.FilterData" localSheetId="2" hidden="1">'2014 год'!$A$8:$F$934</definedName>
    <definedName name="Z_A938D4AA_6188_4C37_BB41_F7920216A66A_.wvu.FilterData" localSheetId="2" hidden="1">'2014 год'!$A$8:$F$934</definedName>
    <definedName name="Z_A938D4AA_6188_4C37_BB41_F7920216A66A_.wvu.FilterData" localSheetId="4" hidden="1">'2015-2016 годы'!#REF!</definedName>
    <definedName name="Z_A999D8D0_DA48_4E73_971A_98DA2584B55C_.wvu.FilterData" localSheetId="2" hidden="1">'2014 год'!$A$8:$F$891</definedName>
    <definedName name="Z_AAC11112_EDCC_4257_9E55_01FA2B48CF91_.wvu.FilterData" localSheetId="4" hidden="1">'2015-2016 годы'!#REF!</definedName>
    <definedName name="Z_AB51DD67_52A5_4F7A_8906_5F804C7E8305_.wvu.FilterData" localSheetId="4" hidden="1">'2015-2016 годы'!#REF!</definedName>
    <definedName name="Z_AB9EB9C0_87E8_44CF_9899_A9B269A9F04C_.wvu.FilterData" localSheetId="2" hidden="1">'2014 год'!$A$8:$F$934</definedName>
    <definedName name="Z_ABEE5BC7_F860_4558_AC4E_6332BDF93A15_.wvu.FilterData" localSheetId="4" hidden="1">'2015-2016 годы'!$A$9:$H$749</definedName>
    <definedName name="Z_AC0B3CCF_8733_4DD0_BF4F_142D1CE5966C_.wvu.FilterData" localSheetId="2" hidden="1">'2014 год'!$A$8:$F$891</definedName>
    <definedName name="Z_AC3F0DF9_6DC2_40CE_9387_6C9C7B6B214A_.wvu.FilterData" localSheetId="2" hidden="1">'2014 год'!$A$8:$F$934</definedName>
    <definedName name="Z_ACF6B29B_3962_4205_9B8A_8D70FFEC8398_.wvu.FilterData" localSheetId="2" hidden="1">'2014 год'!$A$8:$F$934</definedName>
    <definedName name="Z_AD05D2C7_21D9_4273_BB08_D26123934FA6_.wvu.FilterData" localSheetId="2" hidden="1">'2014 год'!$A$8:$F$934</definedName>
    <definedName name="Z_AD1860E5_E3EB_42BD_B163_169BCC9A2A20_.wvu.FilterData" localSheetId="2" hidden="1">'2014 год'!$A$8:$F$934</definedName>
    <definedName name="Z_AD1860E5_E3EB_42BD_B163_169BCC9A2A20_.wvu.FilterData" localSheetId="4" hidden="1">'2015-2016 годы'!#REF!</definedName>
    <definedName name="Z_AED1A4E8_B9BB_43B4_94F0_4636385F04AF_.wvu.FilterData" localSheetId="2" hidden="1">'2014 год'!$A$8:$F$891</definedName>
    <definedName name="Z_B027FC85_94A2_47D3_A028_D32069018A42_.wvu.FilterData" localSheetId="2" hidden="1">'2014 год'!$A$8:$F$891</definedName>
    <definedName name="Z_B26E71B3_4E47_4DDA_82A1_731D170B39AD_.wvu.FilterData" localSheetId="2" hidden="1">'2014 год'!$A$8:$F$934</definedName>
    <definedName name="Z_B277CD04_8307_4D63_AEB4_DED90E96A250_.wvu.FilterData" localSheetId="2" hidden="1">'2014 год'!$A$8:$F$891</definedName>
    <definedName name="Z_B2B8434C_6C78_4DCB_AFBB_90B24BBBCB58_.wvu.FilterData" localSheetId="2" hidden="1">'2014 год'!$A$8:$F$934</definedName>
    <definedName name="Z_B2B8434C_6C78_4DCB_AFBB_90B24BBBCB58_.wvu.PrintArea" localSheetId="0" hidden="1">'1'!#REF!</definedName>
    <definedName name="Z_B2B8434C_6C78_4DCB_AFBB_90B24BBBCB58_.wvu.PrintArea" localSheetId="2" hidden="1">'2014 год'!$A$6:$F$934</definedName>
    <definedName name="Z_B3B4B4E7_3573_435E_B3A0_30347299E5A1_.wvu.FilterData" localSheetId="2" hidden="1">'2014 год'!$A$8:$F$891</definedName>
    <definedName name="Z_B3BB136F_A227_48ED_8916_0F1C109809AD_.wvu.FilterData" localSheetId="2" hidden="1">'2014 год'!$A$8:$F$891</definedName>
    <definedName name="Z_B433720B_3F53_40AA_AA2F_FEC572ED54A5_.wvu.FilterData" localSheetId="4" hidden="1">'2015-2016 годы'!#REF!</definedName>
    <definedName name="Z_B43A20D0_275C_4CF8_B3AD_0C83442B1B32_.wvu.FilterData" localSheetId="2" hidden="1">'2014 год'!$A$8:$F$934</definedName>
    <definedName name="Z_B4660949_324D_47B4_88B0_F317CD36991F_.wvu.FilterData" localSheetId="4" hidden="1">'2015-2016 годы'!#REF!</definedName>
    <definedName name="Z_B48053AE_D00B_4796_8F29_76A431F23F0B_.wvu.FilterData" localSheetId="2" hidden="1">'2014 год'!$A$8:$F$934</definedName>
    <definedName name="Z_B48053AE_D00B_4796_8F29_76A431F23F0B_.wvu.FilterData" localSheetId="4" hidden="1">'2015-2016 годы'!$A$7:$O$749</definedName>
    <definedName name="Z_B4EF7754_B7CA_48EA_B345_1250E00DE784_.wvu.FilterData" localSheetId="2" hidden="1">'2014 год'!$A$8:$F$934</definedName>
    <definedName name="Z_B55ECA27_C7CA_41AA_A658_F0040186CB36_.wvu.FilterData" localSheetId="2" hidden="1">'2014 год'!$A$8:$F$934</definedName>
    <definedName name="Z_B62CE7B7_F7EF_4CD6_BB78_D7ACA1576D14_.wvu.FilterData" localSheetId="2" hidden="1">'2014 год'!$A$8:$F$934</definedName>
    <definedName name="Z_B62CE7B7_F7EF_4CD6_BB78_D7ACA1576D14_.wvu.FilterData" localSheetId="4" hidden="1">'2015-2016 годы'!#REF!</definedName>
    <definedName name="Z_B634F5B6_06F5_40EA_905F_742C598FC129_.wvu.FilterData" localSheetId="2" hidden="1">'2014 год'!$A$8:$F$934</definedName>
    <definedName name="Z_B70CE5DB_88EE_4F2C_92BC_FF9B2744434F_.wvu.FilterData" localSheetId="2" hidden="1">'2014 год'!$A$11:$G$934</definedName>
    <definedName name="Z_B70CE5DB_88EE_4F2C_92BC_FF9B2744434F_.wvu.FilterData" localSheetId="4" hidden="1">'2015-2016 годы'!$A$9:$H$749</definedName>
    <definedName name="Z_B71838CA_A544_4464_9F65_56C29DC27587_.wvu.FilterData" localSheetId="2" hidden="1">'2014 год'!$A$8:$F$934</definedName>
    <definedName name="Z_B7AEE00C_70B7_49D3_8B4D_80A60507AFB6_.wvu.FilterData" localSheetId="2" hidden="1">'2014 год'!$A$8:$F$891</definedName>
    <definedName name="Z_B7E68A1B_4F73_47B9_B462_14FF9ACA9AC3_.wvu.FilterData" localSheetId="2" hidden="1">'2014 год'!$A$8:$F$934</definedName>
    <definedName name="Z_B9D8E4CE_8A96_4B79_B7FA_F9650A6FD902_.wvu.FilterData" localSheetId="2" hidden="1">'2014 год'!$A$8:$F$934</definedName>
    <definedName name="Z_BA88F542_B751_4738_81E1_1C0125040C6C_.wvu.FilterData" localSheetId="2" hidden="1">'2014 год'!$A$8:$F$934</definedName>
    <definedName name="Z_BAC75FF3_4D94_4D3A_A3AB_B3659E2857FF_.wvu.FilterData" localSheetId="2" hidden="1">'2014 год'!$A$8:$F$891</definedName>
    <definedName name="Z_BAFD9EE2_E27C_4BB3_9933_81DC309BF49C_.wvu.FilterData" localSheetId="2" hidden="1">'2014 год'!$A$8:$F$934</definedName>
    <definedName name="Z_BB60DB4B_DE00_44C2_9BE2_1A296CC32115_.wvu.FilterData" localSheetId="2" hidden="1">'2014 год'!$A$8:$F$891</definedName>
    <definedName name="Z_BBBD3E44_291E_4115_B42B_73C7D8BD57E7_.wvu.FilterData" localSheetId="2" hidden="1">'2014 год'!$A$8:$F$934</definedName>
    <definedName name="Z_BBDE3F1F_3D46_4D02_AFCD_AB603F06F923_.wvu.FilterData" localSheetId="4" hidden="1">'2015-2016 годы'!#REF!</definedName>
    <definedName name="Z_BCC92EA4_7407_4E54_9D12_3B486C9EC67C_.wvu.FilterData" localSheetId="2" hidden="1">'2014 год'!$A$8:$F$934</definedName>
    <definedName name="Z_BD52FF61_7EDC_4B9F_AC4D_4F14F2B29429_.wvu.FilterData" localSheetId="2" hidden="1">'2014 год'!$A$8:$F$934</definedName>
    <definedName name="Z_BE052D27_EF27_4350_A9B2_2E5C2ECB824E_.wvu.FilterData" localSheetId="2" hidden="1">'2014 год'!$A$8:$F$934</definedName>
    <definedName name="Z_BF538DA1_799B_457B_B41F_366139E45750_.wvu.FilterData" localSheetId="4" hidden="1">'2015-2016 годы'!$A$7:$O$747</definedName>
    <definedName name="Z_BF547957_8FEB_468C_889E_25CCFCF49ECA_.wvu.FilterData" localSheetId="2" hidden="1">'2014 год'!$A$11:$G$934</definedName>
    <definedName name="Z_BF547957_8FEB_468C_889E_25CCFCF49ECA_.wvu.FilterData" localSheetId="4" hidden="1">'2015-2016 годы'!$A$9:$H$749</definedName>
    <definedName name="Z_C2E0C8DA_E616_44E4_9986_98A2F9FB3678_.wvu.FilterData" localSheetId="2" hidden="1">'2014 год'!$A$8:$F$891</definedName>
    <definedName name="Z_C3879DC4_2CF2_43E8_A8BD_B3A5B070C590_.wvu.FilterData" localSheetId="2" hidden="1">'2014 год'!$A$8:$F$934</definedName>
    <definedName name="Z_C3A3497C_778F_4EFE_AAEA_FE2586F67BBF_.wvu.FilterData" localSheetId="2" hidden="1">'2014 год'!$A$11:$F$934</definedName>
    <definedName name="Z_C4BF7710_CE70_4D66_8723_9020F9DAED83_.wvu.FilterData" localSheetId="2" hidden="1">'2014 год'!$A$8:$F$934</definedName>
    <definedName name="Z_C634BDB9_2143_49FC_BA00_EC3DAEC53276_.wvu.FilterData" localSheetId="2" hidden="1">'2014 год'!$A$8:$F$934</definedName>
    <definedName name="Z_C6AF2B6C_7970_43D7_98C2_3FE5DFDD012A_.wvu.FilterData" localSheetId="4" hidden="1">'2015-2016 годы'!#REF!</definedName>
    <definedName name="Z_C6D1BFAF_402C_47FD_AE1D_1B9E432DA911_.wvu.FilterData" localSheetId="2" hidden="1">'2014 год'!$A$8:$F$934</definedName>
    <definedName name="Z_C702F318_2365_40E3_973A_898B62ADF797_.wvu.FilterData" localSheetId="4" hidden="1">'2015-2016 годы'!#REF!</definedName>
    <definedName name="Z_C727904A_D0F7_45D7_83A7_FBBF45BFBB88_.wvu.FilterData" localSheetId="2" hidden="1">'2014 год'!$A$8:$F$934</definedName>
    <definedName name="Z_C72BD75B_92DD_4B47_BC9B_A197C14EBD49_.wvu.FilterData" localSheetId="2" hidden="1">'2014 год'!$A$8:$F$891</definedName>
    <definedName name="Z_C7735A17_DAAB_4B96_AAB1_BE76DE09472F_.wvu.FilterData" localSheetId="2" hidden="1">'2014 год'!$A$8:$F$934</definedName>
    <definedName name="Z_C7735A17_DAAB_4B96_AAB1_BE76DE09472F_.wvu.PrintArea" localSheetId="0" hidden="1">'1'!#REF!</definedName>
    <definedName name="Z_C7735A17_DAAB_4B96_AAB1_BE76DE09472F_.wvu.PrintArea" localSheetId="2" hidden="1">'2014 год'!$A$6:$G$934</definedName>
    <definedName name="Z_C7A8D4BF_496F_467C_ACF1_D36EC033A9AF_.wvu.FilterData" localSheetId="2" hidden="1">'2014 год'!$A$8:$F$934</definedName>
    <definedName name="Z_C7A8D4BF_496F_467C_ACF1_D36EC033A9AF_.wvu.FilterData" localSheetId="4" hidden="1">'2015-2016 годы'!#REF!</definedName>
    <definedName name="Z_C7A8D4BF_496F_467C_ACF1_D36EC033A9AF_.wvu.PrintArea" localSheetId="0" hidden="1">'1'!#REF!</definedName>
    <definedName name="Z_C7A8D4BF_496F_467C_ACF1_D36EC033A9AF_.wvu.PrintArea" localSheetId="2" hidden="1">'2014 год'!$A$6:$F$934</definedName>
    <definedName name="Z_C7A8D4BF_496F_467C_ACF1_D36EC033A9AF_.wvu.PrintArea" localSheetId="4" hidden="1">'2015-2016 годы'!#REF!</definedName>
    <definedName name="Z_C7A8D4BF_496F_467C_ACF1_D36EC033A9AF_.wvu.PrintTitles" localSheetId="2" hidden="1">'2014 год'!$9:$10</definedName>
    <definedName name="Z_C7A8D4BF_496F_467C_ACF1_D36EC033A9AF_.wvu.PrintTitles" localSheetId="4" hidden="1">'2015-2016 годы'!$13:$14</definedName>
    <definedName name="Z_C7FA3BCB_95F6_47FA_A463_66E3239DFB3A_.wvu.FilterData" localSheetId="2" hidden="1">'2014 год'!$A$8:$F$934</definedName>
    <definedName name="Z_C7FA3BCB_95F6_47FA_A463_66E3239DFB3A_.wvu.FilterData" localSheetId="4" hidden="1">'2015-2016 годы'!$A$7:$O$747</definedName>
    <definedName name="Z_C8D93405_1680_4485_A5DE_0AB190AB4E65_.wvu.FilterData" localSheetId="2" hidden="1">'2014 год'!$A$8:$F$934</definedName>
    <definedName name="Z_C9AE58E2_A595_4ABA_A0B9_3F33EEC6CDC0_.wvu.FilterData" localSheetId="2" hidden="1">'2014 год'!$A$11:$F$934</definedName>
    <definedName name="Z_CA0DB301_7CC1_4E88_A29E_B4B68E010D81_.wvu.FilterData" localSheetId="2" hidden="1">'2014 год'!$A$8:$F$934</definedName>
    <definedName name="Z_CA68B062_AE10_473D_A049_2DFB42FBB25A_.wvu.FilterData" localSheetId="2" hidden="1">'2014 год'!$A$8:$F$934</definedName>
    <definedName name="Z_CC10639F_AE5C_41C9_9CA6_7F05B3F6384D_.wvu.FilterData" localSheetId="2" hidden="1">'2014 год'!$A$8:$F$934</definedName>
    <definedName name="Z_CC8C966D_6E1A_4940_B106_396E1AE39F5E_.wvu.FilterData" localSheetId="2" hidden="1">'2014 год'!$A$8:$F$891</definedName>
    <definedName name="Z_CCAF7CB3_22F2_4955_8C1F_56900058C02F_.wvu.FilterData" localSheetId="2" hidden="1">'2014 год'!$A$11:$G$934</definedName>
    <definedName name="Z_CCAF7CB3_22F2_4955_8C1F_56900058C02F_.wvu.FilterData" localSheetId="4" hidden="1">'2015-2016 годы'!$A$9:$H$749</definedName>
    <definedName name="Z_CEEAD891_F0AD_4031_B27E_413647749D82_.wvu.FilterData" localSheetId="2" hidden="1">'2014 год'!$A$8:$F$934</definedName>
    <definedName name="Z_CF6EBB0A_0BB4_4666_AC03_15E73B0C579E_.wvu.FilterData" localSheetId="2" hidden="1">'2014 год'!$A$8:$F$934</definedName>
    <definedName name="Z_CF74132E_4AAD_4559_B99D_6F74ADA7089F_.wvu.FilterData" localSheetId="2" hidden="1">'2014 год'!$A$8:$F$934</definedName>
    <definedName name="Z_D07FDAED_F48A_454F_8A25_E1C6B4649A3E_.wvu.FilterData" localSheetId="2" hidden="1">'2014 год'!$A$8:$F$891</definedName>
    <definedName name="Z_D1011CA6_5CF5_4F03_AE01_060E450CDF70_.wvu.FilterData" localSheetId="2" hidden="1">'2014 год'!$A$8:$F$934</definedName>
    <definedName name="Z_D11BDC36_F2AB_4C10_9DCC_4B3F9ADC5F15_.wvu.FilterData" localSheetId="2" hidden="1">'2014 год'!$A$8:$F$934</definedName>
    <definedName name="Z_D1670AB2_F61B_49C7_9215_4FC9CB9CC74A_.wvu.FilterData" localSheetId="2" hidden="1">'2014 год'!$A$8:$F$934</definedName>
    <definedName name="Z_D253F0FB_11F8_4B68_BF1A_0E70F812E1AB_.wvu.FilterData" localSheetId="2" hidden="1">'2014 год'!$A$8:$F$891</definedName>
    <definedName name="Z_D35C5548_8F00_4843_9917_6930ACA0B9DD_.wvu.FilterData" localSheetId="2" hidden="1">'2014 год'!$A$8:$F$934</definedName>
    <definedName name="Z_D3CC2A63_09F5_48C6_89CB_9344AC40B986_.wvu.FilterData" localSheetId="2" hidden="1">'2014 год'!$A$8:$F$891</definedName>
    <definedName name="Z_D4A7AE18_8B9E_48A5_B98E_E6A3D84D15ED_.wvu.FilterData" localSheetId="2" hidden="1">'2014 год'!$A$8:$F$891</definedName>
    <definedName name="Z_D4CBB81E_9B6D_4DA0_B95A_6D70EBD71F14_.wvu.FilterData" localSheetId="2" hidden="1">'2014 год'!$A$8:$F$934</definedName>
    <definedName name="Z_D4E257C9_F6F5_4724_8F8D_254E81E361D1_.wvu.FilterData" localSheetId="2" hidden="1">'2014 год'!$A$8:$F$934</definedName>
    <definedName name="Z_D50F4102_482A_4DCA_82B2_CC9AA389660E_.wvu.FilterData" localSheetId="2" hidden="1">'2014 год'!$A$8:$F$891</definedName>
    <definedName name="Z_D602A1F6_3776_4C79_A951_82F7DC413D62_.wvu.FilterData" localSheetId="2" hidden="1">'2014 год'!$A$8:$F$934</definedName>
    <definedName name="Z_D602A1F6_3776_4C79_A951_82F7DC413D62_.wvu.FilterData" localSheetId="4" hidden="1">'2015-2016 годы'!$A$7:$O$747</definedName>
    <definedName name="Z_D64771AB_0FCC_4F32_9FB7_9185D1A4AFA2_.wvu.FilterData" localSheetId="2" hidden="1">'2014 год'!$A$8:$F$934</definedName>
    <definedName name="Z_D6CF4764_E2BF_4235_A368_A8F108597173_.wvu.FilterData" localSheetId="2" hidden="1">'2014 год'!$A$8:$F$934</definedName>
    <definedName name="Z_D704B0C3_868C_42EA_9161_15C1614A7C66_.wvu.FilterData" localSheetId="2" hidden="1">'2014 год'!$A$8:$F$891</definedName>
    <definedName name="Z_D72986E2_5094_4A27_AC76_C62F18983C79_.wvu.FilterData" localSheetId="2" hidden="1">'2014 год'!$A$8:$F$934</definedName>
    <definedName name="Z_D8770584_408C_4147_A0F6_E9438D41326A_.wvu.FilterData" localSheetId="2" hidden="1">'2014 год'!$A$8:$F$934</definedName>
    <definedName name="Z_D8B1E600_70A6_47CB_A321_35C217CE307A_.wvu.FilterData" localSheetId="2" hidden="1">'2014 год'!$A$8:$F$934</definedName>
    <definedName name="Z_DA15D12B_B687_4104_AF35_4470F046E021_.wvu.FilterData" localSheetId="2" hidden="1">'2014 год'!$A$11:$G$934</definedName>
    <definedName name="Z_DA15D12B_B687_4104_AF35_4470F046E021_.wvu.FilterData" localSheetId="4" hidden="1">'2015-2016 годы'!$A$9:$H$749</definedName>
    <definedName name="Z_DA15D12B_B687_4104_AF35_4470F046E021_.wvu.PrintArea" localSheetId="2" hidden="1">'2014 год'!$A$1:$G$934</definedName>
    <definedName name="Z_DA15D12B_B687_4104_AF35_4470F046E021_.wvu.PrintArea" localSheetId="4" hidden="1">'2015-2016 годы'!$A$1:$H$747</definedName>
    <definedName name="Z_DA15D12B_B687_4104_AF35_4470F046E021_.wvu.PrintTitles" localSheetId="2" hidden="1">'2014 год'!$9:$10</definedName>
    <definedName name="Z_DA15D12B_B687_4104_AF35_4470F046E021_.wvu.PrintTitles" localSheetId="4" hidden="1">'2015-2016 годы'!$7:$8</definedName>
    <definedName name="Z_DA443817_EDBF_4F25_8580_570F861418A8_.wvu.FilterData" localSheetId="2" hidden="1">'2014 год'!$A$8:$F$891</definedName>
    <definedName name="Z_DA7117F0_EA4F_46AB_ABA0_50F1B9FFF874_.wvu.FilterData" localSheetId="2" hidden="1">'2014 год'!$A$8:$F$934</definedName>
    <definedName name="Z_DA7F7071_1F1E_41BF_A3BF_5852B4B7EA04_.wvu.FilterData" localSheetId="2" hidden="1">'2014 год'!$A$10:$L$934</definedName>
    <definedName name="Z_DA7F7071_1F1E_41BF_A3BF_5852B4B7EA04_.wvu.FilterData" localSheetId="4" hidden="1">'2015-2016 годы'!#REF!</definedName>
    <definedName name="Z_DAA49F7F_42E4_42E8_80EF_F55AA254E802_.wvu.FilterData" localSheetId="2" hidden="1">'2014 год'!$A$8:$F$891</definedName>
    <definedName name="Z_DAC940D5_96CF_4E59_B154_8C7CE61F0B76_.wvu.FilterData" localSheetId="2" hidden="1">'2014 год'!$A$8:$F$934</definedName>
    <definedName name="Z_DB4D25CF_24F9_4F58_B6A0_607F937F34FA_.wvu.FilterData" localSheetId="4" hidden="1">'2015-2016 годы'!#REF!</definedName>
    <definedName name="Z_DB7DA811_841B_466E_8CC1_BE4DE5C821C1_.wvu.FilterData" localSheetId="4" hidden="1">'2015-2016 годы'!#REF!</definedName>
    <definedName name="Z_DBE89A50_815B_4C38_86BC_FC4180DF078C_.wvu.FilterData" localSheetId="4" hidden="1">'2015-2016 годы'!$A$7:$O$749</definedName>
    <definedName name="Z_DC8AE3D9_6B29_49D9_BC14_7F1A1F2860C3_.wvu.FilterData" localSheetId="2" hidden="1">'2014 год'!$A$8:$F$934</definedName>
    <definedName name="Z_DCE8C298_05F2_4894_ADD9_0C8B1A668AE1_.wvu.FilterData" localSheetId="2" hidden="1">'2014 год'!$A$8:$F$934</definedName>
    <definedName name="Z_DCE8C298_05F2_4894_ADD9_0C8B1A668AE1_.wvu.FilterData" localSheetId="4" hidden="1">'2015-2016 годы'!$A$7:$O$749</definedName>
    <definedName name="Z_DCE8C298_05F2_4894_ADD9_0C8B1A668AE1_.wvu.PrintArea" localSheetId="1" hidden="1">'2014 '!$A$1:$D$60</definedName>
    <definedName name="Z_DCE8C298_05F2_4894_ADD9_0C8B1A668AE1_.wvu.PrintArea" localSheetId="2" hidden="1">'2014 год'!$A$6:$G$934</definedName>
    <definedName name="Z_DCE8C298_05F2_4894_ADD9_0C8B1A668AE1_.wvu.PrintArea" localSheetId="3" hidden="1">'2015-2016'!$A$3:$E$64</definedName>
    <definedName name="Z_DCE8C298_05F2_4894_ADD9_0C8B1A668AE1_.wvu.PrintArea" localSheetId="4" hidden="1">'2015-2016 годы'!$A$1:$H$747</definedName>
    <definedName name="Z_DE1FF856_CFE7_4DC3_B0D0_2B2E436AE899_.wvu.FilterData" localSheetId="2" hidden="1">'2014 год'!$A$8:$F$934</definedName>
    <definedName name="Z_DE24237D_C831_428C_9211_E1A760D2B9EA_.wvu.FilterData" localSheetId="4" hidden="1">'2015-2016 годы'!$A$7:$O$747</definedName>
    <definedName name="Z_DE2D6282_596D_444D_B3BA_0F012B6729FD_.wvu.FilterData" localSheetId="2" hidden="1">'2014 год'!$A$8:$F$891</definedName>
    <definedName name="Z_DE5CBA33_3826_415C_A714_5E5B2170E2AF_.wvu.FilterData" localSheetId="2" hidden="1">'2014 год'!$A$8:$F$891</definedName>
    <definedName name="Z_DE6D57BD_D946_4F4C_94DA_A669C514F195_.wvu.FilterData" localSheetId="2" hidden="1">'2014 год'!$A$8:$F$934</definedName>
    <definedName name="Z_DF4B56C1_AB64_437A_B599_A2B0E1B0CB4A_.wvu.FilterData" localSheetId="2" hidden="1">'2014 год'!$A$8:$F$934</definedName>
    <definedName name="Z_DF6CCB55_3B73_4D7E_B033_92FF2D687D96_.wvu.FilterData" localSheetId="2" hidden="1">'2014 год'!$A$8:$F$934</definedName>
    <definedName name="Z_DF740FBC_DD22_4C8E_B4F1_5AD2B01A2970_.wvu.FilterData" localSheetId="4" hidden="1">'2015-2016 годы'!$A$7:$O$749</definedName>
    <definedName name="Z_DFBA0607_195C_455D_92E5_AF7D6EE0D36A_.wvu.FilterData" localSheetId="2" hidden="1">'2014 год'!$A$8:$F$934</definedName>
    <definedName name="Z_E070E6A1_EEF1_47DD_97C7_5854BDF83389_.wvu.FilterData" localSheetId="2" hidden="1">'2014 год'!$A$8:$F$934</definedName>
    <definedName name="Z_E077C4D9_1D89_4AD0_96E7_A5FA91ACEDB5_.wvu.FilterData" localSheetId="2" hidden="1">'2014 год'!$A$8:$F$891</definedName>
    <definedName name="Z_E15EAA0A_D957_4EAE_ADA7_B1DF957B45EF_.wvu.FilterData" localSheetId="2" hidden="1">'2014 год'!$A$8:$F$934</definedName>
    <definedName name="Z_E23ADF37_6AF6_4A7F_87C0_EACE0F5F039F_.wvu.FilterData" localSheetId="2" hidden="1">'2014 год'!$A$8:$F$934</definedName>
    <definedName name="Z_E23ADF37_6AF6_4A7F_87C0_EACE0F5F039F_.wvu.FilterData" localSheetId="4" hidden="1">'2015-2016 годы'!#REF!</definedName>
    <definedName name="Z_E29B9CC1_017D_4EF2_B4BA_2814773F73B3_.wvu.FilterData" localSheetId="2" hidden="1">'2014 год'!$A$8:$F$934</definedName>
    <definedName name="Z_E2A5F95F_932F_4C14_BBD8_1BB60A52BEA9_.wvu.FilterData" localSheetId="2" hidden="1">'2014 год'!$A$8:$F$934</definedName>
    <definedName name="Z_E326ED3A_6822_4F81_B547_B61B62773ADF_.wvu.FilterData" localSheetId="2" hidden="1">'2014 год'!$A$8:$F$934</definedName>
    <definedName name="Z_E38A66F1_94EF_4E0B_9ADE_351A2CFBBB90_.wvu.FilterData" localSheetId="2" hidden="1">'2014 год'!$A$8:$F$934</definedName>
    <definedName name="Z_E3CFDA7C_C431_48AD_AC89_E0A5B9A8CB65_.wvu.FilterData" localSheetId="2" hidden="1">'2014 год'!$A$8:$F$891</definedName>
    <definedName name="Z_E4BE0F9F_A97B_4D7A_8BDF_F68FD170A7AA_.wvu.FilterData" localSheetId="2" hidden="1">'2014 год'!$A$8:$F$934</definedName>
    <definedName name="Z_E54B95BA_4E62_42F1_8604_9A626C713F2A_.wvu.FilterData" localSheetId="2" hidden="1">'2014 год'!$A$8:$F$934</definedName>
    <definedName name="Z_E54DF1FD_EBD6_4199_BBAD_97022E965FFF_.wvu.FilterData" localSheetId="2" hidden="1">'2014 год'!$A$8:$F$891</definedName>
    <definedName name="Z_E6020184_EBBB_468A_A412_06E55DEC018A_.wvu.FilterData" localSheetId="2" hidden="1">'2014 год'!$A$8:$F$891</definedName>
    <definedName name="Z_E7A48B63_815A_48DD_B907_F7B5E7F29F79_.wvu.FilterData" localSheetId="2" hidden="1">'2014 год'!$A$8:$F$891</definedName>
    <definedName name="Z_E7CA13D3_A61F_49C5_902E_E7E748A501FB_.wvu.FilterData" localSheetId="2" hidden="1">'2014 год'!$A$8:$F$934</definedName>
    <definedName name="Z_E7EB6B8A_6B46_47E9_B1E7_27582BE5A109_.wvu.FilterData" localSheetId="2" hidden="1">'2014 год'!$A$8:$F$891</definedName>
    <definedName name="Z_E7F8F43D_0F59_41B7_B26A_0155A84FF0A3_.wvu.FilterData" localSheetId="2" hidden="1">'2014 год'!$A$8:$F$891</definedName>
    <definedName name="Z_E83BD0E1_F2A2_4A57_9B0F_E7CA31FA2D4A_.wvu.FilterData" localSheetId="4" hidden="1">'2015-2016 годы'!#REF!</definedName>
    <definedName name="Z_E9C25EC6_AEE5_4A1E_A4A3_35C4CD34403C_.wvu.FilterData" localSheetId="2" hidden="1">'2014 год'!$A$8:$F$934</definedName>
    <definedName name="Z_EA0A4CAA_8F52_4DD3_A63B_1EF5FBCC1464_.wvu.FilterData" localSheetId="2" hidden="1">'2014 год'!$A$8:$F$891</definedName>
    <definedName name="Z_EA1929C7_85F7_40DE_826A_94377FC9966E_.wvu.FilterData" localSheetId="2" hidden="1">'2014 год'!$A$8:$F$934</definedName>
    <definedName name="Z_EA1929C7_85F7_40DE_826A_94377FC9966E_.wvu.FilterData" localSheetId="4" hidden="1">'2015-2016 годы'!$A$7:$O$749</definedName>
    <definedName name="Z_EA1929C7_85F7_40DE_826A_94377FC9966E_.wvu.PrintArea" localSheetId="2" hidden="1">'2014 год'!$A$1:$G$934</definedName>
    <definedName name="Z_EA1929C7_85F7_40DE_826A_94377FC9966E_.wvu.PrintTitles" localSheetId="2" hidden="1">'2014 год'!$9:$10</definedName>
    <definedName name="Z_EA1929C7_85F7_40DE_826A_94377FC9966E_.wvu.Rows" localSheetId="4" hidden="1">'2015-2016 годы'!$7:$8,'2015-2016 годы'!$413:$418</definedName>
    <definedName name="Z_EAFA5F17_CBD5_4FE6_9475_98B5F08B967C_.wvu.FilterData" localSheetId="2" hidden="1">'2014 год'!$A$8:$F$891</definedName>
    <definedName name="Z_ED5F3842_942E_473E_B7AF_3806C5D5C093_.wvu.FilterData" localSheetId="2" hidden="1">'2014 год'!$A$8:$F$934</definedName>
    <definedName name="Z_ED6D8023_7C49_4683_A448_DD7C3FD3A867_.wvu.FilterData" localSheetId="2" hidden="1">'2014 год'!$A$8:$F$934</definedName>
    <definedName name="Z_ED6D8023_7C49_4683_A448_DD7C3FD3A867_.wvu.FilterData" localSheetId="4" hidden="1">'2015-2016 годы'!$A$7:$O$749</definedName>
    <definedName name="Z_ED92C9D8_2AE3_41DF_896E_1ACD896A53C4_.wvu.FilterData" localSheetId="4" hidden="1">'2015-2016 годы'!$A$7:$O$749</definedName>
    <definedName name="Z_EDAE166A_0B97_4244_8006_86641E30DA25_.wvu.FilterData" localSheetId="2" hidden="1">'2014 год'!$A$8:$F$891</definedName>
    <definedName name="Z_EDD41A18_895A_4BAC_AA3F_8D1F700D5108_.wvu.FilterData" localSheetId="2" hidden="1">'2014 год'!$A$8:$F$934</definedName>
    <definedName name="Z_EF22DD42_5F34_46F4_9CF7_8FA660775B7F_.wvu.FilterData" localSheetId="2" hidden="1">'2014 год'!$A$8:$F$891</definedName>
    <definedName name="Z_F0239C6B_DCC4_49DA_B345_8A3A66099E5E_.wvu.FilterData" localSheetId="2" hidden="1">'2014 год'!$A$8:$F$934</definedName>
    <definedName name="Z_F0A59C65_44CC_4274_9BB3_1A96870FE52A_.wvu.FilterData" localSheetId="2" hidden="1">'2014 год'!$A$8:$F$891</definedName>
    <definedName name="Z_F101ED46_03D0_4ED3_9C2B_18B1E19E8D8B_.wvu.FilterData" localSheetId="2" hidden="1">'2014 год'!$A$8:$F$934</definedName>
    <definedName name="Z_F284361D_157B_42AB_A84C_E64553AA5CA6_.wvu.FilterData" localSheetId="4" hidden="1">'2015-2016 годы'!$A$7:$O$749</definedName>
    <definedName name="Z_F3E50045_00FC_4DD7_9D22_CBB6A95A1521_.wvu.FilterData" localSheetId="2" hidden="1">'2014 год'!$A$8:$F$934</definedName>
    <definedName name="Z_F3F83521_9945_48EE_B625_001AE15E2719_.wvu.FilterData" localSheetId="2" hidden="1">'2014 год'!$A$8:$F$934</definedName>
    <definedName name="Z_F4306905_969F_4309_BB18_F672A494FFF1_.wvu.FilterData" localSheetId="2" hidden="1">'2014 год'!$A$8:$F$934</definedName>
    <definedName name="Z_F5387F2A_1A7B_4427_B8C8_6A35E7D78C47_.wvu.FilterData" localSheetId="2" hidden="1">'2014 год'!$A$8:$F$934</definedName>
    <definedName name="Z_F56D4E85_4E83_4C22_A28E_2F4792367A91_.wvu.FilterData" localSheetId="2" hidden="1">'2014 год'!$A$8:$F$891</definedName>
    <definedName name="Z_F58384DC_BB07_4AEA_BAAA_8F5340F550EA_.wvu.FilterData" localSheetId="4" hidden="1">'2015-2016 годы'!#REF!</definedName>
    <definedName name="Z_F5F1815D_8D11_4C0B_8434_6FDE60AE9FD2_.wvu.FilterData" localSheetId="2" hidden="1">'2014 год'!$A$8:$F$934</definedName>
    <definedName name="Z_F5F67BA9_C22A_4460_A5AC_1A97CC98F00E_.wvu.FilterData" localSheetId="2" hidden="1">'2014 год'!$A$8:$F$934</definedName>
    <definedName name="Z_F626A369_71D3_4420_B2FF_D83AAE037EBF_.wvu.FilterData" localSheetId="2" hidden="1">'2014 год'!$A$8:$F$891</definedName>
    <definedName name="Z_F6C8A2CE_3D8E_48AC_B616_FF05AFDBAA98_.wvu.FilterData" localSheetId="4" hidden="1">'2015-2016 годы'!$A$7:$O$749</definedName>
    <definedName name="Z_F70839DF_5740_42D3_AA08_6B21E83F2B9D_.wvu.FilterData" localSheetId="2" hidden="1">'2014 год'!$A$8:$F$934</definedName>
    <definedName name="Z_F7B85EA8_1739_43AF_B063_4134CF03FBA6_.wvu.FilterData" localSheetId="2" hidden="1">'2014 год'!$A$8:$F$934</definedName>
    <definedName name="Z_F8317F2E_A64A_47FC_9220_974A0A54C313_.wvu.FilterData" localSheetId="2" hidden="1">'2014 год'!$A$8:$F$934</definedName>
    <definedName name="Z_F85C7E91_17DA_41A5_B456_BCE656EBED20_.wvu.FilterData" localSheetId="4" hidden="1">'2015-2016 годы'!$A$7:$O$749</definedName>
    <definedName name="Z_F872851D_7F5A_486D_A464_AE4D8D5BAF07_.wvu.FilterData" localSheetId="2" hidden="1">'2014 год'!$A$8:$F$891</definedName>
    <definedName name="Z_F8880CAA_4A75_43BD_A10A_2ADBE42FF49F_.wvu.FilterData" localSheetId="2" hidden="1">'2014 год'!$A$8:$F$934</definedName>
    <definedName name="Z_F890B8DE_1C4B_4635_9EB1_160714C712B8_.wvu.FilterData" localSheetId="2" hidden="1">'2014 год'!$A$8:$F$934</definedName>
    <definedName name="Z_F98D998B_D461_4AC9_AB9E_03436E9ED45A_.wvu.FilterData" localSheetId="2" hidden="1">'2014 год'!$A$8:$F$891</definedName>
    <definedName name="Z_F9948FCB_0618_4BDC_807E_8BEC31C740B6_.wvu.FilterData" localSheetId="4" hidden="1">'2015-2016 годы'!$A$7:$O$749</definedName>
    <definedName name="Z_F9F77488_56FE_4151_87EF_63807FC5A3E5_.wvu.FilterData" localSheetId="2" hidden="1">'2014 год'!$A$8:$F$891</definedName>
    <definedName name="Z_FA50248C_F1DB_4159_96A7_961A0F503021_.wvu.FilterData" localSheetId="2" hidden="1">'2014 год'!$A$8:$F$891</definedName>
    <definedName name="Z_FAD81514_9FD5_4F3B_AA85_0F57B17499B5_.wvu.FilterData" localSheetId="2" hidden="1">'2014 год'!$A$8:$F$891</definedName>
    <definedName name="Z_FBDDCA52_6CBC_4DD2_A790_CCEE10D15852_.wvu.FilterData" localSheetId="2" hidden="1">'2014 год'!$A$8:$F$891</definedName>
    <definedName name="Z_FCFF11AD_0D8C_465D_9BD1_071EED867C65_.wvu.FilterData" localSheetId="2" hidden="1">'2014 год'!$A$8:$F$934</definedName>
    <definedName name="Z_FD032FF5_357B_4DE3_9CD2_BBC79BB7FF5A_.wvu.FilterData" localSheetId="2" hidden="1">'2014 год'!$A$8:$F$891</definedName>
    <definedName name="Z_FDD8829C_9642_402C_8446_26A201593221_.wvu.FilterData" localSheetId="2" hidden="1">'2014 год'!$A$8:$F$934</definedName>
    <definedName name="Z_FDD8829C_9642_402C_8446_26A201593221_.wvu.FilterData" localSheetId="4" hidden="1">'2015-2016 годы'!$A$7:$O$749</definedName>
    <definedName name="Z_FF239C65_B5EC_4420_93B2_5336438FCAB0_.wvu.FilterData" localSheetId="2" hidden="1">'2014 год'!$A$8:$F$891</definedName>
    <definedName name="Z_FF9C8FE1_43DD_45C7_B91C_940BD209AF24_.wvu.FilterData" localSheetId="2" hidden="1">'2014 год'!$A$8:$F$934</definedName>
    <definedName name="Z_FF9C8FE1_43DD_45C7_B91C_940BD209AF24_.wvu.FilterData" localSheetId="4" hidden="1">'2015-2016 годы'!#REF!</definedName>
    <definedName name="Z_FFA709DD_95EB_4CF6_BC29_62E82B953B38_.wvu.FilterData" localSheetId="2" hidden="1">'2014 год'!$A$8:$F$891</definedName>
    <definedName name="_xlnm.Print_Titles" localSheetId="2">'2014 год'!$9:$10</definedName>
    <definedName name="_xlnm.Print_Titles" localSheetId="4">'2015-2016 годы'!$7:$8</definedName>
    <definedName name="_xlnm.Print_Area" localSheetId="0">'1'!#REF!</definedName>
    <definedName name="_xlnm.Print_Area" localSheetId="2">'2014 год'!$A$1:$G$934</definedName>
    <definedName name="_xlnm.Print_Area" localSheetId="4">'2015-2016 годы'!$A$1:$H$747</definedName>
  </definedNames>
  <calcPr calcId="125725"/>
  <customWorkbookViews>
    <customWorkbookView name="user - Личное представление" guid="{DA15D12B-B687-4104-AF35-4470F046E021}" mergeInterval="0" personalView="1" maximized="1" xWindow="1" yWindow="1" windowWidth="1276" windowHeight="739" activeSheetId="3"/>
    <customWorkbookView name="Дячук - Личное представление" guid="{1C060685-541B-49B8-81E5-C9855E92EF71}" mergeInterval="0" personalView="1" maximized="1" windowWidth="999" windowHeight="395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SP2 - Личное представление" guid="{163B8715-85B8-471E-B260-0B77DCF30478}" mergeInterval="0" personalView="1" maximized="1" windowWidth="1276" windowHeight="76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Pechora - Личное представление" guid="{E38A66F1-94EF-4E0B-9ADE-351A2CFBBB90}" mergeInterval="0" personalView="1" maximized="1" windowWidth="1148" windowHeight="701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Администратор - Личное представление" guid="{167491D8-6D6D-447D-A119-5E65D8431081}" mergeInterval="0" personalView="1" maximized="1" xWindow="1" yWindow="1" windowWidth="1280" windowHeight="761" activeSheetId="5"/>
    <customWorkbookView name="й1 - Личное представление" guid="{EA1929C7-85F7-40DE-826A-94377FC9966E}" mergeInterval="0" personalView="1" maximized="1" xWindow="1" yWindow="1" windowWidth="1020" windowHeight="505" activeSheetId="5"/>
  </customWorkbookViews>
</workbook>
</file>

<file path=xl/calcChain.xml><?xml version="1.0" encoding="utf-8"?>
<calcChain xmlns="http://schemas.openxmlformats.org/spreadsheetml/2006/main">
  <c r="G280" i="3"/>
  <c r="G242"/>
  <c r="H116" i="5"/>
  <c r="G116"/>
  <c r="H115"/>
  <c r="G115"/>
  <c r="H112"/>
  <c r="G112"/>
  <c r="H111"/>
  <c r="G111"/>
  <c r="H110"/>
  <c r="G110"/>
  <c r="H109"/>
  <c r="G109"/>
  <c r="H108"/>
  <c r="E21" i="4" s="1"/>
  <c r="G108" i="5"/>
  <c r="D21" i="4" s="1"/>
  <c r="G121" i="3"/>
  <c r="G120" s="1"/>
  <c r="G117"/>
  <c r="G116" s="1"/>
  <c r="G721"/>
  <c r="H570" i="5"/>
  <c r="G570"/>
  <c r="G269" i="3"/>
  <c r="G273"/>
  <c r="G272" s="1"/>
  <c r="G271" s="1"/>
  <c r="G279"/>
  <c r="G278" s="1"/>
  <c r="G288"/>
  <c r="G287" s="1"/>
  <c r="G286" s="1"/>
  <c r="G291"/>
  <c r="G292" s="1"/>
  <c r="G290" s="1"/>
  <c r="G289" s="1"/>
  <c r="H567" i="5"/>
  <c r="G567"/>
  <c r="G718" i="3"/>
  <c r="H262" i="5"/>
  <c r="H263" s="1"/>
  <c r="H261" s="1"/>
  <c r="H260" s="1"/>
  <c r="G262"/>
  <c r="G263" s="1"/>
  <c r="G261" s="1"/>
  <c r="G260" s="1"/>
  <c r="H259"/>
  <c r="H258" s="1"/>
  <c r="H257" s="1"/>
  <c r="G259"/>
  <c r="G258" s="1"/>
  <c r="G257" s="1"/>
  <c r="G364" i="3"/>
  <c r="G363" s="1"/>
  <c r="G362" s="1"/>
  <c r="H313" i="5"/>
  <c r="G313"/>
  <c r="H315"/>
  <c r="H314" s="1"/>
  <c r="G315"/>
  <c r="G314" s="1"/>
  <c r="H182"/>
  <c r="G182"/>
  <c r="H184"/>
  <c r="H183" s="1"/>
  <c r="G184"/>
  <c r="G183" s="1"/>
  <c r="G189" i="3"/>
  <c r="G191"/>
  <c r="G190" s="1"/>
  <c r="G282" l="1"/>
  <c r="G281" s="1"/>
  <c r="G277" s="1"/>
  <c r="G115"/>
  <c r="G285"/>
  <c r="G256" i="5"/>
  <c r="H256"/>
  <c r="G338" i="3"/>
  <c r="H244" i="5"/>
  <c r="G244"/>
  <c r="H243"/>
  <c r="G243"/>
  <c r="H242"/>
  <c r="G242"/>
  <c r="H229"/>
  <c r="H228" s="1"/>
  <c r="H227" s="1"/>
  <c r="G229"/>
  <c r="G228" s="1"/>
  <c r="G227" s="1"/>
  <c r="H225"/>
  <c r="H224" s="1"/>
  <c r="H223" s="1"/>
  <c r="G225"/>
  <c r="G224" s="1"/>
  <c r="G223" s="1"/>
  <c r="G249" i="3"/>
  <c r="G248" s="1"/>
  <c r="G247" s="1"/>
  <c r="G253"/>
  <c r="G252" s="1"/>
  <c r="G251" s="1"/>
  <c r="H162" i="5"/>
  <c r="H161" s="1"/>
  <c r="H160" s="1"/>
  <c r="G162"/>
  <c r="G161" s="1"/>
  <c r="G160" s="1"/>
  <c r="H17"/>
  <c r="G169" i="3"/>
  <c r="G168" s="1"/>
  <c r="G167" s="1"/>
  <c r="G148" i="5"/>
  <c r="G147" s="1"/>
  <c r="H600"/>
  <c r="G600"/>
  <c r="G765" i="3"/>
  <c r="G903"/>
  <c r="H20" i="5"/>
  <c r="G20"/>
  <c r="G114" i="3" l="1"/>
  <c r="G113"/>
  <c r="D20" i="2" s="1"/>
  <c r="G276" i="3"/>
  <c r="G275" s="1"/>
  <c r="H60" i="5"/>
  <c r="H59" s="1"/>
  <c r="E11" i="4" s="1"/>
  <c r="G23" i="3"/>
  <c r="G19"/>
  <c r="G86"/>
  <c r="G85" s="1"/>
  <c r="G84" s="1"/>
  <c r="H81" i="5"/>
  <c r="H80" s="1"/>
  <c r="H79" s="1"/>
  <c r="G81"/>
  <c r="G80" s="1"/>
  <c r="G79" s="1"/>
  <c r="G265" i="3" l="1"/>
  <c r="G264" s="1"/>
  <c r="G263"/>
  <c r="G262" s="1"/>
  <c r="H197" i="5"/>
  <c r="G197"/>
  <c r="G210" i="3"/>
  <c r="G213"/>
  <c r="G237"/>
  <c r="G236" s="1"/>
  <c r="G235" s="1"/>
  <c r="G233"/>
  <c r="G232" s="1"/>
  <c r="G231" s="1"/>
  <c r="H362" i="5"/>
  <c r="H361" s="1"/>
  <c r="H360" s="1"/>
  <c r="G362"/>
  <c r="G361" s="1"/>
  <c r="G360" s="1"/>
  <c r="G443" i="3"/>
  <c r="G442" s="1"/>
  <c r="G441" s="1"/>
  <c r="H569" i="5"/>
  <c r="H568" s="1"/>
  <c r="G569"/>
  <c r="G568" s="1"/>
  <c r="H566"/>
  <c r="H565" s="1"/>
  <c r="G566"/>
  <c r="G565" s="1"/>
  <c r="H599"/>
  <c r="H598" s="1"/>
  <c r="H597" s="1"/>
  <c r="H596" s="1"/>
  <c r="G599"/>
  <c r="G598" s="1"/>
  <c r="G597" s="1"/>
  <c r="G596" s="1"/>
  <c r="H449"/>
  <c r="H448" s="1"/>
  <c r="H447" s="1"/>
  <c r="H446" s="1"/>
  <c r="G449"/>
  <c r="G448" s="1"/>
  <c r="G447" s="1"/>
  <c r="G446" s="1"/>
  <c r="H296"/>
  <c r="H295" s="1"/>
  <c r="G296"/>
  <c r="G295" s="1"/>
  <c r="H294"/>
  <c r="G294"/>
  <c r="H293"/>
  <c r="H292" s="1"/>
  <c r="H291" s="1"/>
  <c r="G293"/>
  <c r="G292" s="1"/>
  <c r="G291" s="1"/>
  <c r="G345" i="3"/>
  <c r="G344" s="1"/>
  <c r="G343"/>
  <c r="G342" s="1"/>
  <c r="G341" s="1"/>
  <c r="G340" s="1"/>
  <c r="H174" i="5"/>
  <c r="G174"/>
  <c r="H172"/>
  <c r="H171" s="1"/>
  <c r="G172"/>
  <c r="G171" s="1"/>
  <c r="G181" i="3"/>
  <c r="G179"/>
  <c r="G178" s="1"/>
  <c r="G155"/>
  <c r="G154" s="1"/>
  <c r="H680" i="5"/>
  <c r="G680"/>
  <c r="H679"/>
  <c r="H678" s="1"/>
  <c r="G679"/>
  <c r="G678" s="1"/>
  <c r="H677"/>
  <c r="H676" s="1"/>
  <c r="H675" s="1"/>
  <c r="G677"/>
  <c r="G676" s="1"/>
  <c r="G675" s="1"/>
  <c r="H729"/>
  <c r="G729"/>
  <c r="H734"/>
  <c r="H733" s="1"/>
  <c r="H732" s="1"/>
  <c r="H731" s="1"/>
  <c r="G734"/>
  <c r="G733" s="1"/>
  <c r="G732" s="1"/>
  <c r="G731" s="1"/>
  <c r="H405" i="3"/>
  <c r="G570"/>
  <c r="G569" s="1"/>
  <c r="G568" s="1"/>
  <c r="G567" s="1"/>
  <c r="G491"/>
  <c r="G490" s="1"/>
  <c r="G489" s="1"/>
  <c r="G560"/>
  <c r="G559" s="1"/>
  <c r="G558" s="1"/>
  <c r="G557" s="1"/>
  <c r="G922"/>
  <c r="G927"/>
  <c r="G926" s="1"/>
  <c r="G925" s="1"/>
  <c r="G870"/>
  <c r="G869" s="1"/>
  <c r="G868" s="1"/>
  <c r="G867"/>
  <c r="G866" s="1"/>
  <c r="G865" s="1"/>
  <c r="G720"/>
  <c r="G719" s="1"/>
  <c r="G717"/>
  <c r="G716" s="1"/>
  <c r="G715" l="1"/>
  <c r="G714" s="1"/>
  <c r="G564" i="5"/>
  <c r="G563" s="1"/>
  <c r="H564"/>
  <c r="H563" s="1"/>
  <c r="H674"/>
  <c r="G674"/>
  <c r="H170"/>
  <c r="G764" i="3"/>
  <c r="G763" s="1"/>
  <c r="G762" s="1"/>
  <c r="G761" s="1"/>
  <c r="G212"/>
  <c r="G230"/>
  <c r="G170" i="5"/>
  <c r="G177" i="3"/>
  <c r="G924"/>
  <c r="G864"/>
  <c r="G228"/>
  <c r="G698"/>
  <c r="G697" s="1"/>
  <c r="G696" s="1"/>
  <c r="G695" s="1"/>
  <c r="H578" i="5"/>
  <c r="G578"/>
  <c r="H554"/>
  <c r="G554"/>
  <c r="H552"/>
  <c r="G552"/>
  <c r="H212"/>
  <c r="G212"/>
  <c r="H204"/>
  <c r="G204"/>
  <c r="G76" l="1"/>
  <c r="H76"/>
  <c r="H577"/>
  <c r="G577"/>
  <c r="H251"/>
  <c r="H250" s="1"/>
  <c r="H249" s="1"/>
  <c r="G251"/>
  <c r="H36"/>
  <c r="G36"/>
  <c r="H19"/>
  <c r="G19"/>
  <c r="H50"/>
  <c r="G50"/>
  <c r="G428" i="3"/>
  <c r="H322" i="5"/>
  <c r="H321" s="1"/>
  <c r="H320" s="1"/>
  <c r="H319" s="1"/>
  <c r="G322"/>
  <c r="G321" s="1"/>
  <c r="G320" s="1"/>
  <c r="G319" s="1"/>
  <c r="G371" i="3"/>
  <c r="G370" s="1"/>
  <c r="G369" s="1"/>
  <c r="H403" i="5"/>
  <c r="G403"/>
  <c r="H369"/>
  <c r="G369"/>
  <c r="H253" l="1"/>
  <c r="H252" s="1"/>
  <c r="H248" s="1"/>
  <c r="G250"/>
  <c r="G249" s="1"/>
  <c r="G253"/>
  <c r="G252" s="1"/>
  <c r="H455"/>
  <c r="G455"/>
  <c r="G499" i="3"/>
  <c r="G31" i="5"/>
  <c r="G34" i="3"/>
  <c r="G29"/>
  <c r="H26" i="5"/>
  <c r="G26"/>
  <c r="H279"/>
  <c r="H278" s="1"/>
  <c r="H277" s="1"/>
  <c r="H276" s="1"/>
  <c r="G279"/>
  <c r="G278" s="1"/>
  <c r="G277" s="1"/>
  <c r="G276" s="1"/>
  <c r="G17"/>
  <c r="H166"/>
  <c r="H165" s="1"/>
  <c r="H164" s="1"/>
  <c r="G166"/>
  <c r="G165" s="1"/>
  <c r="G164" s="1"/>
  <c r="G248" l="1"/>
  <c r="H177"/>
  <c r="H176" s="1"/>
  <c r="G177"/>
  <c r="G184" i="3"/>
  <c r="G183" s="1"/>
  <c r="H746" i="5"/>
  <c r="H745" s="1"/>
  <c r="H744" s="1"/>
  <c r="H743" s="1"/>
  <c r="H742" s="1"/>
  <c r="E63" i="4" s="1"/>
  <c r="G746" i="5"/>
  <c r="G745" s="1"/>
  <c r="G744" s="1"/>
  <c r="G743" s="1"/>
  <c r="G742" s="1"/>
  <c r="D63" i="4" s="1"/>
  <c r="H430" i="5"/>
  <c r="H429" s="1"/>
  <c r="H428" s="1"/>
  <c r="H427" s="1"/>
  <c r="G430"/>
  <c r="G429" s="1"/>
  <c r="G428" s="1"/>
  <c r="G427" s="1"/>
  <c r="H466"/>
  <c r="H465" s="1"/>
  <c r="H464" s="1"/>
  <c r="H402"/>
  <c r="H401" s="1"/>
  <c r="H142"/>
  <c r="H141" s="1"/>
  <c r="H140" s="1"/>
  <c r="H139" s="1"/>
  <c r="G142"/>
  <c r="G141" s="1"/>
  <c r="G140" s="1"/>
  <c r="G139" s="1"/>
  <c r="H740"/>
  <c r="H739" s="1"/>
  <c r="H738" s="1"/>
  <c r="H737" s="1"/>
  <c r="H736" s="1"/>
  <c r="E61" i="4" s="1"/>
  <c r="H728" i="5"/>
  <c r="H727" s="1"/>
  <c r="H721"/>
  <c r="H720" s="1"/>
  <c r="H719" s="1"/>
  <c r="H718" s="1"/>
  <c r="E57" i="4" s="1"/>
  <c r="E56" s="1"/>
  <c r="H716" i="5"/>
  <c r="H715" s="1"/>
  <c r="H714" s="1"/>
  <c r="H713" s="1"/>
  <c r="H712" s="1"/>
  <c r="H711" s="1"/>
  <c r="E17" i="4" s="1"/>
  <c r="E16" s="1"/>
  <c r="H709" i="5"/>
  <c r="H708" s="1"/>
  <c r="H703"/>
  <c r="H702" s="1"/>
  <c r="H701"/>
  <c r="H699"/>
  <c r="H698" s="1"/>
  <c r="H697" s="1"/>
  <c r="H695"/>
  <c r="H694" s="1"/>
  <c r="H691"/>
  <c r="H690" s="1"/>
  <c r="H687"/>
  <c r="H686" s="1"/>
  <c r="H672"/>
  <c r="H671" s="1"/>
  <c r="H670" s="1"/>
  <c r="H669" s="1"/>
  <c r="H665"/>
  <c r="H664" s="1"/>
  <c r="H663" s="1"/>
  <c r="H662" s="1"/>
  <c r="H661" s="1"/>
  <c r="H660" s="1"/>
  <c r="H656"/>
  <c r="H655" s="1"/>
  <c r="H652"/>
  <c r="H651" s="1"/>
  <c r="H647"/>
  <c r="H646" s="1"/>
  <c r="H643"/>
  <c r="H642" s="1"/>
  <c r="H637"/>
  <c r="H636" s="1"/>
  <c r="H635" s="1"/>
  <c r="H634" s="1"/>
  <c r="H632"/>
  <c r="H631" s="1"/>
  <c r="H629"/>
  <c r="H628" s="1"/>
  <c r="H627" s="1"/>
  <c r="H625"/>
  <c r="H621"/>
  <c r="H620" s="1"/>
  <c r="H619" s="1"/>
  <c r="H617"/>
  <c r="H616" s="1"/>
  <c r="H615" s="1"/>
  <c r="H613"/>
  <c r="H612" s="1"/>
  <c r="H610"/>
  <c r="H609" s="1"/>
  <c r="H605"/>
  <c r="H604" s="1"/>
  <c r="H603"/>
  <c r="H602" s="1"/>
  <c r="H594"/>
  <c r="H592"/>
  <c r="H587"/>
  <c r="H586" s="1"/>
  <c r="H585" s="1"/>
  <c r="H583"/>
  <c r="H582" s="1"/>
  <c r="H581" s="1"/>
  <c r="H575"/>
  <c r="H561"/>
  <c r="H559"/>
  <c r="H544"/>
  <c r="H543" s="1"/>
  <c r="H542" s="1"/>
  <c r="H541" s="1"/>
  <c r="H536"/>
  <c r="H535" s="1"/>
  <c r="H534"/>
  <c r="H533" s="1"/>
  <c r="H532" s="1"/>
  <c r="H531" s="1"/>
  <c r="H529"/>
  <c r="H528" s="1"/>
  <c r="H526"/>
  <c r="H525" s="1"/>
  <c r="H524"/>
  <c r="H522"/>
  <c r="H521" s="1"/>
  <c r="H519"/>
  <c r="H518" s="1"/>
  <c r="H516"/>
  <c r="H515" s="1"/>
  <c r="H511"/>
  <c r="H510" s="1"/>
  <c r="H507"/>
  <c r="H506" s="1"/>
  <c r="H499"/>
  <c r="H498" s="1"/>
  <c r="H496"/>
  <c r="H495" s="1"/>
  <c r="H494"/>
  <c r="H493" s="1"/>
  <c r="H489"/>
  <c r="H487"/>
  <c r="H484"/>
  <c r="H483" s="1"/>
  <c r="H476"/>
  <c r="H475" s="1"/>
  <c r="H474" s="1"/>
  <c r="H473"/>
  <c r="H471"/>
  <c r="H470" s="1"/>
  <c r="H469" s="1"/>
  <c r="H468"/>
  <c r="H461"/>
  <c r="H460" s="1"/>
  <c r="H457"/>
  <c r="H456" s="1"/>
  <c r="H454"/>
  <c r="H444"/>
  <c r="H443" s="1"/>
  <c r="H442" s="1"/>
  <c r="H441" s="1"/>
  <c r="H439"/>
  <c r="H438" s="1"/>
  <c r="H437" s="1"/>
  <c r="H435"/>
  <c r="H434" s="1"/>
  <c r="H433" s="1"/>
  <c r="H425"/>
  <c r="H424" s="1"/>
  <c r="H423" s="1"/>
  <c r="H421"/>
  <c r="H420" s="1"/>
  <c r="H419" s="1"/>
  <c r="H417"/>
  <c r="H416" s="1"/>
  <c r="H415" s="1"/>
  <c r="H412"/>
  <c r="H411" s="1"/>
  <c r="H410" s="1"/>
  <c r="H408"/>
  <c r="H407" s="1"/>
  <c r="H406" s="1"/>
  <c r="H405"/>
  <c r="H396"/>
  <c r="H395" s="1"/>
  <c r="H394" s="1"/>
  <c r="H392"/>
  <c r="H391" s="1"/>
  <c r="H390" s="1"/>
  <c r="H389"/>
  <c r="H387"/>
  <c r="H386" s="1"/>
  <c r="H385" s="1"/>
  <c r="H384" s="1"/>
  <c r="H382"/>
  <c r="H381" s="1"/>
  <c r="H380" s="1"/>
  <c r="H378"/>
  <c r="H377" s="1"/>
  <c r="H376" s="1"/>
  <c r="H374"/>
  <c r="H373" s="1"/>
  <c r="H372" s="1"/>
  <c r="H368"/>
  <c r="H358"/>
  <c r="H357" s="1"/>
  <c r="H356"/>
  <c r="H355" s="1"/>
  <c r="H354" s="1"/>
  <c r="H353" s="1"/>
  <c r="H352" s="1"/>
  <c r="H349"/>
  <c r="H348" s="1"/>
  <c r="H347" s="1"/>
  <c r="H345"/>
  <c r="H344" s="1"/>
  <c r="H343" s="1"/>
  <c r="H341"/>
  <c r="H340" s="1"/>
  <c r="H339" s="1"/>
  <c r="H337"/>
  <c r="H336" s="1"/>
  <c r="H335" s="1"/>
  <c r="H333"/>
  <c r="H332" s="1"/>
  <c r="H331" s="1"/>
  <c r="H329"/>
  <c r="H328" s="1"/>
  <c r="H327" s="1"/>
  <c r="H312"/>
  <c r="H311" s="1"/>
  <c r="H310" s="1"/>
  <c r="H308"/>
  <c r="H307" s="1"/>
  <c r="H306" s="1"/>
  <c r="H305" s="1"/>
  <c r="H303"/>
  <c r="H302" s="1"/>
  <c r="H301" s="1"/>
  <c r="H300" s="1"/>
  <c r="H289"/>
  <c r="H288" s="1"/>
  <c r="H286"/>
  <c r="H284"/>
  <c r="H282"/>
  <c r="H281" s="1"/>
  <c r="H272"/>
  <c r="H270"/>
  <c r="H240"/>
  <c r="H239" s="1"/>
  <c r="H238" s="1"/>
  <c r="H236"/>
  <c r="H235" s="1"/>
  <c r="H220"/>
  <c r="H219" s="1"/>
  <c r="H218" s="1"/>
  <c r="H216"/>
  <c r="H215" s="1"/>
  <c r="H214" s="1"/>
  <c r="H211"/>
  <c r="H208"/>
  <c r="H207" s="1"/>
  <c r="H203"/>
  <c r="H196"/>
  <c r="H195" s="1"/>
  <c r="H192"/>
  <c r="H191" s="1"/>
  <c r="H181"/>
  <c r="H180" s="1"/>
  <c r="H179" s="1"/>
  <c r="H158"/>
  <c r="H157" s="1"/>
  <c r="H156" s="1"/>
  <c r="H154"/>
  <c r="H153" s="1"/>
  <c r="H152" s="1"/>
  <c r="H148"/>
  <c r="H147" s="1"/>
  <c r="H146" s="1"/>
  <c r="H137"/>
  <c r="H136" s="1"/>
  <c r="H135" s="1"/>
  <c r="H134" s="1"/>
  <c r="H129"/>
  <c r="H128" s="1"/>
  <c r="H124"/>
  <c r="H123" s="1"/>
  <c r="H122" s="1"/>
  <c r="H121" s="1"/>
  <c r="H106"/>
  <c r="H105" s="1"/>
  <c r="H104" s="1"/>
  <c r="H102"/>
  <c r="H101" s="1"/>
  <c r="H100" s="1"/>
  <c r="H98"/>
  <c r="H97" s="1"/>
  <c r="H96" s="1"/>
  <c r="H94"/>
  <c r="H93" s="1"/>
  <c r="H92" s="1"/>
  <c r="H90"/>
  <c r="H89" s="1"/>
  <c r="H88" s="1"/>
  <c r="H77"/>
  <c r="H75"/>
  <c r="H71"/>
  <c r="H70" s="1"/>
  <c r="H65"/>
  <c r="H64" s="1"/>
  <c r="H63" s="1"/>
  <c r="H62" s="1"/>
  <c r="E13" i="4" s="1"/>
  <c r="H57" i="5"/>
  <c r="H56" s="1"/>
  <c r="H52"/>
  <c r="H51" s="1"/>
  <c r="H47"/>
  <c r="H46" s="1"/>
  <c r="H43"/>
  <c r="H42" s="1"/>
  <c r="H25"/>
  <c r="H24" s="1"/>
  <c r="H23" s="1"/>
  <c r="H34"/>
  <c r="H33" s="1"/>
  <c r="H30"/>
  <c r="H29" s="1"/>
  <c r="H18"/>
  <c r="H16"/>
  <c r="H15" s="1"/>
  <c r="G740"/>
  <c r="G739" s="1"/>
  <c r="G738" s="1"/>
  <c r="G737" s="1"/>
  <c r="G736" s="1"/>
  <c r="D61" i="4" s="1"/>
  <c r="G728" i="5"/>
  <c r="G727" s="1"/>
  <c r="G721"/>
  <c r="G720" s="1"/>
  <c r="G719" s="1"/>
  <c r="G718" s="1"/>
  <c r="D57" i="4" s="1"/>
  <c r="D56" s="1"/>
  <c r="G716" i="5"/>
  <c r="G715" s="1"/>
  <c r="G714" s="1"/>
  <c r="G713" s="1"/>
  <c r="G712" s="1"/>
  <c r="G711" s="1"/>
  <c r="D17" i="4" s="1"/>
  <c r="D16" s="1"/>
  <c r="G709" i="5"/>
  <c r="G708" s="1"/>
  <c r="G703"/>
  <c r="G702" s="1"/>
  <c r="G701"/>
  <c r="G699"/>
  <c r="G698" s="1"/>
  <c r="G697" s="1"/>
  <c r="G695"/>
  <c r="G694" s="1"/>
  <c r="G691"/>
  <c r="G690" s="1"/>
  <c r="G687"/>
  <c r="G686" s="1"/>
  <c r="G672"/>
  <c r="G671" s="1"/>
  <c r="G670" s="1"/>
  <c r="G669" s="1"/>
  <c r="G665"/>
  <c r="G664" s="1"/>
  <c r="G663" s="1"/>
  <c r="G662" s="1"/>
  <c r="G661" s="1"/>
  <c r="G660" s="1"/>
  <c r="G656"/>
  <c r="G655" s="1"/>
  <c r="G652"/>
  <c r="G651" s="1"/>
  <c r="G647"/>
  <c r="G646" s="1"/>
  <c r="G643"/>
  <c r="G642" s="1"/>
  <c r="G637"/>
  <c r="G636" s="1"/>
  <c r="G635" s="1"/>
  <c r="G634" s="1"/>
  <c r="G632"/>
  <c r="G631" s="1"/>
  <c r="G629"/>
  <c r="G628" s="1"/>
  <c r="G627" s="1"/>
  <c r="G625"/>
  <c r="G621"/>
  <c r="G620" s="1"/>
  <c r="G619" s="1"/>
  <c r="G617"/>
  <c r="G616" s="1"/>
  <c r="G615" s="1"/>
  <c r="G613"/>
  <c r="G612" s="1"/>
  <c r="G610"/>
  <c r="G609" s="1"/>
  <c r="G605"/>
  <c r="G604" s="1"/>
  <c r="G603"/>
  <c r="G602" s="1"/>
  <c r="G594"/>
  <c r="G592"/>
  <c r="G587"/>
  <c r="G586" s="1"/>
  <c r="G585" s="1"/>
  <c r="G583"/>
  <c r="G582" s="1"/>
  <c r="G581" s="1"/>
  <c r="G575"/>
  <c r="G561"/>
  <c r="G559"/>
  <c r="G544"/>
  <c r="G543" s="1"/>
  <c r="G542" s="1"/>
  <c r="G541" s="1"/>
  <c r="G536"/>
  <c r="G535" s="1"/>
  <c r="G534"/>
  <c r="G533" s="1"/>
  <c r="G532" s="1"/>
  <c r="G531" s="1"/>
  <c r="G529"/>
  <c r="G528" s="1"/>
  <c r="G526"/>
  <c r="G525" s="1"/>
  <c r="G524"/>
  <c r="G522"/>
  <c r="G521" s="1"/>
  <c r="G519"/>
  <c r="G518" s="1"/>
  <c r="G516"/>
  <c r="G515" s="1"/>
  <c r="G511"/>
  <c r="G510" s="1"/>
  <c r="G507"/>
  <c r="G506" s="1"/>
  <c r="G499"/>
  <c r="G498" s="1"/>
  <c r="G496"/>
  <c r="G495" s="1"/>
  <c r="G494"/>
  <c r="G493" s="1"/>
  <c r="G489"/>
  <c r="G487"/>
  <c r="G484"/>
  <c r="G483" s="1"/>
  <c r="G476"/>
  <c r="G475" s="1"/>
  <c r="G474" s="1"/>
  <c r="G473"/>
  <c r="G471"/>
  <c r="G470" s="1"/>
  <c r="G469" s="1"/>
  <c r="G468"/>
  <c r="G466"/>
  <c r="G465" s="1"/>
  <c r="G464" s="1"/>
  <c r="G461"/>
  <c r="G460" s="1"/>
  <c r="G457"/>
  <c r="G456" s="1"/>
  <c r="G454"/>
  <c r="G444"/>
  <c r="G443" s="1"/>
  <c r="G442" s="1"/>
  <c r="G441" s="1"/>
  <c r="G439"/>
  <c r="G438" s="1"/>
  <c r="G437" s="1"/>
  <c r="G435"/>
  <c r="G434" s="1"/>
  <c r="G433" s="1"/>
  <c r="G425"/>
  <c r="G424" s="1"/>
  <c r="G423" s="1"/>
  <c r="G421"/>
  <c r="G420" s="1"/>
  <c r="G419" s="1"/>
  <c r="G417"/>
  <c r="G416" s="1"/>
  <c r="G415" s="1"/>
  <c r="G412"/>
  <c r="G411" s="1"/>
  <c r="G410" s="1"/>
  <c r="G408"/>
  <c r="G407" s="1"/>
  <c r="G406" s="1"/>
  <c r="G405"/>
  <c r="G402"/>
  <c r="G401" s="1"/>
  <c r="G396"/>
  <c r="G395" s="1"/>
  <c r="G394" s="1"/>
  <c r="G392"/>
  <c r="G391" s="1"/>
  <c r="G390" s="1"/>
  <c r="G389"/>
  <c r="G387"/>
  <c r="G386" s="1"/>
  <c r="G385" s="1"/>
  <c r="G384" s="1"/>
  <c r="G382"/>
  <c r="G381" s="1"/>
  <c r="G380" s="1"/>
  <c r="G378"/>
  <c r="G377" s="1"/>
  <c r="G376" s="1"/>
  <c r="G374"/>
  <c r="G373" s="1"/>
  <c r="G372" s="1"/>
  <c r="G368"/>
  <c r="G358"/>
  <c r="G357" s="1"/>
  <c r="G356"/>
  <c r="G355" s="1"/>
  <c r="G354" s="1"/>
  <c r="G353" s="1"/>
  <c r="G352" s="1"/>
  <c r="G349"/>
  <c r="G348" s="1"/>
  <c r="G347" s="1"/>
  <c r="G345"/>
  <c r="G344" s="1"/>
  <c r="G343" s="1"/>
  <c r="G341"/>
  <c r="G340" s="1"/>
  <c r="G339" s="1"/>
  <c r="G337"/>
  <c r="G336" s="1"/>
  <c r="G335" s="1"/>
  <c r="G333"/>
  <c r="G332" s="1"/>
  <c r="G331" s="1"/>
  <c r="G329"/>
  <c r="G328" s="1"/>
  <c r="G327" s="1"/>
  <c r="G312"/>
  <c r="G311" s="1"/>
  <c r="G310" s="1"/>
  <c r="G308"/>
  <c r="G307" s="1"/>
  <c r="G306" s="1"/>
  <c r="G305" s="1"/>
  <c r="G303"/>
  <c r="G302" s="1"/>
  <c r="G301" s="1"/>
  <c r="G300" s="1"/>
  <c r="G289"/>
  <c r="G288" s="1"/>
  <c r="G286"/>
  <c r="G284"/>
  <c r="G282"/>
  <c r="G281" s="1"/>
  <c r="G272"/>
  <c r="G270"/>
  <c r="G240"/>
  <c r="G239" s="1"/>
  <c r="G238" s="1"/>
  <c r="G236"/>
  <c r="G235" s="1"/>
  <c r="G220"/>
  <c r="G219" s="1"/>
  <c r="G218" s="1"/>
  <c r="G216"/>
  <c r="G215" s="1"/>
  <c r="G214" s="1"/>
  <c r="G211"/>
  <c r="G208"/>
  <c r="G207" s="1"/>
  <c r="G203"/>
  <c r="G196"/>
  <c r="G195" s="1"/>
  <c r="G192"/>
  <c r="G191" s="1"/>
  <c r="G181"/>
  <c r="G180" s="1"/>
  <c r="G179" s="1"/>
  <c r="G176"/>
  <c r="G154"/>
  <c r="G153" s="1"/>
  <c r="G152" s="1"/>
  <c r="G146"/>
  <c r="G137"/>
  <c r="G136" s="1"/>
  <c r="G135" s="1"/>
  <c r="G134" s="1"/>
  <c r="G129"/>
  <c r="G128" s="1"/>
  <c r="G127" s="1"/>
  <c r="G124"/>
  <c r="G123" s="1"/>
  <c r="G122" s="1"/>
  <c r="G121" s="1"/>
  <c r="G106"/>
  <c r="G105" s="1"/>
  <c r="G104" s="1"/>
  <c r="G102"/>
  <c r="G101" s="1"/>
  <c r="G100" s="1"/>
  <c r="G98"/>
  <c r="G97" s="1"/>
  <c r="G96" s="1"/>
  <c r="G94"/>
  <c r="G93" s="1"/>
  <c r="G92" s="1"/>
  <c r="G90"/>
  <c r="G89" s="1"/>
  <c r="G88" s="1"/>
  <c r="G77"/>
  <c r="G75"/>
  <c r="G71"/>
  <c r="G70" s="1"/>
  <c r="G65"/>
  <c r="G64" s="1"/>
  <c r="G63" s="1"/>
  <c r="G62" s="1"/>
  <c r="D13" i="4" s="1"/>
  <c r="G57" i="5"/>
  <c r="G56" s="1"/>
  <c r="G52"/>
  <c r="G51" s="1"/>
  <c r="G47"/>
  <c r="G46" s="1"/>
  <c r="G43"/>
  <c r="G42" s="1"/>
  <c r="G25"/>
  <c r="G24" s="1"/>
  <c r="G23" s="1"/>
  <c r="G34"/>
  <c r="G33" s="1"/>
  <c r="G30"/>
  <c r="G29" s="1"/>
  <c r="G18"/>
  <c r="G16"/>
  <c r="G15" s="1"/>
  <c r="H151" l="1"/>
  <c r="G275"/>
  <c r="H275"/>
  <c r="H274" s="1"/>
  <c r="G169"/>
  <c r="G168" s="1"/>
  <c r="D29" i="4" s="1"/>
  <c r="H169" i="5"/>
  <c r="H168" s="1"/>
  <c r="E29" i="4" s="1"/>
  <c r="G274" i="5"/>
  <c r="G269"/>
  <c r="G268" s="1"/>
  <c r="G265" s="1"/>
  <c r="D48" i="4" s="1"/>
  <c r="H269" i="5"/>
  <c r="H268" s="1"/>
  <c r="H266" s="1"/>
  <c r="D25" i="4"/>
  <c r="E25"/>
  <c r="G624" i="5"/>
  <c r="G623" s="1"/>
  <c r="G668"/>
  <c r="H624"/>
  <c r="H623" s="1"/>
  <c r="H668"/>
  <c r="H453"/>
  <c r="H452" s="1"/>
  <c r="E45" i="4" s="1"/>
  <c r="G453" i="5"/>
  <c r="G452" s="1"/>
  <c r="D45" i="4" s="1"/>
  <c r="H40" i="3"/>
  <c r="H28" i="5"/>
  <c r="H22" s="1"/>
  <c r="H21" s="1"/>
  <c r="H14"/>
  <c r="H13" s="1"/>
  <c r="H12" s="1"/>
  <c r="E9" i="4" s="1"/>
  <c r="G14" i="5"/>
  <c r="G13" s="1"/>
  <c r="G12" s="1"/>
  <c r="D9" i="4" s="1"/>
  <c r="G28" i="5"/>
  <c r="G22" s="1"/>
  <c r="G21" s="1"/>
  <c r="G486"/>
  <c r="G482" s="1"/>
  <c r="G481" s="1"/>
  <c r="G591"/>
  <c r="G590" s="1"/>
  <c r="G589" s="1"/>
  <c r="G558"/>
  <c r="G557" s="1"/>
  <c r="G556" s="1"/>
  <c r="G574"/>
  <c r="G573" s="1"/>
  <c r="G641"/>
  <c r="H247"/>
  <c r="H246" s="1"/>
  <c r="E35" i="4" s="1"/>
  <c r="H551" i="5"/>
  <c r="H558"/>
  <c r="H557" s="1"/>
  <c r="H556" s="1"/>
  <c r="H574"/>
  <c r="H573" s="1"/>
  <c r="H591"/>
  <c r="H590" s="1"/>
  <c r="H589" s="1"/>
  <c r="G283"/>
  <c r="H283"/>
  <c r="H202"/>
  <c r="H206"/>
  <c r="G707"/>
  <c r="H367"/>
  <c r="H55"/>
  <c r="H54" s="1"/>
  <c r="H74"/>
  <c r="H69" s="1"/>
  <c r="H68" s="1"/>
  <c r="H505"/>
  <c r="G74"/>
  <c r="G69" s="1"/>
  <c r="G68" s="1"/>
  <c r="G206"/>
  <c r="G194"/>
  <c r="G210"/>
  <c r="G367"/>
  <c r="G492"/>
  <c r="G491" s="1"/>
  <c r="H194"/>
  <c r="G540"/>
  <c r="G539" s="1"/>
  <c r="G538" s="1"/>
  <c r="G326"/>
  <c r="G324" s="1"/>
  <c r="D54" i="4" s="1"/>
  <c r="G133" i="5"/>
  <c r="G371"/>
  <c r="H608"/>
  <c r="G55"/>
  <c r="G54" s="1"/>
  <c r="G145"/>
  <c r="D27" i="4" s="1"/>
  <c r="G514" i="5"/>
  <c r="G608"/>
  <c r="H432"/>
  <c r="H650"/>
  <c r="G41"/>
  <c r="G126"/>
  <c r="G190"/>
  <c r="G189" s="1"/>
  <c r="G188" s="1"/>
  <c r="G202"/>
  <c r="G234"/>
  <c r="G233" s="1"/>
  <c r="G232" s="1"/>
  <c r="G247"/>
  <c r="G246" s="1"/>
  <c r="D35" i="4" s="1"/>
  <c r="G299" i="5"/>
  <c r="G298" s="1"/>
  <c r="G505"/>
  <c r="G551"/>
  <c r="G580"/>
  <c r="G685"/>
  <c r="G684" s="1"/>
  <c r="G683" s="1"/>
  <c r="H41"/>
  <c r="H145"/>
  <c r="E27" i="4" s="1"/>
  <c r="H190" i="5"/>
  <c r="H189" s="1"/>
  <c r="H210"/>
  <c r="H234"/>
  <c r="H233" s="1"/>
  <c r="H232" s="1"/>
  <c r="H299"/>
  <c r="H298" s="1"/>
  <c r="H371"/>
  <c r="H486"/>
  <c r="H482" s="1"/>
  <c r="H481" s="1"/>
  <c r="H480" s="1"/>
  <c r="H492"/>
  <c r="H491" s="1"/>
  <c r="H514"/>
  <c r="H641"/>
  <c r="H640" s="1"/>
  <c r="H707"/>
  <c r="G414"/>
  <c r="H414"/>
  <c r="H400" s="1"/>
  <c r="H87"/>
  <c r="H86" s="1"/>
  <c r="H85" s="1"/>
  <c r="H133"/>
  <c r="H580"/>
  <c r="H127"/>
  <c r="H126"/>
  <c r="H540"/>
  <c r="H539" s="1"/>
  <c r="H538" s="1"/>
  <c r="H326"/>
  <c r="H685"/>
  <c r="H684" s="1"/>
  <c r="H683" s="1"/>
  <c r="H726"/>
  <c r="G87"/>
  <c r="G86" s="1"/>
  <c r="G85" s="1"/>
  <c r="G432"/>
  <c r="G650"/>
  <c r="G726"/>
  <c r="G152" i="3"/>
  <c r="G151" s="1"/>
  <c r="D20" i="4" l="1"/>
  <c r="E20"/>
  <c r="H549" i="5"/>
  <c r="H548" s="1"/>
  <c r="E38" i="4" s="1"/>
  <c r="G549" i="5"/>
  <c r="G572"/>
  <c r="G571" s="1"/>
  <c r="G400"/>
  <c r="G399" s="1"/>
  <c r="D44" i="4" s="1"/>
  <c r="D43" s="1"/>
  <c r="H572" i="5"/>
  <c r="G725"/>
  <c r="G724" s="1"/>
  <c r="H725"/>
  <c r="H724" s="1"/>
  <c r="G607"/>
  <c r="G601" s="1"/>
  <c r="D40" i="4" s="1"/>
  <c r="H607" i="5"/>
  <c r="H601" s="1"/>
  <c r="E40" i="4" s="1"/>
  <c r="D12"/>
  <c r="E12"/>
  <c r="H706" i="5"/>
  <c r="H705" s="1"/>
  <c r="H682" s="1"/>
  <c r="G706"/>
  <c r="G705" s="1"/>
  <c r="G682" s="1"/>
  <c r="G640"/>
  <c r="G639" s="1"/>
  <c r="D41" i="4" s="1"/>
  <c r="H571" i="5"/>
  <c r="G504"/>
  <c r="G503" s="1"/>
  <c r="G502" s="1"/>
  <c r="G501" s="1"/>
  <c r="G550"/>
  <c r="G548"/>
  <c r="D38" i="4" s="1"/>
  <c r="H550" i="5"/>
  <c r="G40"/>
  <c r="G39" s="1"/>
  <c r="H504"/>
  <c r="H503" s="1"/>
  <c r="H502" s="1"/>
  <c r="H501" s="1"/>
  <c r="H188"/>
  <c r="H187" s="1"/>
  <c r="E32" i="4" s="1"/>
  <c r="H40" i="5"/>
  <c r="H39" s="1"/>
  <c r="H667"/>
  <c r="H659" s="1"/>
  <c r="G667"/>
  <c r="G659" s="1"/>
  <c r="G120"/>
  <c r="G119" s="1"/>
  <c r="G84" s="1"/>
  <c r="H120"/>
  <c r="H119" s="1"/>
  <c r="H84" s="1"/>
  <c r="G318"/>
  <c r="H318"/>
  <c r="E53" i="4" s="1"/>
  <c r="H267" i="5"/>
  <c r="G480"/>
  <c r="G479"/>
  <c r="D49" i="4" s="1"/>
  <c r="G264" i="5"/>
  <c r="G325"/>
  <c r="H11"/>
  <c r="H10" s="1"/>
  <c r="G67"/>
  <c r="H67"/>
  <c r="H399"/>
  <c r="H231"/>
  <c r="E34" i="4" s="1"/>
  <c r="H265" i="5"/>
  <c r="G231"/>
  <c r="D34" i="4" s="1"/>
  <c r="G201" i="5"/>
  <c r="G200" s="1"/>
  <c r="G366"/>
  <c r="G365" s="1"/>
  <c r="H366"/>
  <c r="H365" s="1"/>
  <c r="H479"/>
  <c r="E49" i="4" s="1"/>
  <c r="G11" i="5"/>
  <c r="G10" s="1"/>
  <c r="G267"/>
  <c r="H639"/>
  <c r="E41" i="4" s="1"/>
  <c r="H201" i="5"/>
  <c r="H200" s="1"/>
  <c r="H132"/>
  <c r="E26" i="4" s="1"/>
  <c r="G187" i="5"/>
  <c r="D32" i="4" s="1"/>
  <c r="G132" i="5"/>
  <c r="D26" i="4" s="1"/>
  <c r="G266" i="5"/>
  <c r="H150"/>
  <c r="E28" i="4" s="1"/>
  <c r="H324" i="5"/>
  <c r="E54" i="4" s="1"/>
  <c r="H325" i="5"/>
  <c r="G439" i="3"/>
  <c r="G438" s="1"/>
  <c r="G435"/>
  <c r="G434" s="1"/>
  <c r="G431"/>
  <c r="G430" s="1"/>
  <c r="G423"/>
  <c r="G422" s="1"/>
  <c r="G419"/>
  <c r="G418" s="1"/>
  <c r="G412"/>
  <c r="G411" s="1"/>
  <c r="G65"/>
  <c r="G64" s="1"/>
  <c r="G63" s="1"/>
  <c r="G62" s="1"/>
  <c r="G50"/>
  <c r="G60"/>
  <c r="G58" s="1"/>
  <c r="G57" s="1"/>
  <c r="H38" i="5" l="1"/>
  <c r="D10" i="4"/>
  <c r="G38" i="5"/>
  <c r="E10" i="4"/>
  <c r="D60"/>
  <c r="D59" s="1"/>
  <c r="G723" i="5"/>
  <c r="E60" i="4"/>
  <c r="E59" s="1"/>
  <c r="H723" i="5"/>
  <c r="E52" i="4"/>
  <c r="G317" i="5"/>
  <c r="D53" i="4"/>
  <c r="D52" s="1"/>
  <c r="D50"/>
  <c r="D47" s="1"/>
  <c r="E50"/>
  <c r="H264" i="5"/>
  <c r="E48" i="4"/>
  <c r="H398" i="5"/>
  <c r="E44" i="4"/>
  <c r="E43" s="1"/>
  <c r="H364" i="5"/>
  <c r="E39" i="4"/>
  <c r="E37" s="1"/>
  <c r="D39"/>
  <c r="D37" s="1"/>
  <c r="G364" i="5"/>
  <c r="E24" i="4"/>
  <c r="E14"/>
  <c r="D22"/>
  <c r="D19" s="1"/>
  <c r="E22"/>
  <c r="E19" s="1"/>
  <c r="D14"/>
  <c r="H478" i="5"/>
  <c r="G478"/>
  <c r="G199"/>
  <c r="H199"/>
  <c r="E33" i="4" s="1"/>
  <c r="E31" s="1"/>
  <c r="H317" i="5"/>
  <c r="H131"/>
  <c r="G547"/>
  <c r="G546" s="1"/>
  <c r="G398"/>
  <c r="H547"/>
  <c r="H546" s="1"/>
  <c r="G59" i="3"/>
  <c r="H215"/>
  <c r="G260"/>
  <c r="G268"/>
  <c r="G267" s="1"/>
  <c r="G862"/>
  <c r="G861" s="1"/>
  <c r="G224"/>
  <c r="G220"/>
  <c r="G199"/>
  <c r="G205"/>
  <c r="H727"/>
  <c r="G209"/>
  <c r="G208" s="1"/>
  <c r="G148"/>
  <c r="G147" s="1"/>
  <c r="G146" s="1"/>
  <c r="G859" l="1"/>
  <c r="G860"/>
  <c r="D8" i="4"/>
  <c r="E8"/>
  <c r="E47"/>
  <c r="H681" i="5"/>
  <c r="G681"/>
  <c r="H351"/>
  <c r="G186"/>
  <c r="D33" i="4"/>
  <c r="G351" i="5"/>
  <c r="H186"/>
  <c r="H37" s="1"/>
  <c r="G203" i="3"/>
  <c r="G202" s="1"/>
  <c r="G204"/>
  <c r="G218"/>
  <c r="G219"/>
  <c r="G197"/>
  <c r="G198"/>
  <c r="G222"/>
  <c r="G223"/>
  <c r="G258"/>
  <c r="G257" s="1"/>
  <c r="G256" s="1"/>
  <c r="G259"/>
  <c r="G226"/>
  <c r="G217" s="1"/>
  <c r="G227"/>
  <c r="G207"/>
  <c r="D34" i="2"/>
  <c r="G337" i="3"/>
  <c r="G311"/>
  <c r="G310" s="1"/>
  <c r="G309" s="1"/>
  <c r="G308" s="1"/>
  <c r="G383"/>
  <c r="G382" s="1"/>
  <c r="G381" s="1"/>
  <c r="G387"/>
  <c r="G386" s="1"/>
  <c r="G385" s="1"/>
  <c r="G391"/>
  <c r="G390" s="1"/>
  <c r="G389" s="1"/>
  <c r="G395"/>
  <c r="G394" s="1"/>
  <c r="G393" s="1"/>
  <c r="G399"/>
  <c r="G398" s="1"/>
  <c r="G397" s="1"/>
  <c r="G654"/>
  <c r="G653" s="1"/>
  <c r="G651"/>
  <c r="G650" s="1"/>
  <c r="G648"/>
  <c r="G647" s="1"/>
  <c r="G661"/>
  <c r="G660" s="1"/>
  <c r="G333"/>
  <c r="G335"/>
  <c r="G681"/>
  <c r="G680" s="1"/>
  <c r="G679" s="1"/>
  <c r="G678" s="1"/>
  <c r="G319"/>
  <c r="G321"/>
  <c r="G298"/>
  <c r="G297" s="1"/>
  <c r="G296" s="1"/>
  <c r="G302"/>
  <c r="G301" s="1"/>
  <c r="G300" s="1"/>
  <c r="G306"/>
  <c r="G305" s="1"/>
  <c r="G304" s="1"/>
  <c r="G95"/>
  <c r="G94" s="1"/>
  <c r="G93" s="1"/>
  <c r="G99"/>
  <c r="G98" s="1"/>
  <c r="G97" s="1"/>
  <c r="G103"/>
  <c r="G102" s="1"/>
  <c r="G101" s="1"/>
  <c r="G107"/>
  <c r="G106" s="1"/>
  <c r="G105" s="1"/>
  <c r="G111"/>
  <c r="G110" s="1"/>
  <c r="G109" s="1"/>
  <c r="G82"/>
  <c r="G55"/>
  <c r="G196"/>
  <c r="G18"/>
  <c r="G17" s="1"/>
  <c r="G21"/>
  <c r="G142"/>
  <c r="G141" s="1"/>
  <c r="G140" s="1"/>
  <c r="G139" s="1"/>
  <c r="G138" s="1"/>
  <c r="G501"/>
  <c r="G621"/>
  <c r="G596"/>
  <c r="G526"/>
  <c r="G508"/>
  <c r="G507" s="1"/>
  <c r="G506" s="1"/>
  <c r="G473"/>
  <c r="G472" s="1"/>
  <c r="G471" s="1"/>
  <c r="G850"/>
  <c r="G849" s="1"/>
  <c r="G848" s="1"/>
  <c r="G847" s="1"/>
  <c r="G846" s="1"/>
  <c r="G845" s="1"/>
  <c r="G752"/>
  <c r="G751" s="1"/>
  <c r="G750" s="1"/>
  <c r="G749" s="1"/>
  <c r="G450"/>
  <c r="G427"/>
  <c r="G426" s="1"/>
  <c r="G437"/>
  <c r="G433"/>
  <c r="G692"/>
  <c r="G689"/>
  <c r="H9" i="5" l="1"/>
  <c r="E6" i="4"/>
  <c r="G195" i="3"/>
  <c r="G646"/>
  <c r="D31" i="4"/>
  <c r="G318" i="3"/>
  <c r="G332"/>
  <c r="G295"/>
  <c r="G294" s="1"/>
  <c r="G92"/>
  <c r="G688"/>
  <c r="G833"/>
  <c r="G832" s="1"/>
  <c r="G831" s="1"/>
  <c r="G837"/>
  <c r="G836" s="1"/>
  <c r="G835" s="1"/>
  <c r="G802"/>
  <c r="G801" s="1"/>
  <c r="G800" s="1"/>
  <c r="G799" s="1"/>
  <c r="G705"/>
  <c r="G703"/>
  <c r="G712"/>
  <c r="G710"/>
  <c r="G740"/>
  <c r="G742"/>
  <c r="G747"/>
  <c r="G746" s="1"/>
  <c r="G745" s="1"/>
  <c r="G744" s="1"/>
  <c r="G757"/>
  <c r="G759"/>
  <c r="G735"/>
  <c r="G734" s="1"/>
  <c r="G733" s="1"/>
  <c r="G732" s="1"/>
  <c r="G770"/>
  <c r="G769" s="1"/>
  <c r="G775"/>
  <c r="G774" s="1"/>
  <c r="G778"/>
  <c r="G777" s="1"/>
  <c r="G782"/>
  <c r="G781" s="1"/>
  <c r="G780" s="1"/>
  <c r="G555"/>
  <c r="G554" s="1"/>
  <c r="G553" s="1"/>
  <c r="G551"/>
  <c r="G550" s="1"/>
  <c r="G549" s="1"/>
  <c r="G565"/>
  <c r="G564" s="1"/>
  <c r="G563" s="1"/>
  <c r="G562" s="1"/>
  <c r="G786"/>
  <c r="G785" s="1"/>
  <c r="G784" s="1"/>
  <c r="G790"/>
  <c r="G789" s="1"/>
  <c r="G788" s="1"/>
  <c r="G794"/>
  <c r="G793" s="1"/>
  <c r="G792" s="1"/>
  <c r="G797"/>
  <c r="G796" s="1"/>
  <c r="G6" i="4" l="1"/>
  <c r="G687" i="3"/>
  <c r="G548"/>
  <c r="G830"/>
  <c r="G702"/>
  <c r="G701" s="1"/>
  <c r="G700" s="1"/>
  <c r="G739"/>
  <c r="G738" s="1"/>
  <c r="G737" s="1"/>
  <c r="G709"/>
  <c r="G708" s="1"/>
  <c r="G707" s="1"/>
  <c r="G756"/>
  <c r="G755" s="1"/>
  <c r="G754" s="1"/>
  <c r="G773"/>
  <c r="G772" s="1"/>
  <c r="G686" l="1"/>
  <c r="G807"/>
  <c r="G806" s="1"/>
  <c r="G805" s="1"/>
  <c r="G804" s="1"/>
  <c r="G482" l="1"/>
  <c r="G481" s="1"/>
  <c r="G480" s="1"/>
  <c r="G478"/>
  <c r="G477" s="1"/>
  <c r="G476" s="1"/>
  <c r="G475"/>
  <c r="G487"/>
  <c r="G486" s="1"/>
  <c r="G485" s="1"/>
  <c r="G484"/>
  <c r="G842"/>
  <c r="G841" s="1"/>
  <c r="G840" s="1"/>
  <c r="G839" s="1"/>
  <c r="G857"/>
  <c r="G856" s="1"/>
  <c r="G855" s="1"/>
  <c r="G854" s="1"/>
  <c r="G853" s="1"/>
  <c r="G429"/>
  <c r="G425"/>
  <c r="G421"/>
  <c r="G417"/>
  <c r="G631"/>
  <c r="G630" s="1"/>
  <c r="G628"/>
  <c r="G627" s="1"/>
  <c r="G608"/>
  <c r="G607" s="1"/>
  <c r="G606" s="1"/>
  <c r="G603"/>
  <c r="G602" s="1"/>
  <c r="G601" s="1"/>
  <c r="G599"/>
  <c r="G598" s="1"/>
  <c r="G597" s="1"/>
  <c r="G594"/>
  <c r="G593" s="1"/>
  <c r="G592" s="1"/>
  <c r="G469"/>
  <c r="G468" s="1"/>
  <c r="G467" s="1"/>
  <c r="G466" s="1"/>
  <c r="G464"/>
  <c r="G463" s="1"/>
  <c r="G462" s="1"/>
  <c r="G460"/>
  <c r="G459" s="1"/>
  <c r="G458" s="1"/>
  <c r="G456"/>
  <c r="G455" s="1"/>
  <c r="G454" s="1"/>
  <c r="G453" l="1"/>
  <c r="G416"/>
  <c r="G415" s="1"/>
  <c r="G414" s="1"/>
  <c r="G410"/>
  <c r="G409" s="1"/>
  <c r="G546" l="1"/>
  <c r="G545" s="1"/>
  <c r="G544" s="1"/>
  <c r="G542"/>
  <c r="G541" s="1"/>
  <c r="G540" s="1"/>
  <c r="G538"/>
  <c r="G537" s="1"/>
  <c r="G536" s="1"/>
  <c r="G533"/>
  <c r="G532" s="1"/>
  <c r="G531" s="1"/>
  <c r="G529"/>
  <c r="G528" s="1"/>
  <c r="G527" s="1"/>
  <c r="G524"/>
  <c r="G523" s="1"/>
  <c r="G522" s="1"/>
  <c r="G520"/>
  <c r="G519" s="1"/>
  <c r="G518" s="1"/>
  <c r="G516"/>
  <c r="G515" s="1"/>
  <c r="G514" s="1"/>
  <c r="G512"/>
  <c r="G511" s="1"/>
  <c r="G510" s="1"/>
  <c r="G504"/>
  <c r="G503" s="1"/>
  <c r="G502" s="1"/>
  <c r="G80"/>
  <c r="G79" s="1"/>
  <c r="G76"/>
  <c r="G75" s="1"/>
  <c r="G403"/>
  <c r="G402" s="1"/>
  <c r="G401" s="1"/>
  <c r="G380" s="1"/>
  <c r="G379" s="1"/>
  <c r="G376"/>
  <c r="G375" s="1"/>
  <c r="G373" l="1"/>
  <c r="G368" s="1"/>
  <c r="G374"/>
  <c r="G535"/>
  <c r="G194"/>
  <c r="G817"/>
  <c r="G816" s="1"/>
  <c r="G893"/>
  <c r="G892" s="1"/>
  <c r="G889"/>
  <c r="G888" s="1"/>
  <c r="G887" s="1"/>
  <c r="G885"/>
  <c r="G881"/>
  <c r="G880" s="1"/>
  <c r="G877"/>
  <c r="G876" s="1"/>
  <c r="G822"/>
  <c r="G821" s="1"/>
  <c r="G826"/>
  <c r="G825" s="1"/>
  <c r="G813"/>
  <c r="G812" s="1"/>
  <c r="G328"/>
  <c r="G327" s="1"/>
  <c r="G326" s="1"/>
  <c r="G325" s="1"/>
  <c r="G361"/>
  <c r="G360" s="1"/>
  <c r="G359" s="1"/>
  <c r="G134"/>
  <c r="G133" s="1"/>
  <c r="G129"/>
  <c r="G128" s="1"/>
  <c r="G127" s="1"/>
  <c r="G126" s="1"/>
  <c r="G91"/>
  <c r="G70"/>
  <c r="G69" s="1"/>
  <c r="G49"/>
  <c r="G46"/>
  <c r="G45" s="1"/>
  <c r="G28"/>
  <c r="G27" s="1"/>
  <c r="G26" s="1"/>
  <c r="G37"/>
  <c r="G36" s="1"/>
  <c r="G33"/>
  <c r="G32" s="1"/>
  <c r="G245"/>
  <c r="G244" s="1"/>
  <c r="G243" s="1"/>
  <c r="G188"/>
  <c r="G187" s="1"/>
  <c r="G173"/>
  <c r="G172" s="1"/>
  <c r="G171" s="1"/>
  <c r="G165"/>
  <c r="G164" s="1"/>
  <c r="G163" s="1"/>
  <c r="G161"/>
  <c r="G160" s="1"/>
  <c r="G159" s="1"/>
  <c r="G186" l="1"/>
  <c r="G176" s="1"/>
  <c r="G175" s="1"/>
  <c r="G158"/>
  <c r="G367"/>
  <c r="D52" i="2" s="1"/>
  <c r="G31" i="3"/>
  <c r="G25" s="1"/>
  <c r="G131"/>
  <c r="G125" s="1"/>
  <c r="G132"/>
  <c r="G811"/>
  <c r="G820"/>
  <c r="G810" l="1"/>
  <c r="G809" s="1"/>
  <c r="D40" i="2" s="1"/>
  <c r="G729" i="3"/>
  <c r="G726"/>
  <c r="G725" l="1"/>
  <c r="G724" s="1"/>
  <c r="G723" s="1"/>
  <c r="G317"/>
  <c r="G316" s="1"/>
  <c r="G74"/>
  <c r="G73" s="1"/>
  <c r="G315" l="1"/>
  <c r="G20"/>
  <c r="G16" s="1"/>
  <c r="G673"/>
  <c r="G672" s="1"/>
  <c r="G666"/>
  <c r="G665" s="1"/>
  <c r="G658"/>
  <c r="G657" s="1"/>
  <c r="G639"/>
  <c r="G643"/>
  <c r="G642" s="1"/>
  <c r="G619"/>
  <c r="G616"/>
  <c r="G615" s="1"/>
  <c r="G589"/>
  <c r="G588" s="1"/>
  <c r="G587" s="1"/>
  <c r="G585"/>
  <c r="G584" s="1"/>
  <c r="G581"/>
  <c r="G580" s="1"/>
  <c r="G577"/>
  <c r="G576" s="1"/>
  <c r="G498"/>
  <c r="G497" s="1"/>
  <c r="G496" s="1"/>
  <c r="G933"/>
  <c r="G932" s="1"/>
  <c r="G931" s="1"/>
  <c r="G605"/>
  <c r="G357"/>
  <c r="G356" s="1"/>
  <c r="G355" s="1"/>
  <c r="G354" s="1"/>
  <c r="G352"/>
  <c r="G351" s="1"/>
  <c r="G350" s="1"/>
  <c r="G349" s="1"/>
  <c r="G575" l="1"/>
  <c r="G638"/>
  <c r="G637" s="1"/>
  <c r="H640"/>
  <c r="G15"/>
  <c r="G14" s="1"/>
  <c r="G348"/>
  <c r="G347" s="1"/>
  <c r="D9" i="2" l="1"/>
  <c r="G449" i="3" l="1"/>
  <c r="G448"/>
  <c r="G447" s="1"/>
  <c r="G378" l="1"/>
  <c r="G366" l="1"/>
  <c r="D53" i="2"/>
  <c r="D51" s="1"/>
  <c r="G899" i="3"/>
  <c r="G446"/>
  <c r="G445" l="1"/>
  <c r="G897"/>
  <c r="G898"/>
  <c r="G591" l="1"/>
  <c r="G574" s="1"/>
  <c r="G902" l="1"/>
  <c r="G901" l="1"/>
  <c r="G896" s="1"/>
  <c r="G895" s="1"/>
  <c r="G408"/>
  <c r="G407" s="1"/>
  <c r="G406" l="1"/>
  <c r="D24" i="2"/>
  <c r="G124" i="3"/>
  <c r="D21" i="2" s="1"/>
  <c r="G664" i="3" l="1"/>
  <c r="G663" s="1"/>
  <c r="G768" l="1"/>
  <c r="G68"/>
  <c r="G150"/>
  <c r="G145" s="1"/>
  <c r="G656"/>
  <c r="G636" s="1"/>
  <c r="G635" s="1"/>
  <c r="G685"/>
  <c r="D37" i="2" s="1"/>
  <c r="G891" i="3"/>
  <c r="G909"/>
  <c r="G908" s="1"/>
  <c r="G907" s="1"/>
  <c r="G767" l="1"/>
  <c r="G766" s="1"/>
  <c r="D39" i="2" s="1"/>
  <c r="G54" i="3"/>
  <c r="G44" s="1"/>
  <c r="G43" s="1"/>
  <c r="G914"/>
  <c r="G913" s="1"/>
  <c r="G912" s="1"/>
  <c r="G671"/>
  <c r="G670" s="1"/>
  <c r="G669" s="1"/>
  <c r="G255"/>
  <c r="D33" i="2" s="1"/>
  <c r="G293" i="3"/>
  <c r="G626"/>
  <c r="G625" s="1"/>
  <c r="G137"/>
  <c r="D25" i="2" s="1"/>
  <c r="G906" i="3"/>
  <c r="G905" s="1"/>
  <c r="G67"/>
  <c r="D12" i="2" s="1"/>
  <c r="D44" l="1"/>
  <c r="G573" i="3"/>
  <c r="G668"/>
  <c r="D28" i="2"/>
  <c r="G904" i="3"/>
  <c r="D16" i="2"/>
  <c r="D15" s="1"/>
  <c r="G72" i="3"/>
  <c r="D13" i="2" s="1"/>
  <c r="G241" i="3"/>
  <c r="G240" s="1"/>
  <c r="G239" s="1"/>
  <c r="G216" s="1"/>
  <c r="G157"/>
  <c r="D27" i="2" s="1"/>
  <c r="G852" i="3"/>
  <c r="G42"/>
  <c r="G921"/>
  <c r="G920" s="1"/>
  <c r="G919"/>
  <c r="G624"/>
  <c r="G623" s="1"/>
  <c r="G677"/>
  <c r="G676" s="1"/>
  <c r="G90"/>
  <c r="G89" s="1"/>
  <c r="G911"/>
  <c r="D56" i="2" s="1"/>
  <c r="D55" s="1"/>
  <c r="G314" i="3"/>
  <c r="D47" i="2" s="1"/>
  <c r="G930" i="3"/>
  <c r="G929" s="1"/>
  <c r="G331"/>
  <c r="G24"/>
  <c r="G918" l="1"/>
  <c r="G917" s="1"/>
  <c r="G495"/>
  <c r="G494" s="1"/>
  <c r="G675"/>
  <c r="D31" i="2"/>
  <c r="D49"/>
  <c r="D10"/>
  <c r="D60"/>
  <c r="G13" i="3"/>
  <c r="G12" s="1"/>
  <c r="D19" i="2"/>
  <c r="G215" i="3"/>
  <c r="D32" i="2" s="1"/>
  <c r="G41" i="3"/>
  <c r="G330"/>
  <c r="G324" s="1"/>
  <c r="G618"/>
  <c r="G614" s="1"/>
  <c r="G613" s="1"/>
  <c r="G612" s="1"/>
  <c r="G634"/>
  <c r="G844"/>
  <c r="G633" l="1"/>
  <c r="D59" i="2"/>
  <c r="D58" s="1"/>
  <c r="G916" i="3"/>
  <c r="H904" s="1"/>
  <c r="D43" i="2"/>
  <c r="D42" s="1"/>
  <c r="G323" i="3"/>
  <c r="D18" i="2"/>
  <c r="D30"/>
  <c r="G193" i="3"/>
  <c r="I215"/>
  <c r="G611"/>
  <c r="G610" s="1"/>
  <c r="G405" s="1"/>
  <c r="G313" l="1"/>
  <c r="D48" i="2"/>
  <c r="D46" s="1"/>
  <c r="I405" i="3" l="1"/>
  <c r="G722"/>
  <c r="D38" i="2" s="1"/>
  <c r="D36" s="1"/>
  <c r="G684" i="3" l="1"/>
  <c r="G683" s="1"/>
  <c r="G884"/>
  <c r="G875" s="1"/>
  <c r="G874" s="1"/>
  <c r="G873" s="1"/>
  <c r="H684" l="1"/>
  <c r="D11" i="2"/>
  <c r="D8" s="1"/>
  <c r="G872" i="3"/>
  <c r="G871" s="1"/>
  <c r="G144" l="1"/>
  <c r="D26" i="2" l="1"/>
  <c r="G136" i="3"/>
  <c r="G40" s="1"/>
  <c r="G11" s="1"/>
  <c r="D23" i="2" l="1"/>
  <c r="D6" s="1"/>
  <c r="I40" i="3"/>
  <c r="E6" i="2" l="1"/>
  <c r="G158" i="5" l="1"/>
  <c r="G157" s="1"/>
  <c r="G156" s="1"/>
  <c r="G151" l="1"/>
  <c r="G150" s="1"/>
  <c r="D28" i="4" l="1"/>
  <c r="D24" s="1"/>
  <c r="D6" s="1"/>
  <c r="G131" i="5"/>
  <c r="G37" s="1"/>
  <c r="G9" s="1"/>
  <c r="F6" i="4" l="1"/>
</calcChain>
</file>

<file path=xl/sharedStrings.xml><?xml version="1.0" encoding="utf-8"?>
<sst xmlns="http://schemas.openxmlformats.org/spreadsheetml/2006/main" count="8119" uniqueCount="545">
  <si>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</si>
  <si>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</si>
  <si>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</si>
  <si>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</si>
  <si>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</si>
  <si>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</si>
  <si>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</si>
  <si>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</si>
  <si>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</si>
  <si>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</si>
  <si>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</si>
  <si>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</si>
  <si>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</si>
  <si>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</si>
  <si>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</si>
  <si>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</si>
  <si>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</si>
  <si>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</si>
  <si>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</si>
  <si>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</si>
  <si>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</si>
  <si>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</si>
  <si>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</si>
  <si>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</si>
  <si>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</si>
  <si>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</si>
  <si>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</si>
  <si>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</si>
  <si>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</si>
  <si>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</si>
  <si>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</si>
  <si>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</si>
  <si>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</si>
  <si>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</si>
  <si>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</si>
  <si>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</si>
  <si>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</si>
  <si>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Процентные платежи по муниципальному долгу</t>
  </si>
  <si>
    <t>Дорожное хозяйство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</si>
  <si>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</si>
  <si>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</si>
  <si>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</si>
  <si>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</si>
  <si>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</si>
  <si>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</si>
  <si>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</si>
  <si>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</si>
  <si>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</si>
  <si>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</si>
  <si>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</si>
  <si>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</si>
  <si>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</si>
  <si>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</si>
  <si>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</si>
  <si>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</si>
  <si>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</si>
  <si>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</si>
  <si>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</si>
  <si>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</si>
  <si>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</si>
  <si>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</si>
  <si>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</si>
  <si>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</si>
  <si>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</si>
  <si>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</si>
  <si>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</si>
  <si>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</si>
  <si>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</si>
  <si>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</si>
  <si>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</si>
  <si>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</si>
  <si>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</si>
  <si>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</si>
  <si>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</si>
  <si>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</si>
  <si>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</si>
  <si>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</si>
  <si>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</si>
  <si>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</si>
  <si>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</si>
  <si>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</si>
  <si>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</si>
  <si>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</si>
  <si>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</si>
  <si>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Государственная регистрация актов гражданского состояния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</si>
  <si>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</si>
  <si>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</si>
  <si>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</si>
  <si>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</si>
  <si>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</si>
  <si>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</si>
  <si>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</si>
  <si>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</si>
  <si>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</si>
  <si>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</si>
  <si>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</si>
  <si>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</si>
  <si>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</si>
  <si>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</si>
  <si>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</si>
  <si>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</si>
  <si>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</si>
  <si>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</si>
  <si>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</si>
  <si>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</si>
  <si>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</si>
  <si>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</si>
  <si>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</si>
  <si>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</si>
  <si>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</si>
  <si>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</si>
  <si>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</si>
  <si>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</si>
  <si>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Обслуживание муниципального долга</t>
  </si>
  <si>
    <t>730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</si>
  <si>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</si>
  <si>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</si>
  <si>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</si>
  <si>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</si>
  <si>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</si>
  <si>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</si>
  <si>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</si>
  <si>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</si>
  <si>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</si>
  <si>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</si>
  <si>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</si>
  <si>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>к  решению Совета муниципального района "Печора"</t>
  </si>
  <si>
    <t xml:space="preserve">10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</si>
  <si>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</si>
  <si>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</si>
  <si>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</si>
  <si>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</si>
  <si>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</si>
  <si>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</si>
  <si>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</si>
  <si>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</si>
  <si>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</si>
  <si>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</si>
  <si>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</si>
  <si>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</si>
  <si>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</si>
  <si>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</si>
  <si>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</si>
  <si>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</si>
  <si>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</si>
  <si>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</si>
  <si>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</si>
  <si>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350</t>
  </si>
  <si>
    <t xml:space="preserve">Сумма (тыс.руб) </t>
  </si>
  <si>
    <t>2015 год</t>
  </si>
  <si>
    <t>СУММА  (тыс.руб.)</t>
  </si>
  <si>
    <t>УСЛОВНО УТВЕРЖДАЕМЫЕ (УТВЕРЖДЕННЫЕ) РАСХОДЫ</t>
  </si>
  <si>
    <t>Условно утверждаемые (утвержденные) расходы</t>
  </si>
  <si>
    <t>Специальные расходы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</si>
  <si>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</si>
  <si>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</si>
  <si>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>Приложение 3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</si>
  <si>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</si>
  <si>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</si>
  <si>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</si>
  <si>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 xml:space="preserve">за счет средств бюджета  МО МР "Печора" </t>
  </si>
  <si>
    <t>Управление культуры и туризма муниципального района «Печора»</t>
  </si>
  <si>
    <t xml:space="preserve"> от     _______ 2013 года  № _____</t>
  </si>
  <si>
    <t xml:space="preserve">Ведомственная структура расходов бюджета муниципального образования муниципального района "Печора"  на 2014 год 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</si>
  <si>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</si>
  <si>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</si>
  <si>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</si>
  <si>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</si>
  <si>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</si>
  <si>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</si>
  <si>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</si>
  <si>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</si>
  <si>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</si>
  <si>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</si>
  <si>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</si>
  <si>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</si>
  <si>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</si>
  <si>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</si>
  <si>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</si>
  <si>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</si>
  <si>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</si>
  <si>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99 0 6503</t>
  </si>
  <si>
    <t>700</t>
  </si>
  <si>
    <t>Обслуживание государственного (муниципального) долга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</si>
  <si>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</si>
  <si>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</si>
  <si>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</si>
  <si>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</si>
  <si>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</si>
  <si>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</si>
  <si>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</si>
  <si>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</si>
  <si>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</si>
  <si>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</si>
  <si>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</si>
  <si>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</si>
  <si>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</si>
  <si>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</si>
  <si>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</si>
  <si>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</si>
  <si>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</si>
  <si>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</si>
  <si>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</si>
  <si>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</si>
  <si>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</si>
  <si>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</si>
  <si>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</si>
  <si>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</si>
  <si>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</si>
  <si>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</si>
  <si>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</si>
  <si>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</si>
  <si>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</si>
  <si>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</si>
  <si>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</si>
  <si>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</si>
  <si>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</si>
  <si>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</si>
  <si>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99 0 5144</t>
  </si>
  <si>
    <t xml:space="preserve"> за счет субсидии Федерального бюджета РФ</t>
  </si>
  <si>
    <t xml:space="preserve">99 0 1059 </t>
  </si>
  <si>
    <t xml:space="preserve">Субсидии автономным учреждениям
</t>
  </si>
  <si>
    <t>99 0 4041</t>
  </si>
  <si>
    <t xml:space="preserve">за счет субсидии республиканского бюджета РК 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</si>
  <si>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</si>
  <si>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</si>
  <si>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</si>
  <si>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</si>
  <si>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Резерв средств на 2014 год для увеличения расходов на оплату труда</t>
  </si>
  <si>
    <t>99 0 9995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</si>
  <si>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</si>
  <si>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</si>
  <si>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</si>
  <si>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</si>
  <si>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</si>
  <si>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</si>
  <si>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</si>
  <si>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</si>
  <si>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</si>
  <si>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</si>
  <si>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</si>
  <si>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</si>
  <si>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</si>
  <si>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</si>
  <si>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</si>
  <si>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</si>
  <si>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</si>
  <si>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</si>
  <si>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</si>
  <si>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</si>
  <si>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</si>
  <si>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</si>
  <si>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</si>
  <si>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</si>
  <si>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</si>
  <si>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</si>
  <si>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</si>
  <si>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</si>
  <si>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</si>
  <si>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</si>
  <si>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</si>
  <si>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</si>
  <si>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</si>
  <si>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</si>
  <si>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</si>
  <si>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</si>
  <si>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</si>
  <si>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</si>
  <si>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</si>
  <si>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</si>
  <si>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</si>
  <si>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</si>
  <si>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</si>
  <si>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</si>
  <si>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</si>
  <si>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</si>
  <si>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</si>
  <si>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</si>
  <si>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</si>
  <si>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</si>
  <si>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</si>
  <si>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</si>
  <si>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</si>
  <si>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</si>
  <si>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</si>
  <si>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</si>
  <si>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</si>
  <si>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</si>
  <si>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</si>
  <si>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</si>
  <si>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</si>
  <si>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</si>
  <si>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</si>
  <si>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</si>
  <si>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</si>
  <si>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</si>
  <si>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</si>
  <si>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</si>
  <si>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</si>
  <si>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</si>
  <si>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</si>
  <si>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99 0 1331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</si>
  <si>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</si>
  <si>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</si>
  <si>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</si>
  <si>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</si>
  <si>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</si>
  <si>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99 0 1321</t>
  </si>
  <si>
    <t>99 0 1320</t>
  </si>
  <si>
    <t>Противопожарная защита муниципальных учреждений образования муниципального района "Печора"</t>
  </si>
  <si>
    <t>99 0 1441</t>
  </si>
  <si>
    <t>Организация временного трудоустройства несовершеннолетних граждан в возрасте от 14 до 18 лет в свободное от учебы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</si>
  <si>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</si>
  <si>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</si>
  <si>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</si>
  <si>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</si>
  <si>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</si>
  <si>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</si>
  <si>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</si>
  <si>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Создание современной системы рекламно-информационного обеспечения туристской деятельности и продвижения туристского продукта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</si>
  <si>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</si>
  <si>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</si>
  <si>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</si>
  <si>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</si>
  <si>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</si>
  <si>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</si>
  <si>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</si>
  <si>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</si>
  <si>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</si>
  <si>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</si>
  <si>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</si>
  <si>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</si>
  <si>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</si>
  <si>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</si>
  <si>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</si>
  <si>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</si>
  <si>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</si>
  <si>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</si>
  <si>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</si>
  <si>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</si>
  <si>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</si>
  <si>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</si>
  <si>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</si>
  <si>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</si>
  <si>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99 0 2344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</si>
  <si>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</si>
  <si>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</si>
  <si>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</si>
  <si>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</si>
  <si>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</si>
  <si>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</si>
  <si>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</si>
  <si>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</si>
  <si>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</si>
  <si>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</si>
  <si>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</si>
  <si>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</si>
  <si>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</si>
  <si>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</si>
  <si>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</si>
  <si>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</si>
  <si>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</si>
  <si>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</si>
  <si>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</si>
  <si>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</si>
  <si>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</si>
  <si>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99  0 6031</t>
  </si>
  <si>
    <t>99 0 6033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</si>
  <si>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</si>
  <si>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</si>
  <si>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</si>
  <si>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</si>
  <si>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</si>
  <si>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</si>
  <si>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</si>
  <si>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</si>
  <si>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</si>
  <si>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</si>
  <si>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</si>
  <si>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</si>
  <si>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</si>
  <si>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</si>
  <si>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</si>
  <si>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</si>
  <si>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</si>
  <si>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</si>
  <si>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</si>
  <si>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</si>
  <si>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</si>
  <si>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</si>
  <si>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</si>
  <si>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 xml:space="preserve">Совершенствование системы профилактики потребления наркотических веществ  </t>
  </si>
  <si>
    <t>99 0 1521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</si>
  <si>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</si>
  <si>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</si>
  <si>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</si>
  <si>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Закупка товаров, работ, услуг в сфере информационно-коммуникационных технологий
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</si>
  <si>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</si>
  <si>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</si>
  <si>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 Фонд оплаты труда государственных (муниципальных) органов и взносы по обязательному социальному страхованию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</si>
  <si>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</si>
  <si>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</si>
  <si>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</si>
  <si>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</si>
  <si>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</si>
  <si>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</si>
  <si>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</si>
  <si>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</si>
  <si>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</si>
  <si>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</si>
  <si>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</si>
  <si>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</si>
  <si>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</si>
  <si>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</si>
  <si>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</si>
  <si>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</si>
  <si>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</si>
  <si>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</si>
  <si>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</si>
  <si>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</si>
  <si>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</si>
  <si>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</si>
  <si>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</si>
  <si>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</si>
  <si>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99 0 9999</t>
  </si>
  <si>
    <t xml:space="preserve">Ведомственная структура расходов бюджета муниципального образования муниципального района "Печора"  на 2015 - 2016 годов </t>
  </si>
  <si>
    <t>Прочая закупка товаров, работ и услуг для обеспечения государственных (муниципальных) нужд</t>
  </si>
  <si>
    <t>Строительство объектов социальной сферы в сельской местности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</si>
  <si>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</si>
  <si>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</si>
  <si>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</si>
  <si>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</si>
  <si>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</si>
  <si>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</si>
  <si>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</si>
  <si>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>99 0 1422</t>
  </si>
  <si>
    <t>Установка пандусных съездов в муниципальных учреждениях культуры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</si>
  <si>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</si>
  <si>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</si>
  <si>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</si>
  <si>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</si>
  <si>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</si>
  <si>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</si>
  <si>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</si>
  <si>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99 0 1330</t>
  </si>
  <si>
    <t>Иные системы коммунальной инфраструктуры</t>
  </si>
  <si>
    <t>Реализация инвестиционных проектов, финансируемых за счет средств бюджета МО МР "Печора" и бюджетов поселений</t>
  </si>
  <si>
    <t>2016 год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</si>
  <si>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</si>
  <si>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РАСПРЕДЕЛЕНИЕ РАСХОДОВ БЮДЖЕТА МУНИЦИПАЛЬНОГО ОБРАЗОВАНИЯ МУНИЦИПАЛЬНОГО РАЙОНА  "ПЕЧОРА" НА 2014 ГОД ПО РАЗДЕЛАМ И ПОДРАЗДЕЛАМ  КЛАССИФИКАЦИИ РАСХОДОВ БЮДЖЕТОВ РОССИЙСКОЙ ФЕДЕРАЦИИ  </t>
  </si>
  <si>
    <t xml:space="preserve">РАСПРЕДЕЛЕНИЕ РАСХОДОВ БЮДЖЕТА МУНИЦИПАЛЬНОГО ОБРАЗОВАНИЯ МУНИЦИПАЛЬНОГО РАЙОНА  "ПЕЧОРА" НА 2015 - 2016 ГОДОВ ПО РАЗДЕЛАМ И ПОДРАЗДЕЛАМ  КЛАССИФИКАЦИИ РАСХОДОВ БЮДЖЕТОВ РОССИЙСКОЙ ФЕДЕРАЦИИ  </t>
  </si>
  <si>
    <t>2015 год               СУММА</t>
  </si>
  <si>
    <t>2016 год               СУММА</t>
  </si>
  <si>
    <t>На реализацию муниципальными дошкольными  и общеобразовательными организациями в Республике Коми образовательных программ</t>
  </si>
  <si>
    <t>99 0 7303</t>
  </si>
  <si>
    <t>99 0 7304</t>
  </si>
  <si>
    <t>99 0 7305</t>
  </si>
  <si>
    <t>99 0 7212</t>
  </si>
  <si>
    <t>99 0 7214</t>
  </si>
  <si>
    <t>99 0 7306</t>
  </si>
  <si>
    <t>99 0 7307</t>
  </si>
  <si>
    <t>99 0 7308</t>
  </si>
  <si>
    <t>Реализация мероприятий муниципальных программ развития малого и среднего предпринимательства</t>
  </si>
  <si>
    <t>99 0 7219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</si>
  <si>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</si>
  <si>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</si>
  <si>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</si>
  <si>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</si>
  <si>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</si>
  <si>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99 0 7232</t>
  </si>
  <si>
    <t>99 0 7234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</si>
  <si>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</si>
  <si>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</si>
  <si>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</si>
  <si>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</si>
  <si>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</si>
  <si>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</si>
  <si>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</si>
  <si>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</si>
  <si>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</si>
  <si>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</si>
  <si>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>99 0 5120</t>
  </si>
  <si>
    <t>Судебная система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</si>
  <si>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</si>
  <si>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</si>
  <si>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</si>
  <si>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</si>
  <si>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</si>
  <si>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</si>
  <si>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</si>
  <si>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</si>
  <si>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</si>
  <si>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</si>
  <si>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</si>
  <si>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</si>
  <si>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</si>
  <si>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99 0 8501</t>
  </si>
  <si>
    <t>Обеспечение мероприятий по капитальному ремонту многоквартирных домов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</si>
  <si>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</si>
  <si>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99 0 8212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</si>
  <si>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субсидии республиканского бюджета РК</t>
  </si>
  <si>
    <t>99 0 8214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</si>
  <si>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</si>
  <si>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средств бюджета МО МР "Печора"</t>
  </si>
  <si>
    <t>99 0 8234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</si>
  <si>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</si>
  <si>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</si>
  <si>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 xml:space="preserve"> </t>
  </si>
  <si>
    <t xml:space="preserve">                                              </t>
  </si>
  <si>
    <t xml:space="preserve">                                                            </t>
  </si>
  <si>
    <t>Приложение 4</t>
  </si>
  <si>
    <t>Приложение к пояснительной записке</t>
  </si>
  <si>
    <t>Другие вопросы в области национальной безопасности и правоохранительной деятельности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</si>
  <si>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</si>
  <si>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</si>
  <si>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</si>
  <si>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</si>
  <si>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</si>
  <si>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</si>
  <si>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</si>
  <si>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</si>
  <si>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</si>
  <si>
    <t>Выплаты в соответствии с Решением Совета МР "Печора" от 23 мая 2006 года "О наградах муниципального образования муниципального района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</si>
  <si>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</si>
  <si>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</si>
  <si>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</si>
  <si>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</si>
  <si>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</si>
  <si>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</si>
  <si>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</si>
  <si>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</si>
  <si>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</si>
  <si>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</si>
  <si>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</si>
  <si>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</si>
  <si>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Иные закупки товаров, работ и услуг для обеспечения государственных (муниципальных) нуж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</si>
  <si>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</si>
  <si>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110</t>
  </si>
  <si>
    <t>Расходы на выплаты персоналу казенных учреждений</t>
  </si>
  <si>
    <t>111</t>
  </si>
  <si>
    <t xml:space="preserve">Фонд оплаты труда казенных учреждений и взносы по обязательному социальному страхованию
</t>
  </si>
  <si>
    <t xml:space="preserve">Расходы на выплаты персоналу казенных учреждений
</t>
  </si>
  <si>
    <t xml:space="preserve">Фонд оплаты труда казенных учреждений и взносы по обязательному социальному страхованию
</t>
  </si>
  <si>
    <t>112</t>
  </si>
  <si>
    <t xml:space="preserve">Иные выплаты персоналу казенных учреждений, за исключением фонда оплаты труда
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</si>
</sst>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66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 Cyr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1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8" fillId="0" borderId="0" xfId="0" applyNumberFormat="1" applyFont="1" applyAlignment="1">
      <alignment horizontal="right" vertical="center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vertical="top"/>
    </xf>
    <xf numFmtId="43" fontId="0" fillId="0" borderId="0" xfId="0" applyNumberFormat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6" fontId="27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7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2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169" fontId="23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justify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32" fillId="5" borderId="1" xfId="0" applyNumberFormat="1" applyFont="1" applyFill="1" applyBorder="1" applyAlignment="1">
      <alignment horizontal="center" vertical="center" wrapText="1"/>
    </xf>
    <xf numFmtId="164" fontId="32" fillId="5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49" fontId="32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left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right" vertical="center"/>
    </xf>
    <xf numFmtId="49" fontId="33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/>
    </xf>
    <xf numFmtId="166" fontId="34" fillId="5" borderId="1" xfId="0" applyNumberFormat="1" applyFont="1" applyFill="1" applyBorder="1" applyAlignment="1">
      <alignment horizontal="right" vertical="center"/>
    </xf>
    <xf numFmtId="49" fontId="33" fillId="4" borderId="1" xfId="0" applyNumberFormat="1" applyFont="1" applyFill="1" applyBorder="1" applyAlignment="1">
      <alignment horizontal="center" vertical="center" wrapText="1"/>
    </xf>
    <xf numFmtId="49" fontId="33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right" vertical="center"/>
    </xf>
    <xf numFmtId="0" fontId="35" fillId="5" borderId="1" xfId="0" applyFont="1" applyFill="1" applyBorder="1" applyAlignment="1">
      <alignment horizontal="left" vertical="center" wrapText="1"/>
    </xf>
    <xf numFmtId="4" fontId="36" fillId="0" borderId="0" xfId="0" applyNumberFormat="1" applyFont="1"/>
    <xf numFmtId="0" fontId="36" fillId="0" borderId="0" xfId="0" applyFont="1"/>
    <xf numFmtId="49" fontId="6" fillId="0" borderId="1" xfId="0" applyNumberFormat="1" applyFont="1" applyFill="1" applyBorder="1" applyAlignment="1">
      <alignment horizontal="justify" vertical="center" wrapText="1"/>
    </xf>
    <xf numFmtId="4" fontId="0" fillId="4" borderId="0" xfId="0" applyNumberFormat="1" applyFill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5" fillId="0" borderId="1" xfId="0" applyFont="1" applyFill="1" applyBorder="1" applyAlignment="1">
      <alignment horizontal="justify" vertical="center" wrapText="1"/>
    </xf>
    <xf numFmtId="0" fontId="33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justify" vertical="center" wrapText="1"/>
    </xf>
    <xf numFmtId="0" fontId="39" fillId="0" borderId="1" xfId="0" applyNumberFormat="1" applyFont="1" applyFill="1" applyBorder="1" applyAlignment="1">
      <alignment horizontal="justify" vertical="center" wrapText="1"/>
    </xf>
    <xf numFmtId="0" fontId="40" fillId="5" borderId="1" xfId="0" applyFont="1" applyFill="1" applyBorder="1" applyAlignment="1">
      <alignment horizontal="left" vertical="center" wrapText="1"/>
    </xf>
    <xf numFmtId="0" fontId="39" fillId="5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49" fontId="37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15" fillId="5" borderId="8" xfId="0" applyNumberFormat="1" applyFont="1" applyFill="1" applyBorder="1" applyAlignment="1">
      <alignment horizontal="justify" vertical="center" wrapText="1"/>
    </xf>
    <xf numFmtId="166" fontId="26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49" fontId="41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43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3" fillId="5" borderId="1" xfId="0" applyNumberFormat="1" applyFont="1" applyFill="1" applyBorder="1" applyAlignment="1">
      <alignment horizontal="center" vertical="center" wrapText="1"/>
    </xf>
    <xf numFmtId="49" fontId="41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4" fillId="0" borderId="8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5" fillId="0" borderId="1" xfId="0" applyNumberFormat="1" applyFont="1" applyFill="1" applyBorder="1" applyAlignment="1">
      <alignment horizontal="left" vertical="center" wrapText="1"/>
    </xf>
    <xf numFmtId="0" fontId="35" fillId="0" borderId="1" xfId="0" applyNumberFormat="1" applyFont="1" applyFill="1" applyBorder="1" applyAlignment="1">
      <alignment horizontal="justify" vertical="center" wrapText="1"/>
    </xf>
    <xf numFmtId="49" fontId="45" fillId="0" borderId="1" xfId="0" applyNumberFormat="1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4" fontId="19" fillId="2" borderId="1" xfId="0" applyNumberFormat="1" applyFont="1" applyFill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Fill="1" applyBorder="1" applyAlignment="1">
      <alignment horizontal="right" vertical="center"/>
    </xf>
    <xf numFmtId="0" fontId="0" fillId="0" borderId="0" xfId="0" applyFont="1"/>
    <xf numFmtId="170" fontId="0" fillId="0" borderId="0" xfId="0" applyNumberFormat="1"/>
    <xf numFmtId="49" fontId="8" fillId="4" borderId="1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top"/>
    </xf>
    <xf numFmtId="164" fontId="46" fillId="0" borderId="0" xfId="0" applyNumberFormat="1" applyFont="1" applyFill="1" applyAlignment="1">
      <alignment vertical="top"/>
    </xf>
    <xf numFmtId="0" fontId="46" fillId="0" borderId="0" xfId="0" applyFont="1" applyFill="1" applyAlignment="1">
      <alignment vertical="top"/>
    </xf>
    <xf numFmtId="0" fontId="47" fillId="0" borderId="0" xfId="0" applyFont="1" applyAlignment="1">
      <alignment horizontal="right"/>
    </xf>
    <xf numFmtId="0" fontId="48" fillId="0" borderId="3" xfId="0" applyFont="1" applyFill="1" applyBorder="1" applyAlignment="1">
      <alignment horizontal="center" vertical="top"/>
    </xf>
    <xf numFmtId="164" fontId="48" fillId="0" borderId="3" xfId="0" applyNumberFormat="1" applyFont="1" applyFill="1" applyBorder="1" applyAlignment="1">
      <alignment horizontal="center" vertical="top"/>
    </xf>
    <xf numFmtId="0" fontId="47" fillId="0" borderId="3" xfId="0" applyFont="1" applyBorder="1" applyAlignment="1">
      <alignment horizontal="center" wrapText="1"/>
    </xf>
    <xf numFmtId="0" fontId="49" fillId="0" borderId="3" xfId="0" applyFont="1" applyFill="1" applyBorder="1" applyAlignment="1">
      <alignment horizontal="left" vertical="top"/>
    </xf>
    <xf numFmtId="164" fontId="48" fillId="0" borderId="3" xfId="0" applyNumberFormat="1" applyFont="1" applyFill="1" applyBorder="1" applyAlignment="1">
      <alignment vertical="top"/>
    </xf>
    <xf numFmtId="170" fontId="48" fillId="0" borderId="3" xfId="0" applyNumberFormat="1" applyFont="1" applyFill="1" applyBorder="1" applyAlignment="1">
      <alignment vertical="top"/>
    </xf>
    <xf numFmtId="0" fontId="50" fillId="0" borderId="3" xfId="0" applyFont="1" applyFill="1" applyBorder="1" applyAlignment="1">
      <alignment horizontal="left" vertical="top"/>
    </xf>
    <xf numFmtId="164" fontId="46" fillId="0" borderId="3" xfId="0" applyNumberFormat="1" applyFont="1" applyFill="1" applyBorder="1" applyAlignment="1">
      <alignment vertical="top"/>
    </xf>
    <xf numFmtId="170" fontId="46" fillId="0" borderId="3" xfId="0" applyNumberFormat="1" applyFont="1" applyFill="1" applyBorder="1" applyAlignment="1">
      <alignment vertical="top"/>
    </xf>
    <xf numFmtId="0" fontId="49" fillId="0" borderId="3" xfId="0" applyFont="1" applyFill="1" applyBorder="1" applyAlignment="1">
      <alignment horizontal="left" vertical="top" wrapText="1"/>
    </xf>
    <xf numFmtId="164" fontId="48" fillId="0" borderId="3" xfId="0" applyNumberFormat="1" applyFont="1" applyFill="1" applyBorder="1" applyAlignment="1">
      <alignment horizontal="center" vertical="center" wrapText="1"/>
    </xf>
    <xf numFmtId="170" fontId="48" fillId="0" borderId="3" xfId="0" applyNumberFormat="1" applyFont="1" applyFill="1" applyBorder="1" applyAlignment="1">
      <alignment horizontal="left" vertical="top" indent="1"/>
    </xf>
    <xf numFmtId="0" fontId="50" fillId="0" borderId="3" xfId="0" applyFont="1" applyFill="1" applyBorder="1" applyAlignment="1">
      <alignment horizontal="left" vertical="top" wrapText="1"/>
    </xf>
    <xf numFmtId="164" fontId="46" fillId="0" borderId="3" xfId="0" applyNumberFormat="1" applyFont="1" applyFill="1" applyBorder="1" applyAlignment="1">
      <alignment horizontal="center" vertical="center" wrapText="1"/>
    </xf>
    <xf numFmtId="170" fontId="46" fillId="0" borderId="3" xfId="0" applyNumberFormat="1" applyFont="1" applyFill="1" applyBorder="1" applyAlignment="1">
      <alignment vertical="center"/>
    </xf>
    <xf numFmtId="0" fontId="46" fillId="0" borderId="3" xfId="0" applyFont="1" applyFill="1" applyBorder="1" applyAlignment="1">
      <alignment vertical="top" wrapText="1"/>
    </xf>
    <xf numFmtId="49" fontId="51" fillId="0" borderId="3" xfId="0" applyNumberFormat="1" applyFont="1" applyBorder="1" applyAlignment="1">
      <alignment horizontal="justify" vertical="center" wrapText="1"/>
    </xf>
    <xf numFmtId="170" fontId="46" fillId="0" borderId="3" xfId="0" applyNumberFormat="1" applyFont="1" applyFill="1" applyBorder="1" applyAlignment="1">
      <alignment horizontal="center" vertical="center"/>
    </xf>
    <xf numFmtId="170" fontId="48" fillId="0" borderId="3" xfId="0" applyNumberFormat="1" applyFont="1" applyFill="1" applyBorder="1" applyAlignment="1">
      <alignment vertical="center"/>
    </xf>
    <xf numFmtId="49" fontId="50" fillId="0" borderId="3" xfId="0" applyNumberFormat="1" applyFont="1" applyFill="1" applyBorder="1" applyAlignment="1">
      <alignment horizontal="left" vertical="center" wrapText="1"/>
    </xf>
    <xf numFmtId="49" fontId="51" fillId="0" borderId="3" xfId="0" applyNumberFormat="1" applyFont="1" applyFill="1" applyBorder="1" applyAlignment="1">
      <alignment horizontal="left" vertical="center" wrapText="1"/>
    </xf>
    <xf numFmtId="49" fontId="50" fillId="4" borderId="3" xfId="0" applyNumberFormat="1" applyFont="1" applyFill="1" applyBorder="1" applyAlignment="1">
      <alignment horizontal="left" vertical="center" wrapText="1"/>
    </xf>
    <xf numFmtId="49" fontId="50" fillId="0" borderId="3" xfId="0" applyNumberFormat="1" applyFont="1" applyBorder="1" applyAlignment="1">
      <alignment horizontal="left" vertical="center" wrapText="1"/>
    </xf>
    <xf numFmtId="164" fontId="52" fillId="0" borderId="3" xfId="0" applyNumberFormat="1" applyFont="1" applyFill="1" applyBorder="1" applyAlignment="1">
      <alignment horizontal="center" vertical="center" wrapText="1"/>
    </xf>
    <xf numFmtId="170" fontId="52" fillId="0" borderId="3" xfId="0" applyNumberFormat="1" applyFont="1" applyFill="1" applyBorder="1" applyAlignment="1">
      <alignment vertical="center"/>
    </xf>
    <xf numFmtId="164" fontId="53" fillId="0" borderId="3" xfId="0" applyNumberFormat="1" applyFont="1" applyFill="1" applyBorder="1" applyAlignment="1">
      <alignment horizontal="center" vertical="center" wrapText="1"/>
    </xf>
    <xf numFmtId="170" fontId="53" fillId="0" borderId="3" xfId="0" applyNumberFormat="1" applyFont="1" applyFill="1" applyBorder="1" applyAlignment="1">
      <alignment vertical="center"/>
    </xf>
    <xf numFmtId="0" fontId="54" fillId="0" borderId="3" xfId="0" applyFont="1" applyBorder="1" applyAlignment="1">
      <alignment horizontal="center" wrapText="1"/>
    </xf>
    <xf numFmtId="49" fontId="51" fillId="0" borderId="2" xfId="0" applyNumberFormat="1" applyFont="1" applyBorder="1" applyAlignment="1">
      <alignment horizontal="justify" vertical="center" wrapText="1"/>
    </xf>
    <xf numFmtId="49" fontId="50" fillId="0" borderId="5" xfId="0" applyNumberFormat="1" applyFont="1" applyFill="1" applyBorder="1" applyAlignment="1">
      <alignment horizontal="left" vertical="center" wrapText="1"/>
    </xf>
    <xf numFmtId="0" fontId="50" fillId="0" borderId="10" xfId="0" applyFont="1" applyFill="1" applyBorder="1" applyAlignment="1">
      <alignment horizontal="left" vertical="top" wrapText="1"/>
    </xf>
    <xf numFmtId="49" fontId="51" fillId="0" borderId="4" xfId="0" applyNumberFormat="1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top" wrapText="1"/>
    </xf>
    <xf numFmtId="0" fontId="46" fillId="0" borderId="11" xfId="0" applyFont="1" applyFill="1" applyBorder="1" applyAlignment="1">
      <alignment vertical="top" wrapText="1"/>
    </xf>
    <xf numFmtId="0" fontId="48" fillId="0" borderId="3" xfId="0" applyFont="1" applyFill="1" applyBorder="1" applyAlignment="1">
      <alignment vertical="top" wrapText="1"/>
    </xf>
    <xf numFmtId="4" fontId="28" fillId="0" borderId="0" xfId="0" applyNumberFormat="1" applyFont="1"/>
    <xf numFmtId="49" fontId="5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justify" vertical="center" wrapText="1"/>
    </xf>
    <xf numFmtId="0" fontId="56" fillId="0" borderId="1" xfId="0" applyFont="1" applyFill="1" applyBorder="1" applyAlignment="1">
      <alignment vertical="center" wrapText="1"/>
    </xf>
    <xf numFmtId="49" fontId="15" fillId="0" borderId="1" xfId="0" applyNumberFormat="1" applyFont="1" applyBorder="1" applyAlignment="1">
      <alignment horizontal="justify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5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168" fontId="8" fillId="0" borderId="1" xfId="0" applyNumberFormat="1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56" fillId="0" borderId="1" xfId="0" applyNumberFormat="1" applyFont="1" applyFill="1" applyBorder="1" applyAlignment="1">
      <alignment vertical="center" wrapText="1"/>
    </xf>
    <xf numFmtId="49" fontId="15" fillId="0" borderId="0" xfId="0" applyNumberFormat="1" applyFont="1" applyBorder="1" applyAlignment="1">
      <alignment horizontal="justify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41" fillId="0" borderId="1" xfId="0" applyFont="1" applyFill="1" applyBorder="1" applyAlignment="1">
      <alignment vertical="center" wrapText="1"/>
    </xf>
    <xf numFmtId="49" fontId="57" fillId="6" borderId="1" xfId="0" applyNumberFormat="1" applyFont="1" applyFill="1" applyBorder="1" applyAlignment="1">
      <alignment horizontal="left" vertical="center" wrapText="1"/>
    </xf>
    <xf numFmtId="49" fontId="57" fillId="2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6" fontId="29" fillId="0" borderId="1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0" xfId="0" applyFill="1" applyBorder="1"/>
    <xf numFmtId="0" fontId="6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41" fillId="3" borderId="1" xfId="0" applyNumberFormat="1" applyFont="1" applyFill="1" applyBorder="1" applyAlignment="1">
      <alignment horizontal="center" vertical="center" wrapText="1"/>
    </xf>
    <xf numFmtId="49" fontId="35" fillId="4" borderId="1" xfId="0" applyNumberFormat="1" applyFont="1" applyFill="1" applyBorder="1" applyAlignment="1">
      <alignment horizontal="center" vertical="center" wrapText="1"/>
    </xf>
    <xf numFmtId="49" fontId="35" fillId="4" borderId="1" xfId="0" applyNumberFormat="1" applyFont="1" applyFill="1" applyBorder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166" fontId="60" fillId="2" borderId="1" xfId="0" applyNumberFormat="1" applyFont="1" applyFill="1" applyBorder="1" applyAlignment="1">
      <alignment horizontal="right" vertical="center"/>
    </xf>
    <xf numFmtId="164" fontId="57" fillId="2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/>
    </xf>
    <xf numFmtId="166" fontId="60" fillId="6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right" vertical="center"/>
    </xf>
    <xf numFmtId="166" fontId="11" fillId="6" borderId="1" xfId="0" applyNumberFormat="1" applyFont="1" applyFill="1" applyBorder="1" applyAlignment="1">
      <alignment horizontal="right" vertical="center"/>
    </xf>
    <xf numFmtId="166" fontId="61" fillId="0" borderId="1" xfId="0" applyNumberFormat="1" applyFont="1" applyBorder="1" applyAlignment="1">
      <alignment horizontal="right" vertical="center"/>
    </xf>
    <xf numFmtId="166" fontId="24" fillId="0" borderId="1" xfId="0" applyNumberFormat="1" applyFont="1" applyBorder="1" applyAlignment="1">
      <alignment horizontal="right" vertical="center"/>
    </xf>
    <xf numFmtId="166" fontId="24" fillId="5" borderId="1" xfId="0" applyNumberFormat="1" applyFont="1" applyFill="1" applyBorder="1" applyAlignment="1">
      <alignment horizontal="right" vertical="center"/>
    </xf>
    <xf numFmtId="166" fontId="24" fillId="0" borderId="1" xfId="0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6" fontId="61" fillId="3" borderId="1" xfId="0" applyNumberFormat="1" applyFont="1" applyFill="1" applyBorder="1" applyAlignment="1">
      <alignment horizontal="right" vertical="center"/>
    </xf>
    <xf numFmtId="166" fontId="24" fillId="3" borderId="1" xfId="0" applyNumberFormat="1" applyFont="1" applyFill="1" applyBorder="1" applyAlignment="1">
      <alignment horizontal="right" vertical="center"/>
    </xf>
    <xf numFmtId="166" fontId="62" fillId="0" borderId="1" xfId="0" applyNumberFormat="1" applyFont="1" applyBorder="1" applyAlignment="1">
      <alignment horizontal="right" vertical="center"/>
    </xf>
    <xf numFmtId="166" fontId="24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166" fontId="63" fillId="3" borderId="1" xfId="0" applyNumberFormat="1" applyFont="1" applyFill="1" applyBorder="1" applyAlignment="1">
      <alignment horizontal="right" vertical="center"/>
    </xf>
    <xf numFmtId="166" fontId="61" fillId="0" borderId="1" xfId="0" applyNumberFormat="1" applyFont="1" applyFill="1" applyBorder="1" applyAlignment="1">
      <alignment horizontal="right" vertical="center"/>
    </xf>
    <xf numFmtId="171" fontId="24" fillId="0" borderId="1" xfId="0" applyNumberFormat="1" applyFont="1" applyFill="1" applyBorder="1" applyAlignment="1">
      <alignment horizontal="right" vertical="center"/>
    </xf>
    <xf numFmtId="171" fontId="24" fillId="5" borderId="1" xfId="0" applyNumberFormat="1" applyFont="1" applyFill="1" applyBorder="1" applyAlignment="1">
      <alignment horizontal="right" vertical="center"/>
    </xf>
    <xf numFmtId="171" fontId="24" fillId="4" borderId="1" xfId="0" applyNumberFormat="1" applyFont="1" applyFill="1" applyBorder="1" applyAlignment="1">
      <alignment horizontal="right" vertical="center"/>
    </xf>
    <xf numFmtId="4" fontId="61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vertical="center"/>
    </xf>
    <xf numFmtId="4" fontId="24" fillId="5" borderId="1" xfId="0" applyNumberFormat="1" applyFont="1" applyFill="1" applyBorder="1" applyAlignment="1">
      <alignment horizontal="right" vertical="center"/>
    </xf>
    <xf numFmtId="166" fontId="64" fillId="5" borderId="1" xfId="0" applyNumberFormat="1" applyFont="1" applyFill="1" applyBorder="1" applyAlignment="1">
      <alignment horizontal="right" vertical="center"/>
    </xf>
    <xf numFmtId="166" fontId="64" fillId="0" borderId="1" xfId="0" applyNumberFormat="1" applyFont="1" applyFill="1" applyBorder="1" applyAlignment="1">
      <alignment horizontal="right" vertical="center"/>
    </xf>
    <xf numFmtId="166" fontId="63" fillId="0" borderId="1" xfId="0" applyNumberFormat="1" applyFont="1" applyFill="1" applyBorder="1" applyAlignment="1">
      <alignment horizontal="right" vertical="center"/>
    </xf>
    <xf numFmtId="166" fontId="64" fillId="4" borderId="1" xfId="0" applyNumberFormat="1" applyFont="1" applyFill="1" applyBorder="1" applyAlignment="1">
      <alignment horizontal="right" vertical="center"/>
    </xf>
    <xf numFmtId="166" fontId="11" fillId="4" borderId="8" xfId="0" applyNumberFormat="1" applyFont="1" applyFill="1" applyBorder="1" applyAlignment="1">
      <alignment horizontal="right" vertical="center"/>
    </xf>
    <xf numFmtId="166" fontId="24" fillId="4" borderId="8" xfId="0" applyNumberFormat="1" applyFont="1" applyFill="1" applyBorder="1" applyAlignment="1">
      <alignment horizontal="right" vertical="center"/>
    </xf>
    <xf numFmtId="166" fontId="24" fillId="5" borderId="8" xfId="0" applyNumberFormat="1" applyFont="1" applyFill="1" applyBorder="1" applyAlignment="1">
      <alignment horizontal="right" vertical="center"/>
    </xf>
    <xf numFmtId="49" fontId="7" fillId="5" borderId="1" xfId="0" applyNumberFormat="1" applyFont="1" applyFill="1" applyBorder="1" applyAlignment="1">
      <alignment horizontal="left" vertical="center" wrapText="1"/>
    </xf>
    <xf numFmtId="49" fontId="65" fillId="0" borderId="1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7" fillId="0" borderId="0" xfId="0" applyFont="1" applyAlignment="1"/>
    <xf numFmtId="0" fontId="58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6;&#1040;&#1047;&#1056;&#1040;&#1041;&#1054;&#1058;&#1050;&#1048;%20&#1082;%20&#1073;&#1102;&#1076;&#1078;&#1077;&#1090;&#1091;%20&#1052;&#1056;\&#1056;&#1040;&#1057;&#1061;&#1054;&#1044;&#1067;%20&#1042;&#1057;&#1045;&#1043;&#1054;%20%20&#1052;&#1056;%20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4 год"/>
      <sheetName val="2015 год"/>
      <sheetName val="2016 год"/>
      <sheetName val="Лист1"/>
    </sheetNames>
    <sheetDataSet>
      <sheetData sheetId="0">
        <row r="19">
          <cell r="AH19">
            <v>867778.73220000009</v>
          </cell>
        </row>
      </sheetData>
      <sheetData sheetId="1">
        <row r="4">
          <cell r="AH4">
            <v>6570.0634499999996</v>
          </cell>
        </row>
      </sheetData>
      <sheetData sheetId="2">
        <row r="4">
          <cell r="AH4">
            <v>6592.1433572699989</v>
          </cell>
        </row>
      </sheetData>
      <sheetData sheetId="3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4.xml"/><Relationship Id="rId117" Type="http://schemas.openxmlformats.org/officeDocument/2006/relationships/revisionLog" Target="revisionLog11.xml"/><Relationship Id="rId21" Type="http://schemas.openxmlformats.org/officeDocument/2006/relationships/revisionLog" Target="revisionLog14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63" Type="http://schemas.openxmlformats.org/officeDocument/2006/relationships/revisionLog" Target="revisionLog19.xml"/><Relationship Id="rId68" Type="http://schemas.openxmlformats.org/officeDocument/2006/relationships/revisionLog" Target="revisionLog110.xml"/><Relationship Id="rId84" Type="http://schemas.openxmlformats.org/officeDocument/2006/relationships/revisionLog" Target="revisionLog112.xml"/><Relationship Id="rId89" Type="http://schemas.openxmlformats.org/officeDocument/2006/relationships/revisionLog" Target="revisionLog113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12.xml"/><Relationship Id="rId138" Type="http://schemas.openxmlformats.org/officeDocument/2006/relationships/revisionLog" Target="revisionLog13.xml"/><Relationship Id="rId16" Type="http://schemas.openxmlformats.org/officeDocument/2006/relationships/revisionLog" Target="revisionLog14111.xml"/><Relationship Id="rId107" Type="http://schemas.openxmlformats.org/officeDocument/2006/relationships/revisionLog" Target="revisionLog1111.xml"/><Relationship Id="rId11" Type="http://schemas.openxmlformats.org/officeDocument/2006/relationships/revisionLog" Target="revisionLog1311.xml"/><Relationship Id="rId32" Type="http://schemas.openxmlformats.org/officeDocument/2006/relationships/revisionLog" Target="revisionLog1711.xml"/><Relationship Id="rId37" Type="http://schemas.openxmlformats.org/officeDocument/2006/relationships/revisionLog" Target="revisionLog18111.xml"/><Relationship Id="rId53" Type="http://schemas.openxmlformats.org/officeDocument/2006/relationships/revisionLog" Target="revisionLog1121.xml"/><Relationship Id="rId58" Type="http://schemas.openxmlformats.org/officeDocument/2006/relationships/revisionLog" Target="revisionLog1112.xml"/><Relationship Id="rId74" Type="http://schemas.openxmlformats.org/officeDocument/2006/relationships/revisionLog" Target="revisionLog1141.xml"/><Relationship Id="rId79" Type="http://schemas.openxmlformats.org/officeDocument/2006/relationships/revisionLog" Target="revisionLog115.xml"/><Relationship Id="rId102" Type="http://schemas.openxmlformats.org/officeDocument/2006/relationships/revisionLog" Target="revisionLog131.xml"/><Relationship Id="rId123" Type="http://schemas.openxmlformats.org/officeDocument/2006/relationships/revisionLog" Target="revisionLog121.xml"/><Relationship Id="rId128" Type="http://schemas.openxmlformats.org/officeDocument/2006/relationships/revisionLog" Target="revisionLog15.xml"/><Relationship Id="rId95" Type="http://schemas.openxmlformats.org/officeDocument/2006/relationships/revisionLog" Target="revisionLog118.xml"/><Relationship Id="rId90" Type="http://schemas.openxmlformats.org/officeDocument/2006/relationships/revisionLog" Target="revisionLog117.xml"/><Relationship Id="rId14" Type="http://schemas.openxmlformats.org/officeDocument/2006/relationships/revisionLog" Target="revisionLog1411111.xml"/><Relationship Id="rId22" Type="http://schemas.openxmlformats.org/officeDocument/2006/relationships/revisionLog" Target="revisionLog161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111.xml"/><Relationship Id="rId35" Type="http://schemas.openxmlformats.org/officeDocument/2006/relationships/revisionLog" Target="revisionLog19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56" Type="http://schemas.openxmlformats.org/officeDocument/2006/relationships/revisionLog" Target="revisionLog111211.xml"/><Relationship Id="rId64" Type="http://schemas.openxmlformats.org/officeDocument/2006/relationships/revisionLog" Target="revisionLog11511.xml"/><Relationship Id="rId69" Type="http://schemas.openxmlformats.org/officeDocument/2006/relationships/revisionLog" Target="revisionLog11611.xml"/><Relationship Id="rId77" Type="http://schemas.openxmlformats.org/officeDocument/2006/relationships/revisionLog" Target="revisionLog1171.xml"/><Relationship Id="rId100" Type="http://schemas.openxmlformats.org/officeDocument/2006/relationships/revisionLog" Target="revisionLog1312.xml"/><Relationship Id="rId105" Type="http://schemas.openxmlformats.org/officeDocument/2006/relationships/revisionLog" Target="revisionLog11111.xml"/><Relationship Id="rId113" Type="http://schemas.openxmlformats.org/officeDocument/2006/relationships/revisionLog" Target="revisionLog151.xml"/><Relationship Id="rId118" Type="http://schemas.openxmlformats.org/officeDocument/2006/relationships/revisionLog" Target="revisionLog18.xml"/><Relationship Id="rId126" Type="http://schemas.openxmlformats.org/officeDocument/2006/relationships/revisionLog" Target="revisionLog152.xml"/><Relationship Id="rId134" Type="http://schemas.openxmlformats.org/officeDocument/2006/relationships/revisionLog" Target="revisionLog114.xml"/><Relationship Id="rId139" Type="http://schemas.openxmlformats.org/officeDocument/2006/relationships/revisionLog" Target="revisionLog116.xml"/><Relationship Id="rId8" Type="http://schemas.openxmlformats.org/officeDocument/2006/relationships/revisionLog" Target="revisionLog11311.xml"/><Relationship Id="rId51" Type="http://schemas.openxmlformats.org/officeDocument/2006/relationships/revisionLog" Target="revisionLog11411.xml"/><Relationship Id="rId72" Type="http://schemas.openxmlformats.org/officeDocument/2006/relationships/revisionLog" Target="revisionLog11711.xml"/><Relationship Id="rId80" Type="http://schemas.openxmlformats.org/officeDocument/2006/relationships/revisionLog" Target="revisionLog1181.xml"/><Relationship Id="rId85" Type="http://schemas.openxmlformats.org/officeDocument/2006/relationships/revisionLog" Target="revisionLog1172.xml"/><Relationship Id="rId93" Type="http://schemas.openxmlformats.org/officeDocument/2006/relationships/revisionLog" Target="revisionLog1182.xml"/><Relationship Id="rId98" Type="http://schemas.openxmlformats.org/officeDocument/2006/relationships/revisionLog" Target="revisionLog13121.xml"/><Relationship Id="rId121" Type="http://schemas.openxmlformats.org/officeDocument/2006/relationships/revisionLog" Target="revisionLog1211.xml"/><Relationship Id="rId142" Type="http://schemas.openxmlformats.org/officeDocument/2006/relationships/revisionLog" Target="revisionLog119.xml"/><Relationship Id="rId12" Type="http://schemas.openxmlformats.org/officeDocument/2006/relationships/revisionLog" Target="revisionLog131211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1.xml"/><Relationship Id="rId46" Type="http://schemas.openxmlformats.org/officeDocument/2006/relationships/revisionLog" Target="revisionLog181.xml"/><Relationship Id="rId59" Type="http://schemas.openxmlformats.org/officeDocument/2006/relationships/revisionLog" Target="revisionLog19211.xml"/><Relationship Id="rId67" Type="http://schemas.openxmlformats.org/officeDocument/2006/relationships/revisionLog" Target="revisionLog116111.xml"/><Relationship Id="rId103" Type="http://schemas.openxmlformats.org/officeDocument/2006/relationships/revisionLog" Target="revisionLog1113.xml"/><Relationship Id="rId108" Type="http://schemas.openxmlformats.org/officeDocument/2006/relationships/revisionLog" Target="revisionLog12111.xml"/><Relationship Id="rId116" Type="http://schemas.openxmlformats.org/officeDocument/2006/relationships/revisionLog" Target="revisionLog182.xml"/><Relationship Id="rId124" Type="http://schemas.openxmlformats.org/officeDocument/2006/relationships/revisionLog" Target="revisionLog1521.xml"/><Relationship Id="rId129" Type="http://schemas.openxmlformats.org/officeDocument/2006/relationships/revisionLog" Target="revisionLog1142.xml"/><Relationship Id="rId137" Type="http://schemas.openxmlformats.org/officeDocument/2006/relationships/revisionLog" Target="revisionLog1161.xml"/><Relationship Id="rId20" Type="http://schemas.openxmlformats.org/officeDocument/2006/relationships/revisionLog" Target="revisionLog15111.xml"/><Relationship Id="rId41" Type="http://schemas.openxmlformats.org/officeDocument/2006/relationships/revisionLog" Target="revisionLog1811.xml"/><Relationship Id="rId54" Type="http://schemas.openxmlformats.org/officeDocument/2006/relationships/revisionLog" Target="revisionLog191.xml"/><Relationship Id="rId62" Type="http://schemas.openxmlformats.org/officeDocument/2006/relationships/revisionLog" Target="revisionLog192.xml"/><Relationship Id="rId70" Type="http://schemas.openxmlformats.org/officeDocument/2006/relationships/revisionLog" Target="revisionLog117111.xml"/><Relationship Id="rId75" Type="http://schemas.openxmlformats.org/officeDocument/2006/relationships/revisionLog" Target="revisionLog11811.xml"/><Relationship Id="rId83" Type="http://schemas.openxmlformats.org/officeDocument/2006/relationships/revisionLog" Target="revisionLog1191.xml"/><Relationship Id="rId88" Type="http://schemas.openxmlformats.org/officeDocument/2006/relationships/revisionLog" Target="revisionLog11821.xml"/><Relationship Id="rId91" Type="http://schemas.openxmlformats.org/officeDocument/2006/relationships/revisionLog" Target="revisionLog120.xml"/><Relationship Id="rId96" Type="http://schemas.openxmlformats.org/officeDocument/2006/relationships/revisionLog" Target="revisionLog122.xml"/><Relationship Id="rId111" Type="http://schemas.openxmlformats.org/officeDocument/2006/relationships/revisionLog" Target="revisionLog1512.xml"/><Relationship Id="rId132" Type="http://schemas.openxmlformats.org/officeDocument/2006/relationships/revisionLog" Target="revisionLog11612.xml"/><Relationship Id="rId140" Type="http://schemas.openxmlformats.org/officeDocument/2006/relationships/revisionLog" Target="revisionLog123.xml"/><Relationship Id="rId6" Type="http://schemas.openxmlformats.org/officeDocument/2006/relationships/revisionLog" Target="revisionLog12112.xml"/><Relationship Id="rId15" Type="http://schemas.openxmlformats.org/officeDocument/2006/relationships/revisionLog" Target="revisionLog141111.xml"/><Relationship Id="rId23" Type="http://schemas.openxmlformats.org/officeDocument/2006/relationships/revisionLog" Target="revisionLog161111.xml"/><Relationship Id="rId28" Type="http://schemas.openxmlformats.org/officeDocument/2006/relationships/revisionLog" Target="revisionLog17111.xml"/><Relationship Id="rId36" Type="http://schemas.openxmlformats.org/officeDocument/2006/relationships/revisionLog" Target="revisionLog181111.xml"/><Relationship Id="rId49" Type="http://schemas.openxmlformats.org/officeDocument/2006/relationships/revisionLog" Target="revisionLog11212.xml"/><Relationship Id="rId57" Type="http://schemas.openxmlformats.org/officeDocument/2006/relationships/revisionLog" Target="revisionLog11121.xml"/><Relationship Id="rId106" Type="http://schemas.openxmlformats.org/officeDocument/2006/relationships/revisionLog" Target="revisionLog1231.xml"/><Relationship Id="rId114" Type="http://schemas.openxmlformats.org/officeDocument/2006/relationships/revisionLog" Target="revisionLog1821.xml"/><Relationship Id="rId119" Type="http://schemas.openxmlformats.org/officeDocument/2006/relationships/revisionLog" Target="revisionLog11421.xml"/><Relationship Id="rId127" Type="http://schemas.openxmlformats.org/officeDocument/2006/relationships/revisionLog" Target="revisionLog116121.xml"/><Relationship Id="rId10" Type="http://schemas.openxmlformats.org/officeDocument/2006/relationships/revisionLog" Target="revisionLog13111.xml"/><Relationship Id="rId31" Type="http://schemas.openxmlformats.org/officeDocument/2006/relationships/revisionLog" Target="revisionLog1811111.xml"/><Relationship Id="rId44" Type="http://schemas.openxmlformats.org/officeDocument/2006/relationships/revisionLog" Target="revisionLog11011.xml"/><Relationship Id="rId52" Type="http://schemas.openxmlformats.org/officeDocument/2006/relationships/revisionLog" Target="revisionLog11312.xml"/><Relationship Id="rId60" Type="http://schemas.openxmlformats.org/officeDocument/2006/relationships/revisionLog" Target="revisionLog11412.xml"/><Relationship Id="rId65" Type="http://schemas.openxmlformats.org/officeDocument/2006/relationships/revisionLog" Target="revisionLog1151.xml"/><Relationship Id="rId73" Type="http://schemas.openxmlformats.org/officeDocument/2006/relationships/revisionLog" Target="revisionLog1161211.xml"/><Relationship Id="rId78" Type="http://schemas.openxmlformats.org/officeDocument/2006/relationships/revisionLog" Target="revisionLog11721.xml"/><Relationship Id="rId81" Type="http://schemas.openxmlformats.org/officeDocument/2006/relationships/revisionLog" Target="revisionLog118211.xml"/><Relationship Id="rId86" Type="http://schemas.openxmlformats.org/officeDocument/2006/relationships/revisionLog" Target="revisionLog1201.xml"/><Relationship Id="rId94" Type="http://schemas.openxmlformats.org/officeDocument/2006/relationships/revisionLog" Target="revisionLog1221.xml"/><Relationship Id="rId99" Type="http://schemas.openxmlformats.org/officeDocument/2006/relationships/revisionLog" Target="revisionLog15121.xml"/><Relationship Id="rId101" Type="http://schemas.openxmlformats.org/officeDocument/2006/relationships/revisionLog" Target="revisionLog12311.xml"/><Relationship Id="rId122" Type="http://schemas.openxmlformats.org/officeDocument/2006/relationships/revisionLog" Target="revisionLog15211.xml"/><Relationship Id="rId130" Type="http://schemas.openxmlformats.org/officeDocument/2006/relationships/revisionLog" Target="revisionLog124.xml"/><Relationship Id="rId135" Type="http://schemas.openxmlformats.org/officeDocument/2006/relationships/revisionLog" Target="revisionLog125.xml"/><Relationship Id="rId143" Type="http://schemas.openxmlformats.org/officeDocument/2006/relationships/revisionLog" Target="revisionLog1.xml"/><Relationship Id="rId9" Type="http://schemas.openxmlformats.org/officeDocument/2006/relationships/revisionLog" Target="revisionLog131111.xml"/><Relationship Id="rId13" Type="http://schemas.openxmlformats.org/officeDocument/2006/relationships/revisionLog" Target="revisionLog123111.xml"/><Relationship Id="rId18" Type="http://schemas.openxmlformats.org/officeDocument/2006/relationships/revisionLog" Target="revisionLog132.xml"/><Relationship Id="rId39" Type="http://schemas.openxmlformats.org/officeDocument/2006/relationships/revisionLog" Target="revisionLog152111.xml"/><Relationship Id="rId109" Type="http://schemas.openxmlformats.org/officeDocument/2006/relationships/revisionLog" Target="revisionLog18211.xml"/><Relationship Id="rId34" Type="http://schemas.openxmlformats.org/officeDocument/2006/relationships/revisionLog" Target="revisionLog151211.xml"/><Relationship Id="rId50" Type="http://schemas.openxmlformats.org/officeDocument/2006/relationships/revisionLog" Target="revisionLog11131.xml"/><Relationship Id="rId55" Type="http://schemas.openxmlformats.org/officeDocument/2006/relationships/revisionLog" Target="revisionLog182111.xml"/><Relationship Id="rId76" Type="http://schemas.openxmlformats.org/officeDocument/2006/relationships/revisionLog" Target="revisionLog111311.xml"/><Relationship Id="rId97" Type="http://schemas.openxmlformats.org/officeDocument/2006/relationships/revisionLog" Target="revisionLog1241.xml"/><Relationship Id="rId104" Type="http://schemas.openxmlformats.org/officeDocument/2006/relationships/revisionLog" Target="revisionLog12411.xml"/><Relationship Id="rId120" Type="http://schemas.openxmlformats.org/officeDocument/2006/relationships/revisionLog" Target="revisionLog1251.xml"/><Relationship Id="rId125" Type="http://schemas.openxmlformats.org/officeDocument/2006/relationships/revisionLog" Target="revisionLog127.xml"/><Relationship Id="rId141" Type="http://schemas.openxmlformats.org/officeDocument/2006/relationships/revisionLog" Target="revisionLog126.xml"/><Relationship Id="rId7" Type="http://schemas.openxmlformats.org/officeDocument/2006/relationships/revisionLog" Target="revisionLog1212.xml"/><Relationship Id="rId71" Type="http://schemas.openxmlformats.org/officeDocument/2006/relationships/revisionLog" Target="revisionLog11112.xml"/><Relationship Id="rId92" Type="http://schemas.openxmlformats.org/officeDocument/2006/relationships/revisionLog" Target="revisionLog114211.xml"/><Relationship Id="rId29" Type="http://schemas.openxmlformats.org/officeDocument/2006/relationships/revisionLog" Target="revisionLog1611.xml"/><Relationship Id="rId24" Type="http://schemas.openxmlformats.org/officeDocument/2006/relationships/revisionLog" Target="revisionLog16111.xml"/><Relationship Id="rId40" Type="http://schemas.openxmlformats.org/officeDocument/2006/relationships/revisionLog" Target="revisionLog1911.xml"/><Relationship Id="rId45" Type="http://schemas.openxmlformats.org/officeDocument/2006/relationships/revisionLog" Target="revisionLog1101.xml"/><Relationship Id="rId66" Type="http://schemas.openxmlformats.org/officeDocument/2006/relationships/revisionLog" Target="revisionLog1131.xml"/><Relationship Id="rId87" Type="http://schemas.openxmlformats.org/officeDocument/2006/relationships/revisionLog" Target="revisionLog1162.xml"/><Relationship Id="rId110" Type="http://schemas.openxmlformats.org/officeDocument/2006/relationships/revisionLog" Target="revisionLog1261.xml"/><Relationship Id="rId115" Type="http://schemas.openxmlformats.org/officeDocument/2006/relationships/revisionLog" Target="revisionLog153.xml"/><Relationship Id="rId131" Type="http://schemas.openxmlformats.org/officeDocument/2006/relationships/revisionLog" Target="revisionLog128.xml"/><Relationship Id="rId136" Type="http://schemas.openxmlformats.org/officeDocument/2006/relationships/revisionLog" Target="revisionLog129.xml"/><Relationship Id="rId61" Type="http://schemas.openxmlformats.org/officeDocument/2006/relationships/revisionLog" Target="revisionLog1921.xml"/><Relationship Id="rId82" Type="http://schemas.openxmlformats.org/officeDocument/2006/relationships/revisionLog" Target="revisionLog11613.xml"/><Relationship Id="rId19" Type="http://schemas.openxmlformats.org/officeDocument/2006/relationships/revisionLog" Target="revisionLog151111.xml"/></Relationships>
</file>

<file path=xl/revisions/revisionHeaders.xml><?xml version="1.0" encoding="utf-8"?>
<headers xmlns="http://schemas.openxmlformats.org/spreadsheetml/2006/main" xmlns:r="http://schemas.openxmlformats.org/officeDocument/2006/relationships" guid="{FDDD6C72-92AF-43ED-BA60-AC6AD2BB3AE0}" diskRevisions="1" revisionId="1543" version="143">
  <header guid="{ECE71843-C38B-4311-B672-44B23FFD3DBA}" dateTime="2013-11-15T17:22:57" maxSheetId="6" userName="user" r:id="rId6">
    <sheetIdMap count="5">
      <sheetId val="1"/>
      <sheetId val="2"/>
      <sheetId val="3"/>
      <sheetId val="4"/>
      <sheetId val="5"/>
    </sheetIdMap>
  </header>
  <header guid="{D94568C8-7AF0-4230-BE69-BC342577D14A}" dateTime="2013-11-18T13:02:52" maxSheetId="6" userName="Администратор" r:id="rId7">
    <sheetIdMap count="5">
      <sheetId val="1"/>
      <sheetId val="2"/>
      <sheetId val="3"/>
      <sheetId val="4"/>
      <sheetId val="5"/>
    </sheetIdMap>
  </header>
  <header guid="{BFBE0A9B-23B7-4FCD-A679-368365DC33C6}" dateTime="2013-11-18T14:26:14" maxSheetId="6" userName="Администратор" r:id="rId8" minRId="40" maxRId="41">
    <sheetIdMap count="5">
      <sheetId val="1"/>
      <sheetId val="2"/>
      <sheetId val="3"/>
      <sheetId val="4"/>
      <sheetId val="5"/>
    </sheetIdMap>
  </header>
  <header guid="{856AD69A-2A1F-4AB9-BB9B-84F1C207A0D2}" dateTime="2013-11-18T17:35:49" maxSheetId="6" userName="user" r:id="rId9" minRId="42" maxRId="46">
    <sheetIdMap count="5">
      <sheetId val="1"/>
      <sheetId val="2"/>
      <sheetId val="3"/>
      <sheetId val="4"/>
      <sheetId val="5"/>
    </sheetIdMap>
  </header>
  <header guid="{508C0BC5-3C5A-49EE-A7F4-DB7DD793D682}" dateTime="2013-11-18T17:36:40" maxSheetId="6" userName="user" r:id="rId10">
    <sheetIdMap count="5">
      <sheetId val="1"/>
      <sheetId val="2"/>
      <sheetId val="3"/>
      <sheetId val="4"/>
      <sheetId val="5"/>
    </sheetIdMap>
  </header>
  <header guid="{E53A9AAC-7CB6-4CD9-9F28-A44860126788}" dateTime="2013-11-19T16:46:39" maxSheetId="6" userName="Администратор" r:id="rId11">
    <sheetIdMap count="5">
      <sheetId val="1"/>
      <sheetId val="2"/>
      <sheetId val="3"/>
      <sheetId val="4"/>
      <sheetId val="5"/>
    </sheetIdMap>
  </header>
  <header guid="{DE1801CD-3F03-43F3-A33C-162A0F1E6BA7}" dateTime="2013-11-20T11:19:41" maxSheetId="6" userName="user" r:id="rId12" minRId="66" maxRId="71">
    <sheetIdMap count="5">
      <sheetId val="1"/>
      <sheetId val="2"/>
      <sheetId val="3"/>
      <sheetId val="4"/>
      <sheetId val="5"/>
    </sheetIdMap>
  </header>
  <header guid="{D7005107-F622-4F44-8272-8BFCBC781688}" dateTime="2013-11-20T11:25:59" maxSheetId="6" userName="user" r:id="rId13" minRId="78" maxRId="112">
    <sheetIdMap count="5">
      <sheetId val="1"/>
      <sheetId val="2"/>
      <sheetId val="3"/>
      <sheetId val="4"/>
      <sheetId val="5"/>
    </sheetIdMap>
  </header>
  <header guid="{6B73A250-0351-48B2-B447-E20F2ED5C004}" dateTime="2013-11-20T11:26:09" maxSheetId="6" userName="user" r:id="rId14">
    <sheetIdMap count="5">
      <sheetId val="1"/>
      <sheetId val="2"/>
      <sheetId val="3"/>
      <sheetId val="4"/>
      <sheetId val="5"/>
    </sheetIdMap>
  </header>
  <header guid="{87AF23AF-DCEF-45D4-A072-08AD6BF2F526}" dateTime="2013-11-20T11:29:46" maxSheetId="6" userName="user" r:id="rId15">
    <sheetIdMap count="5">
      <sheetId val="1"/>
      <sheetId val="2"/>
      <sheetId val="3"/>
      <sheetId val="4"/>
      <sheetId val="5"/>
    </sheetIdMap>
  </header>
  <header guid="{BE75D44E-48A4-442B-9E71-4E0D4F22DA96}" dateTime="2013-11-20T11:47:50" maxSheetId="6" userName="user" r:id="rId16" minRId="131">
    <sheetIdMap count="5">
      <sheetId val="1"/>
      <sheetId val="2"/>
      <sheetId val="3"/>
      <sheetId val="4"/>
      <sheetId val="5"/>
    </sheetIdMap>
  </header>
  <header guid="{F9BAF22A-E2C2-4B4D-A3BE-175085BE17D0}" dateTime="2013-11-20T11:51:51" maxSheetId="6" userName="user" r:id="rId17" minRId="138" maxRId="142">
    <sheetIdMap count="5">
      <sheetId val="1"/>
      <sheetId val="2"/>
      <sheetId val="3"/>
      <sheetId val="4"/>
      <sheetId val="5"/>
    </sheetIdMap>
  </header>
  <header guid="{655F20CB-CC24-4354-A616-CA80E259B4B1}" dateTime="2013-11-20T16:37:13" maxSheetId="6" userName="Администратор" r:id="rId18">
    <sheetIdMap count="5">
      <sheetId val="1"/>
      <sheetId val="2"/>
      <sheetId val="3"/>
      <sheetId val="4"/>
      <sheetId val="5"/>
    </sheetIdMap>
  </header>
  <header guid="{EDB97AB8-9445-4AA2-90BC-56FB3FB40263}" dateTime="2013-11-20T17:40:41" maxSheetId="6" userName="user" r:id="rId19" minRId="156" maxRId="157">
    <sheetIdMap count="5">
      <sheetId val="1"/>
      <sheetId val="2"/>
      <sheetId val="3"/>
      <sheetId val="4"/>
      <sheetId val="5"/>
    </sheetIdMap>
  </header>
  <header guid="{690065C9-FEE0-40DD-B0CC-9F7741500B28}" dateTime="2013-11-20T17:42:56" maxSheetId="6" userName="user" r:id="rId20" minRId="164" maxRId="165">
    <sheetIdMap count="5">
      <sheetId val="1"/>
      <sheetId val="2"/>
      <sheetId val="3"/>
      <sheetId val="4"/>
      <sheetId val="5"/>
    </sheetIdMap>
  </header>
  <header guid="{9A28638E-CEFD-404E-A28D-402E88D31687}" dateTime="2013-11-20T17:43:22" maxSheetId="6" userName="user" r:id="rId21" minRId="172" maxRId="173">
    <sheetIdMap count="5">
      <sheetId val="1"/>
      <sheetId val="2"/>
      <sheetId val="3"/>
      <sheetId val="4"/>
      <sheetId val="5"/>
    </sheetIdMap>
  </header>
  <header guid="{6EDDB7B6-B807-4F6A-96C8-AAC85F23AEFF}" dateTime="2013-11-20T17:43:36" maxSheetId="6" userName="user" r:id="rId22">
    <sheetIdMap count="5">
      <sheetId val="1"/>
      <sheetId val="2"/>
      <sheetId val="3"/>
      <sheetId val="4"/>
      <sheetId val="5"/>
    </sheetIdMap>
  </header>
  <header guid="{906953D7-01BD-4041-87FC-6D6D542F1148}" dateTime="2013-11-20T17:44:48" maxSheetId="6" userName="user" r:id="rId23" minRId="186">
    <sheetIdMap count="5">
      <sheetId val="1"/>
      <sheetId val="2"/>
      <sheetId val="3"/>
      <sheetId val="4"/>
      <sheetId val="5"/>
    </sheetIdMap>
  </header>
  <header guid="{FCB9320B-1687-4543-A371-4908D58FD944}" dateTime="2013-11-20T17:45:10" maxSheetId="6" userName="user" r:id="rId24" minRId="193">
    <sheetIdMap count="5">
      <sheetId val="1"/>
      <sheetId val="2"/>
      <sheetId val="3"/>
      <sheetId val="4"/>
      <sheetId val="5"/>
    </sheetIdMap>
  </header>
  <header guid="{F1654314-3516-4796-99FA-72E6BE63CB5A}" dateTime="2013-11-20T17:46:51" maxSheetId="6" userName="user" r:id="rId25" minRId="200">
    <sheetIdMap count="5">
      <sheetId val="1"/>
      <sheetId val="2"/>
      <sheetId val="3"/>
      <sheetId val="4"/>
      <sheetId val="5"/>
    </sheetIdMap>
  </header>
  <header guid="{797D9B3A-BF6F-47D4-A756-4185EA26C1F1}" dateTime="2013-11-20T17:47:11" maxSheetId="6" userName="user" r:id="rId26">
    <sheetIdMap count="5">
      <sheetId val="1"/>
      <sheetId val="2"/>
      <sheetId val="3"/>
      <sheetId val="4"/>
      <sheetId val="5"/>
    </sheetIdMap>
  </header>
  <header guid="{1051E1DF-78F8-430F-B72D-DC6A54139FB9}" dateTime="2013-11-20T17:48:12" maxSheetId="6" userName="user" r:id="rId27" minRId="213">
    <sheetIdMap count="5">
      <sheetId val="1"/>
      <sheetId val="2"/>
      <sheetId val="3"/>
      <sheetId val="4"/>
      <sheetId val="5"/>
    </sheetIdMap>
  </header>
  <header guid="{A97DD646-E783-461C-8656-CD0B9F1639C5}" dateTime="2013-11-20T17:48:26" maxSheetId="6" userName="user" r:id="rId28" minRId="220">
    <sheetIdMap count="5">
      <sheetId val="1"/>
      <sheetId val="2"/>
      <sheetId val="3"/>
      <sheetId val="4"/>
      <sheetId val="5"/>
    </sheetIdMap>
  </header>
  <header guid="{E40F26C4-0C18-4516-BB5E-AFAA8E9C4F3B}" dateTime="2013-11-20T17:48:37" maxSheetId="6" userName="user" r:id="rId29">
    <sheetIdMap count="5">
      <sheetId val="1"/>
      <sheetId val="2"/>
      <sheetId val="3"/>
      <sheetId val="4"/>
      <sheetId val="5"/>
    </sheetIdMap>
  </header>
  <header guid="{9E2604AE-1F3E-4EA0-8E03-C65A410F3249}" dateTime="2013-11-20T17:49:12" maxSheetId="6" userName="user" r:id="rId30">
    <sheetIdMap count="5">
      <sheetId val="1"/>
      <sheetId val="2"/>
      <sheetId val="3"/>
      <sheetId val="4"/>
      <sheetId val="5"/>
    </sheetIdMap>
  </header>
  <header guid="{2A00BFB5-A0F1-48D8-BAE5-59AD1BA122D5}" dateTime="2013-11-20T17:49:35" maxSheetId="6" userName="user" r:id="rId31">
    <sheetIdMap count="5">
      <sheetId val="1"/>
      <sheetId val="2"/>
      <sheetId val="3"/>
      <sheetId val="4"/>
      <sheetId val="5"/>
    </sheetIdMap>
  </header>
  <header guid="{D7AD5F4B-DEEB-4A91-89EB-C234C7AC4832}" dateTime="2013-11-21T09:25:03" maxSheetId="6" userName="user" r:id="rId32">
    <sheetIdMap count="5">
      <sheetId val="1"/>
      <sheetId val="2"/>
      <sheetId val="3"/>
      <sheetId val="4"/>
      <sheetId val="5"/>
    </sheetIdMap>
  </header>
  <header guid="{BD7A5FF6-89F3-423A-A919-C71996844F6F}" dateTime="2013-11-21T09:47:55" maxSheetId="6" userName="user" r:id="rId33" minRId="251" maxRId="252">
    <sheetIdMap count="5">
      <sheetId val="1"/>
      <sheetId val="2"/>
      <sheetId val="3"/>
      <sheetId val="4"/>
      <sheetId val="5"/>
    </sheetIdMap>
  </header>
  <header guid="{3C84F57E-DAAD-493B-A357-889AE865580D}" dateTime="2013-11-21T09:48:21" maxSheetId="6" userName="user" r:id="rId34" minRId="259" maxRId="260">
    <sheetIdMap count="5">
      <sheetId val="1"/>
      <sheetId val="2"/>
      <sheetId val="3"/>
      <sheetId val="4"/>
      <sheetId val="5"/>
    </sheetIdMap>
  </header>
  <header guid="{D5BA28DB-A3A0-4FAB-917A-E82F1ACCA553}" dateTime="2013-11-21T09:49:08" maxSheetId="6" userName="user" r:id="rId35" minRId="267" maxRId="268">
    <sheetIdMap count="5">
      <sheetId val="1"/>
      <sheetId val="2"/>
      <sheetId val="3"/>
      <sheetId val="4"/>
      <sheetId val="5"/>
    </sheetIdMap>
  </header>
  <header guid="{55AC7569-372D-498F-AC44-E5A143A62655}" dateTime="2013-11-21T09:49:29" maxSheetId="6" userName="user" r:id="rId36" minRId="275">
    <sheetIdMap count="5">
      <sheetId val="1"/>
      <sheetId val="2"/>
      <sheetId val="3"/>
      <sheetId val="4"/>
      <sheetId val="5"/>
    </sheetIdMap>
  </header>
  <header guid="{FB3BFE58-AE0A-4997-BA2B-EAF5174984E3}" dateTime="2013-11-21T09:51:41" maxSheetId="6" userName="user" r:id="rId37" minRId="282">
    <sheetIdMap count="5">
      <sheetId val="1"/>
      <sheetId val="2"/>
      <sheetId val="3"/>
      <sheetId val="4"/>
      <sheetId val="5"/>
    </sheetIdMap>
  </header>
  <header guid="{E6F60A02-6FD9-46A5-A814-9AA85DC748EC}" dateTime="2013-11-21T09:52:08" maxSheetId="6" userName="user" r:id="rId38" minRId="289">
    <sheetIdMap count="5">
      <sheetId val="1"/>
      <sheetId val="2"/>
      <sheetId val="3"/>
      <sheetId val="4"/>
      <sheetId val="5"/>
    </sheetIdMap>
  </header>
  <header guid="{FEAA1C64-0974-4EFC-8B67-A85B710E500E}" dateTime="2013-11-21T12:39:17" maxSheetId="6" userName="user" r:id="rId39" minRId="296">
    <sheetIdMap count="5">
      <sheetId val="1"/>
      <sheetId val="2"/>
      <sheetId val="3"/>
      <sheetId val="4"/>
      <sheetId val="5"/>
    </sheetIdMap>
  </header>
  <header guid="{8A25D380-4B8D-4BC8-8124-02F9A31A1884}" dateTime="2013-11-21T12:40:37" maxSheetId="6" userName="user" r:id="rId40" minRId="303" maxRId="304">
    <sheetIdMap count="5">
      <sheetId val="1"/>
      <sheetId val="2"/>
      <sheetId val="3"/>
      <sheetId val="4"/>
      <sheetId val="5"/>
    </sheetIdMap>
  </header>
  <header guid="{44BD445F-5D43-4A0D-B8F0-606ED34A6331}" dateTime="2013-11-21T12:40:49" maxSheetId="6" userName="user" r:id="rId41">
    <sheetIdMap count="5">
      <sheetId val="1"/>
      <sheetId val="2"/>
      <sheetId val="3"/>
      <sheetId val="4"/>
      <sheetId val="5"/>
    </sheetIdMap>
  </header>
  <header guid="{9715AD16-A8F8-4898-AB75-ADCA6769FA12}" dateTime="2013-11-21T12:41:44" maxSheetId="6" userName="user" r:id="rId42" minRId="317" maxRId="318">
    <sheetIdMap count="5">
      <sheetId val="1"/>
      <sheetId val="2"/>
      <sheetId val="3"/>
      <sheetId val="4"/>
      <sheetId val="5"/>
    </sheetIdMap>
  </header>
  <header guid="{E9DA4D53-690B-4B05-AB67-39CFC14152C9}" dateTime="2013-11-21T12:42:32" maxSheetId="6" userName="user" r:id="rId43" minRId="325" maxRId="326">
    <sheetIdMap count="5">
      <sheetId val="1"/>
      <sheetId val="2"/>
      <sheetId val="3"/>
      <sheetId val="4"/>
      <sheetId val="5"/>
    </sheetIdMap>
  </header>
  <header guid="{965709AA-8997-4DF5-A0BF-A29B9F8E4DEE}" dateTime="2013-11-21T12:43:05" maxSheetId="6" userName="user" r:id="rId44">
    <sheetIdMap count="5">
      <sheetId val="1"/>
      <sheetId val="2"/>
      <sheetId val="3"/>
      <sheetId val="4"/>
      <sheetId val="5"/>
    </sheetIdMap>
  </header>
  <header guid="{70231F2D-0E22-4C85-A49A-8BB30C463127}" dateTime="2013-11-21T15:39:04" maxSheetId="6" userName="user" r:id="rId45">
    <sheetIdMap count="5">
      <sheetId val="1"/>
      <sheetId val="2"/>
      <sheetId val="3"/>
      <sheetId val="4"/>
      <sheetId val="5"/>
    </sheetIdMap>
  </header>
  <header guid="{B7DD702A-D015-4BCC-925E-0B726E0CC09D}" dateTime="2013-11-22T12:40:27" maxSheetId="6" userName="Администратор" r:id="rId46">
    <sheetIdMap count="5">
      <sheetId val="1"/>
      <sheetId val="2"/>
      <sheetId val="3"/>
      <sheetId val="4"/>
      <sheetId val="5"/>
    </sheetIdMap>
  </header>
  <header guid="{1266BC3A-5D44-4034-AC8A-A1EFE5143642}" dateTime="2013-11-27T12:55:13" maxSheetId="6" userName="user" r:id="rId47" minRId="352">
    <sheetIdMap count="5">
      <sheetId val="1"/>
      <sheetId val="2"/>
      <sheetId val="3"/>
      <sheetId val="4"/>
      <sheetId val="5"/>
    </sheetIdMap>
  </header>
  <header guid="{9CD441FA-F4F2-4643-9A61-A71FC592CC53}" dateTime="2013-11-27T12:58:41" maxSheetId="6" userName="user" r:id="rId48">
    <sheetIdMap count="5">
      <sheetId val="1"/>
      <sheetId val="2"/>
      <sheetId val="3"/>
      <sheetId val="4"/>
      <sheetId val="5"/>
    </sheetIdMap>
  </header>
  <header guid="{2A7A94F5-39AD-4001-AF36-73A37DC10C05}" dateTime="2013-11-27T12:59:12" maxSheetId="6" userName="user" r:id="rId49" minRId="365">
    <sheetIdMap count="5">
      <sheetId val="1"/>
      <sheetId val="2"/>
      <sheetId val="3"/>
      <sheetId val="4"/>
      <sheetId val="5"/>
    </sheetIdMap>
  </header>
  <header guid="{0BC3FB2E-14BA-432D-AFB9-93424F3C4E5A}" dateTime="2013-11-27T14:03:46" maxSheetId="6" userName="user" r:id="rId50" minRId="372">
    <sheetIdMap count="5">
      <sheetId val="1"/>
      <sheetId val="2"/>
      <sheetId val="3"/>
      <sheetId val="4"/>
      <sheetId val="5"/>
    </sheetIdMap>
  </header>
  <header guid="{46384D35-6859-4245-8597-98ED03AAA90C}" dateTime="2013-11-27T14:23:28" maxSheetId="6" userName="user" r:id="rId51" minRId="379" maxRId="384">
    <sheetIdMap count="5">
      <sheetId val="1"/>
      <sheetId val="2"/>
      <sheetId val="3"/>
      <sheetId val="4"/>
      <sheetId val="5"/>
    </sheetIdMap>
  </header>
  <header guid="{40D4BB64-679E-4F25-ADEF-4FC656CC2D14}" dateTime="2013-11-27T14:30:41" maxSheetId="6" userName="user" r:id="rId52" minRId="391">
    <sheetIdMap count="5">
      <sheetId val="1"/>
      <sheetId val="2"/>
      <sheetId val="3"/>
      <sheetId val="4"/>
      <sheetId val="5"/>
    </sheetIdMap>
  </header>
  <header guid="{457197A9-3ACE-4CCE-91A9-C69FC64FF37E}" dateTime="2013-11-27T14:33:45" maxSheetId="6" userName="Администратор" r:id="rId53">
    <sheetIdMap count="5">
      <sheetId val="1"/>
      <sheetId val="2"/>
      <sheetId val="3"/>
      <sheetId val="4"/>
      <sheetId val="5"/>
    </sheetIdMap>
  </header>
  <header guid="{61EBDE6B-62BB-44B6-8C4E-5C50E21504CD}" dateTime="2013-11-27T14:44:41" maxSheetId="6" userName="user" r:id="rId54" minRId="405" maxRId="406">
    <sheetIdMap count="5">
      <sheetId val="1"/>
      <sheetId val="2"/>
      <sheetId val="3"/>
      <sheetId val="4"/>
      <sheetId val="5"/>
    </sheetIdMap>
  </header>
  <header guid="{6A79943E-3862-4341-ABCD-662F9E5BC12D}" dateTime="2013-11-27T14:45:14" maxSheetId="6" userName="user" r:id="rId55">
    <sheetIdMap count="5">
      <sheetId val="1"/>
      <sheetId val="2"/>
      <sheetId val="3"/>
      <sheetId val="4"/>
      <sheetId val="5"/>
    </sheetIdMap>
  </header>
  <header guid="{93ED76A4-6064-439E-8E06-EB0B8DB3550C}" dateTime="2013-11-27T14:46:00" maxSheetId="6" userName="user" r:id="rId56" minRId="419">
    <sheetIdMap count="5">
      <sheetId val="1"/>
      <sheetId val="2"/>
      <sheetId val="3"/>
      <sheetId val="4"/>
      <sheetId val="5"/>
    </sheetIdMap>
  </header>
  <header guid="{E75E775E-69FF-4423-8EFE-DB1E7FA37139}" dateTime="2013-11-27T14:46:03" maxSheetId="6" userName="user" r:id="rId57">
    <sheetIdMap count="5">
      <sheetId val="1"/>
      <sheetId val="2"/>
      <sheetId val="3"/>
      <sheetId val="4"/>
      <sheetId val="5"/>
    </sheetIdMap>
  </header>
  <header guid="{FBD40108-F346-49D5-BD81-09E3F84DADE5}" dateTime="2013-11-27T14:48:00" maxSheetId="6" userName="user" r:id="rId58" minRId="432" maxRId="435">
    <sheetIdMap count="5">
      <sheetId val="1"/>
      <sheetId val="2"/>
      <sheetId val="3"/>
      <sheetId val="4"/>
      <sheetId val="5"/>
    </sheetIdMap>
  </header>
  <header guid="{2A0A3231-C6AC-4A09-B5E3-94E0144BC211}" dateTime="2013-11-27T14:51:12" maxSheetId="6" userName="Администратор" r:id="rId59" minRId="442">
    <sheetIdMap count="5">
      <sheetId val="1"/>
      <sheetId val="2"/>
      <sheetId val="3"/>
      <sheetId val="4"/>
      <sheetId val="5"/>
    </sheetIdMap>
  </header>
  <header guid="{CA3FF6EA-4280-496F-BF01-50095D860E7B}" dateTime="2013-11-27T14:55:38" maxSheetId="6" userName="user" r:id="rId60" minRId="450" maxRId="451">
    <sheetIdMap count="5">
      <sheetId val="1"/>
      <sheetId val="2"/>
      <sheetId val="3"/>
      <sheetId val="4"/>
      <sheetId val="5"/>
    </sheetIdMap>
  </header>
  <header guid="{B5677E4A-DB11-47E7-A2BA-225353029041}" dateTime="2013-11-27T14:57:25" maxSheetId="6" userName="Администратор" r:id="rId61" minRId="458">
    <sheetIdMap count="5">
      <sheetId val="1"/>
      <sheetId val="2"/>
      <sheetId val="3"/>
      <sheetId val="4"/>
      <sheetId val="5"/>
    </sheetIdMap>
  </header>
  <header guid="{330494A2-1B37-4D44-BDB6-C4CB7C4E9AB2}" dateTime="2013-11-27T15:01:51" maxSheetId="6" userName="user" r:id="rId62" minRId="466" maxRId="467">
    <sheetIdMap count="5">
      <sheetId val="1"/>
      <sheetId val="2"/>
      <sheetId val="3"/>
      <sheetId val="4"/>
      <sheetId val="5"/>
    </sheetIdMap>
  </header>
  <header guid="{2FD7C9FC-F67C-4049-8C6C-0207CC5D5B11}" dateTime="2013-11-27T15:02:13" maxSheetId="6" userName="user" r:id="rId63">
    <sheetIdMap count="5">
      <sheetId val="1"/>
      <sheetId val="2"/>
      <sheetId val="3"/>
      <sheetId val="4"/>
      <sheetId val="5"/>
    </sheetIdMap>
  </header>
  <header guid="{31BFD22B-B66F-4738-9B6D-3167FC4ED3BB}" dateTime="2013-11-27T15:09:09" maxSheetId="6" userName="user" r:id="rId64">
    <sheetIdMap count="5">
      <sheetId val="1"/>
      <sheetId val="2"/>
      <sheetId val="3"/>
      <sheetId val="4"/>
      <sheetId val="5"/>
    </sheetIdMap>
  </header>
  <header guid="{431DAA21-87D0-4FD5-86A2-656B919E1EB0}" dateTime="2013-11-27T15:11:04" maxSheetId="6" userName="user" r:id="rId65" minRId="486" maxRId="513">
    <sheetIdMap count="5">
      <sheetId val="1"/>
      <sheetId val="2"/>
      <sheetId val="3"/>
      <sheetId val="4"/>
      <sheetId val="5"/>
    </sheetIdMap>
  </header>
  <header guid="{4B8C0D24-4859-4C2A-8378-5B9785C1B81D}" dateTime="2013-11-27T15:14:02" maxSheetId="6" userName="Администратор" r:id="rId66" minRId="520" maxRId="523">
    <sheetIdMap count="5">
      <sheetId val="1"/>
      <sheetId val="2"/>
      <sheetId val="3"/>
      <sheetId val="4"/>
      <sheetId val="5"/>
    </sheetIdMap>
  </header>
  <header guid="{B0FC04A2-AC15-4C2D-A34F-2D5088C09970}" dateTime="2013-11-27T15:19:03" maxSheetId="6" userName="user" r:id="rId67" minRId="531" maxRId="584">
    <sheetIdMap count="5">
      <sheetId val="1"/>
      <sheetId val="2"/>
      <sheetId val="3"/>
      <sheetId val="4"/>
      <sheetId val="5"/>
    </sheetIdMap>
  </header>
  <header guid="{B20407EB-D990-4575-A331-84086309EFAD}" dateTime="2013-11-27T15:21:45" maxSheetId="6" userName="user" r:id="rId68" minRId="591">
    <sheetIdMap count="5">
      <sheetId val="1"/>
      <sheetId val="2"/>
      <sheetId val="3"/>
      <sheetId val="4"/>
      <sheetId val="5"/>
    </sheetIdMap>
  </header>
  <header guid="{97E2ABF3-47D7-4F45-86D9-F69B036BE954}" dateTime="2013-11-27T15:23:11" maxSheetId="6" userName="user" r:id="rId69">
    <sheetIdMap count="5">
      <sheetId val="1"/>
      <sheetId val="2"/>
      <sheetId val="3"/>
      <sheetId val="4"/>
      <sheetId val="5"/>
    </sheetIdMap>
  </header>
  <header guid="{107265B8-ECA0-49B3-B656-7BD96712DBEF}" dateTime="2013-11-27T15:23:54" maxSheetId="6" userName="user" r:id="rId70" minRId="604" maxRId="605">
    <sheetIdMap count="5">
      <sheetId val="1"/>
      <sheetId val="2"/>
      <sheetId val="3"/>
      <sheetId val="4"/>
      <sheetId val="5"/>
    </sheetIdMap>
  </header>
  <header guid="{C4506C57-9FEC-4C9E-84FA-248B21DC96C3}" dateTime="2013-11-27T15:24:36" maxSheetId="6" userName="user" r:id="rId71" minRId="612" maxRId="616">
    <sheetIdMap count="5">
      <sheetId val="1"/>
      <sheetId val="2"/>
      <sheetId val="3"/>
      <sheetId val="4"/>
      <sheetId val="5"/>
    </sheetIdMap>
  </header>
  <header guid="{9189E950-BF69-4C6D-843F-90CFB13A623B}" dateTime="2013-11-27T15:25:51" maxSheetId="6" userName="user" r:id="rId72" minRId="623" maxRId="627">
    <sheetIdMap count="5">
      <sheetId val="1"/>
      <sheetId val="2"/>
      <sheetId val="3"/>
      <sheetId val="4"/>
      <sheetId val="5"/>
    </sheetIdMap>
  </header>
  <header guid="{0AD3E8A4-B6DB-4C24-BD2D-49BDF89F2DE0}" dateTime="2013-11-27T15:25:54" maxSheetId="6" userName="user" r:id="rId73">
    <sheetIdMap count="5">
      <sheetId val="1"/>
      <sheetId val="2"/>
      <sheetId val="3"/>
      <sheetId val="4"/>
      <sheetId val="5"/>
    </sheetIdMap>
  </header>
  <header guid="{12340121-B8CE-47B4-A14D-5CE6C3495067}" dateTime="2013-11-27T15:26:47" maxSheetId="6" userName="user" r:id="rId74">
    <sheetIdMap count="5">
      <sheetId val="1"/>
      <sheetId val="2"/>
      <sheetId val="3"/>
      <sheetId val="4"/>
      <sheetId val="5"/>
    </sheetIdMap>
  </header>
  <header guid="{809B3BBA-0EE0-4F64-BED8-B36A66712E61}" dateTime="2013-11-27T15:29:24" maxSheetId="6" userName="user" r:id="rId75">
    <sheetIdMap count="5">
      <sheetId val="1"/>
      <sheetId val="2"/>
      <sheetId val="3"/>
      <sheetId val="4"/>
      <sheetId val="5"/>
    </sheetIdMap>
  </header>
  <header guid="{FE8019FB-5470-4777-ADCB-042DFEA9ADFD}" dateTime="2013-11-27T15:34:41" maxSheetId="6" userName="user" r:id="rId76">
    <sheetIdMap count="5">
      <sheetId val="1"/>
      <sheetId val="2"/>
      <sheetId val="3"/>
      <sheetId val="4"/>
      <sheetId val="5"/>
    </sheetIdMap>
  </header>
  <header guid="{1B4D501A-4621-46FD-8E82-5C8D512881B4}" dateTime="2013-11-27T16:00:37" maxSheetId="6" userName="user" r:id="rId77" minRId="658" maxRId="742">
    <sheetIdMap count="5">
      <sheetId val="1"/>
      <sheetId val="2"/>
      <sheetId val="3"/>
      <sheetId val="4"/>
      <sheetId val="5"/>
    </sheetIdMap>
  </header>
  <header guid="{64016331-B3D7-40EA-A76B-884119DF1B70}" dateTime="2013-11-27T16:09:44" maxSheetId="6" userName="Администратор" r:id="rId78" minRId="749" maxRId="754">
    <sheetIdMap count="5">
      <sheetId val="1"/>
      <sheetId val="2"/>
      <sheetId val="3"/>
      <sheetId val="4"/>
      <sheetId val="5"/>
    </sheetIdMap>
  </header>
  <header guid="{84041B26-1005-4BCD-BDEF-19BA64668016}" dateTime="2013-11-27T16:10:28" maxSheetId="6" userName="Администратор" r:id="rId79">
    <sheetIdMap count="5">
      <sheetId val="1"/>
      <sheetId val="2"/>
      <sheetId val="3"/>
      <sheetId val="4"/>
      <sheetId val="5"/>
    </sheetIdMap>
  </header>
  <header guid="{5E2162CD-9CF2-41B3-8E1A-C696C130895A}" dateTime="2013-11-27T16:16:15" maxSheetId="6" userName="user" r:id="rId80" minRId="769" maxRId="805">
    <sheetIdMap count="5">
      <sheetId val="1"/>
      <sheetId val="2"/>
      <sheetId val="3"/>
      <sheetId val="4"/>
      <sheetId val="5"/>
    </sheetIdMap>
  </header>
  <header guid="{C641D3B0-C196-4EFE-BE5B-6335CE6A623B}" dateTime="2013-11-27T16:18:15" maxSheetId="6" userName="Администратор" r:id="rId81">
    <sheetIdMap count="5">
      <sheetId val="1"/>
      <sheetId val="2"/>
      <sheetId val="3"/>
      <sheetId val="4"/>
      <sheetId val="5"/>
    </sheetIdMap>
  </header>
  <header guid="{4DAFCD59-758A-4BCD-BA17-E9699EF73687}" dateTime="2013-11-27T16:24:50" maxSheetId="6" userName="user" r:id="rId82" minRId="819" maxRId="890">
    <sheetIdMap count="5">
      <sheetId val="1"/>
      <sheetId val="2"/>
      <sheetId val="3"/>
      <sheetId val="4"/>
      <sheetId val="5"/>
    </sheetIdMap>
  </header>
  <header guid="{430A56EE-C530-4193-A0B8-F7FB46672CA1}" dateTime="2013-11-27T16:26:23" maxSheetId="6" userName="user" r:id="rId83" minRId="897" maxRId="903">
    <sheetIdMap count="5">
      <sheetId val="1"/>
      <sheetId val="2"/>
      <sheetId val="3"/>
      <sheetId val="4"/>
      <sheetId val="5"/>
    </sheetIdMap>
  </header>
  <header guid="{CCCF5385-23A7-4D39-B60D-B32FAB5308AB}" dateTime="2013-11-27T16:26:32" maxSheetId="6" userName="user" r:id="rId84">
    <sheetIdMap count="5">
      <sheetId val="1"/>
      <sheetId val="2"/>
      <sheetId val="3"/>
      <sheetId val="4"/>
      <sheetId val="5"/>
    </sheetIdMap>
  </header>
  <header guid="{20A9D093-CD47-408A-90A6-D753638E878E}" dateTime="2013-11-27T16:29:10" maxSheetId="6" userName="user" r:id="rId85" minRId="916" maxRId="924">
    <sheetIdMap count="5">
      <sheetId val="1"/>
      <sheetId val="2"/>
      <sheetId val="3"/>
      <sheetId val="4"/>
      <sheetId val="5"/>
    </sheetIdMap>
  </header>
  <header guid="{CDE46575-D03C-424F-9300-26C6CF62D756}" dateTime="2013-11-27T16:59:39" maxSheetId="6" userName="Администратор" r:id="rId86">
    <sheetIdMap count="5">
      <sheetId val="1"/>
      <sheetId val="2"/>
      <sheetId val="3"/>
      <sheetId val="4"/>
      <sheetId val="5"/>
    </sheetIdMap>
  </header>
  <header guid="{CB112795-1658-4473-9D2B-B58FD38F024E}" dateTime="2013-11-28T11:46:37" maxSheetId="6" userName="user" r:id="rId87">
    <sheetIdMap count="5">
      <sheetId val="1"/>
      <sheetId val="2"/>
      <sheetId val="3"/>
      <sheetId val="4"/>
      <sheetId val="5"/>
    </sheetIdMap>
  </header>
  <header guid="{C07CC21F-5F43-44B1-BFE9-FF532E28F9E1}" dateTime="2013-11-28T15:17:47" maxSheetId="6" userName="user" r:id="rId88">
    <sheetIdMap count="5">
      <sheetId val="1"/>
      <sheetId val="2"/>
      <sheetId val="3"/>
      <sheetId val="4"/>
      <sheetId val="5"/>
    </sheetIdMap>
  </header>
  <header guid="{D6BE5464-CDC1-4222-8E0C-44AD98D49B1A}" dateTime="2013-11-29T10:43:53" maxSheetId="6" userName="Администратор" r:id="rId89" minRId="950" maxRId="955">
    <sheetIdMap count="5">
      <sheetId val="1"/>
      <sheetId val="2"/>
      <sheetId val="3"/>
      <sheetId val="4"/>
      <sheetId val="5"/>
    </sheetIdMap>
  </header>
  <header guid="{AB88DBD9-5BFA-4C34-8D93-60C2C63C3E7D}" dateTime="2013-12-02T14:08:26" maxSheetId="6" userName="user" r:id="rId90">
    <sheetIdMap count="5">
      <sheetId val="1"/>
      <sheetId val="2"/>
      <sheetId val="3"/>
      <sheetId val="4"/>
      <sheetId val="5"/>
    </sheetIdMap>
  </header>
  <header guid="{8C5769E9-AB85-4F97-A6DE-75B0957084CF}" dateTime="2013-12-02T14:19:31" maxSheetId="6" userName="user" r:id="rId91">
    <sheetIdMap count="5">
      <sheetId val="1"/>
      <sheetId val="2"/>
      <sheetId val="3"/>
      <sheetId val="4"/>
      <sheetId val="5"/>
    </sheetIdMap>
  </header>
  <header guid="{C9DAF0C0-9CB5-49D0-B3D3-0A2C538E2DFD}" dateTime="2013-12-02T14:26:08" maxSheetId="6" userName="user" r:id="rId92">
    <sheetIdMap count="5">
      <sheetId val="1"/>
      <sheetId val="2"/>
      <sheetId val="3"/>
      <sheetId val="4"/>
      <sheetId val="5"/>
    </sheetIdMap>
  </header>
  <header guid="{3CFAD3C6-43C7-43BD-B56A-184C7B91F512}" dateTime="2013-12-05T17:38:05" maxSheetId="6" userName="user" r:id="rId93">
    <sheetIdMap count="5">
      <sheetId val="1"/>
      <sheetId val="2"/>
      <sheetId val="3"/>
      <sheetId val="4"/>
      <sheetId val="5"/>
    </sheetIdMap>
  </header>
  <header guid="{885A0FCB-9196-4CB2-A3C7-094C3AD31E6C}" dateTime="2013-12-09T10:14:29" maxSheetId="6" userName="user" r:id="rId94" minRId="987" maxRId="988">
    <sheetIdMap count="5">
      <sheetId val="1"/>
      <sheetId val="2"/>
      <sheetId val="3"/>
      <sheetId val="4"/>
      <sheetId val="5"/>
    </sheetIdMap>
  </header>
  <header guid="{1DE14205-AC6A-449A-ACEB-61FF4B92C679}" dateTime="2013-12-09T10:41:26" maxSheetId="6" userName="user" r:id="rId95">
    <sheetIdMap count="5">
      <sheetId val="1"/>
      <sheetId val="2"/>
      <sheetId val="3"/>
      <sheetId val="4"/>
      <sheetId val="5"/>
    </sheetIdMap>
  </header>
  <header guid="{798B9163-C803-447F-AFC8-3267AA7A0345}" dateTime="2013-12-09T10:43:16" maxSheetId="6" userName="user" r:id="rId96" minRId="1001" maxRId="1002">
    <sheetIdMap count="5">
      <sheetId val="1"/>
      <sheetId val="2"/>
      <sheetId val="3"/>
      <sheetId val="4"/>
      <sheetId val="5"/>
    </sheetIdMap>
  </header>
  <header guid="{80989690-F490-4B58-B413-DC46976CC976}" dateTime="2013-12-09T10:44:40" maxSheetId="6" userName="user" r:id="rId97" minRId="1009" maxRId="1010">
    <sheetIdMap count="5">
      <sheetId val="1"/>
      <sheetId val="2"/>
      <sheetId val="3"/>
      <sheetId val="4"/>
      <sheetId val="5"/>
    </sheetIdMap>
  </header>
  <header guid="{7ACB8268-2241-4FB5-B20B-3907E4E9BFA4}" dateTime="2013-12-09T10:45:38" maxSheetId="6" userName="user" r:id="rId98">
    <sheetIdMap count="5">
      <sheetId val="1"/>
      <sheetId val="2"/>
      <sheetId val="3"/>
      <sheetId val="4"/>
      <sheetId val="5"/>
    </sheetIdMap>
  </header>
  <header guid="{A3840491-2C7A-4C3B-89BC-B7EDB130FA5B}" dateTime="2013-12-09T11:32:59" maxSheetId="6" userName="user" r:id="rId99" minRId="1023">
    <sheetIdMap count="5">
      <sheetId val="1"/>
      <sheetId val="2"/>
      <sheetId val="3"/>
      <sheetId val="4"/>
      <sheetId val="5"/>
    </sheetIdMap>
  </header>
  <header guid="{CC34EDE5-93E7-40C4-B662-ED2080B5F58F}" dateTime="2013-12-09T11:33:49" maxSheetId="6" userName="user" r:id="rId100">
    <sheetIdMap count="5">
      <sheetId val="1"/>
      <sheetId val="2"/>
      <sheetId val="3"/>
      <sheetId val="4"/>
      <sheetId val="5"/>
    </sheetIdMap>
  </header>
  <header guid="{6CD37756-0B52-4F2E-BF77-6EDFC912C121}" dateTime="2013-12-09T11:35:05" maxSheetId="6" userName="user" r:id="rId101">
    <sheetIdMap count="5">
      <sheetId val="1"/>
      <sheetId val="2"/>
      <sheetId val="3"/>
      <sheetId val="4"/>
      <sheetId val="5"/>
    </sheetIdMap>
  </header>
  <header guid="{C61BC580-B829-4142-9D3E-6C630618B08D}" dateTime="2013-12-09T11:35:14" maxSheetId="6" userName="user" r:id="rId102">
    <sheetIdMap count="5">
      <sheetId val="1"/>
      <sheetId val="2"/>
      <sheetId val="3"/>
      <sheetId val="4"/>
      <sheetId val="5"/>
    </sheetIdMap>
  </header>
  <header guid="{5F730F25-44AF-4F70-A1C1-49346698B594}" dateTime="2013-12-09T11:35:21" maxSheetId="6" userName="user" r:id="rId103">
    <sheetIdMap count="5">
      <sheetId val="1"/>
      <sheetId val="2"/>
      <sheetId val="3"/>
      <sheetId val="4"/>
      <sheetId val="5"/>
    </sheetIdMap>
  </header>
  <header guid="{A45EF853-AC8D-41C8-BE6B-0B8144B33ADA}" dateTime="2013-12-09T11:35:30" maxSheetId="6" userName="user" r:id="rId104">
    <sheetIdMap count="5">
      <sheetId val="1"/>
      <sheetId val="2"/>
      <sheetId val="3"/>
      <sheetId val="4"/>
      <sheetId val="5"/>
    </sheetIdMap>
  </header>
  <header guid="{0261FB79-C740-4D65-B37A-D2B22F6DDE88}" dateTime="2013-12-09T11:36:46" maxSheetId="6" userName="user" r:id="rId105">
    <sheetIdMap count="5">
      <sheetId val="1"/>
      <sheetId val="2"/>
      <sheetId val="3"/>
      <sheetId val="4"/>
      <sheetId val="5"/>
    </sheetIdMap>
  </header>
  <header guid="{068218CF-E8B1-4B4A-9E14-A65BE1A8D382}" dateTime="2013-12-09T11:41:40" maxSheetId="6" userName="user" r:id="rId106">
    <sheetIdMap count="5">
      <sheetId val="1"/>
      <sheetId val="2"/>
      <sheetId val="3"/>
      <sheetId val="4"/>
      <sheetId val="5"/>
    </sheetIdMap>
  </header>
  <header guid="{85BFD276-6649-4C57-B15F-44FFBC1ABCBC}" dateTime="2013-12-09T11:41:45" maxSheetId="6" userName="user" r:id="rId107">
    <sheetIdMap count="5">
      <sheetId val="1"/>
      <sheetId val="2"/>
      <sheetId val="3"/>
      <sheetId val="4"/>
      <sheetId val="5"/>
    </sheetIdMap>
  </header>
  <header guid="{F9CDA55A-2D8D-4C19-B82B-32F4F0DC2AB3}" dateTime="2013-12-09T15:03:46" maxSheetId="6" userName="й1" r:id="rId108">
    <sheetIdMap count="5">
      <sheetId val="1"/>
      <sheetId val="2"/>
      <sheetId val="3"/>
      <sheetId val="4"/>
      <sheetId val="5"/>
    </sheetIdMap>
  </header>
  <header guid="{C9A77B5F-00AC-4F5E-B0AB-24259E68FC08}" dateTime="2013-12-09T15:23:36" maxSheetId="6" userName="Администратор" r:id="rId109" minRId="1083" maxRId="1092">
    <sheetIdMap count="5">
      <sheetId val="1"/>
      <sheetId val="2"/>
      <sheetId val="3"/>
      <sheetId val="4"/>
      <sheetId val="5"/>
    </sheetIdMap>
  </header>
  <header guid="{176417A7-9DCC-4F7D-92F7-422CE10AA697}" dateTime="2013-12-09T15:26:42" maxSheetId="6" userName="user" r:id="rId110" minRId="1100">
    <sheetIdMap count="5">
      <sheetId val="1"/>
      <sheetId val="2"/>
      <sheetId val="3"/>
      <sheetId val="4"/>
      <sheetId val="5"/>
    </sheetIdMap>
  </header>
  <header guid="{15407C9D-98FC-4BCD-A3CF-713EBBA87EE8}" dateTime="2013-12-09T15:26:58" maxSheetId="6" userName="user" r:id="rId111">
    <sheetIdMap count="5">
      <sheetId val="1"/>
      <sheetId val="2"/>
      <sheetId val="3"/>
      <sheetId val="4"/>
      <sheetId val="5"/>
    </sheetIdMap>
  </header>
  <header guid="{CEE0DCC7-BB81-4A91-90AE-F201A40EE548}" dateTime="2013-12-10T12:47:37" maxSheetId="6" userName="user" r:id="rId112" minRId="1113" maxRId="1205">
    <sheetIdMap count="5">
      <sheetId val="1"/>
      <sheetId val="2"/>
      <sheetId val="3"/>
      <sheetId val="4"/>
      <sheetId val="5"/>
    </sheetIdMap>
  </header>
  <header guid="{7037D981-BF35-4990-B1F1-7D5834F83BD6}" dateTime="2013-12-10T12:48:06" maxSheetId="6" userName="user" r:id="rId113">
    <sheetIdMap count="5">
      <sheetId val="1"/>
      <sheetId val="2"/>
      <sheetId val="3"/>
      <sheetId val="4"/>
      <sheetId val="5"/>
    </sheetIdMap>
  </header>
  <header guid="{A95495BD-75AB-40FF-A148-B0C40CAC4927}" dateTime="2013-12-10T12:48:37" maxSheetId="6" userName="user" r:id="rId114" minRId="1218">
    <sheetIdMap count="5">
      <sheetId val="1"/>
      <sheetId val="2"/>
      <sheetId val="3"/>
      <sheetId val="4"/>
      <sheetId val="5"/>
    </sheetIdMap>
  </header>
  <header guid="{74BD5982-0BF0-4B0D-B633-94222208AFA2}" dateTime="2013-12-10T12:51:18" maxSheetId="6" userName="user" r:id="rId115" minRId="1225" maxRId="1340">
    <sheetIdMap count="5">
      <sheetId val="1"/>
      <sheetId val="2"/>
      <sheetId val="3"/>
      <sheetId val="4"/>
      <sheetId val="5"/>
    </sheetIdMap>
  </header>
  <header guid="{054E2760-FBE7-4528-ADF7-DC7132440A2B}" dateTime="2013-12-10T12:51:41" maxSheetId="6" userName="user" r:id="rId116">
    <sheetIdMap count="5">
      <sheetId val="1"/>
      <sheetId val="2"/>
      <sheetId val="3"/>
      <sheetId val="4"/>
      <sheetId val="5"/>
    </sheetIdMap>
  </header>
  <header guid="{453BF8D4-6ACA-4A36-AF5C-F8D279143416}" dateTime="2013-12-10T12:52:00" maxSheetId="6" userName="user" r:id="rId117" minRId="1353" maxRId="1355">
    <sheetIdMap count="5">
      <sheetId val="1"/>
      <sheetId val="2"/>
      <sheetId val="3"/>
      <sheetId val="4"/>
      <sheetId val="5"/>
    </sheetIdMap>
  </header>
  <header guid="{6AF00D15-EBAD-4217-B914-3BFD43DA2E00}" dateTime="2013-12-10T13:00:03" maxSheetId="6" userName="user" r:id="rId118">
    <sheetIdMap count="5">
      <sheetId val="1"/>
      <sheetId val="2"/>
      <sheetId val="3"/>
      <sheetId val="4"/>
      <sheetId val="5"/>
    </sheetIdMap>
  </header>
  <header guid="{C3CBDB04-F368-4980-86E5-2B6532423DFF}" dateTime="2013-12-10T14:02:43" maxSheetId="6" userName="user" r:id="rId119">
    <sheetIdMap count="5">
      <sheetId val="1"/>
      <sheetId val="2"/>
      <sheetId val="3"/>
      <sheetId val="4"/>
      <sheetId val="5"/>
    </sheetIdMap>
  </header>
  <header guid="{8F642E54-7726-4F78-B957-493E476707F4}" dateTime="2013-12-11T11:26:03" maxSheetId="6" userName="Администратор" r:id="rId120" minRId="1374" maxRId="1379">
    <sheetIdMap count="5">
      <sheetId val="1"/>
      <sheetId val="2"/>
      <sheetId val="3"/>
      <sheetId val="4"/>
      <sheetId val="5"/>
    </sheetIdMap>
  </header>
  <header guid="{BA358824-F8D9-475E-AFA6-6266BBB9C604}" dateTime="2013-12-11T11:27:59" maxSheetId="6" userName="Администратор" r:id="rId121" minRId="1387" maxRId="1392">
    <sheetIdMap count="5">
      <sheetId val="1"/>
      <sheetId val="2"/>
      <sheetId val="3"/>
      <sheetId val="4"/>
      <sheetId val="5"/>
    </sheetIdMap>
  </header>
  <header guid="{82E30752-DB02-449E-BCB7-284DCCB42589}" dateTime="2013-12-11T11:32:08" maxSheetId="6" userName="Администратор" r:id="rId122">
    <sheetIdMap count="5">
      <sheetId val="1"/>
      <sheetId val="2"/>
      <sheetId val="3"/>
      <sheetId val="4"/>
      <sheetId val="5"/>
    </sheetIdMap>
  </header>
  <header guid="{9F2C827F-9102-4E04-B047-7DBB154BD7CD}" dateTime="2013-12-11T14:33:00" maxSheetId="6" userName="user" r:id="rId123">
    <sheetIdMap count="5">
      <sheetId val="1"/>
      <sheetId val="2"/>
      <sheetId val="3"/>
      <sheetId val="4"/>
      <sheetId val="5"/>
    </sheetIdMap>
  </header>
  <header guid="{8BEE2D01-2120-4DA1-8663-D969E1D72FD4}" dateTime="2013-12-13T17:04:03" maxSheetId="6" userName="user" r:id="rId124">
    <sheetIdMap count="5">
      <sheetId val="1"/>
      <sheetId val="2"/>
      <sheetId val="3"/>
      <sheetId val="4"/>
      <sheetId val="5"/>
    </sheetIdMap>
  </header>
  <header guid="{1A8978E7-C3A8-4AFC-AA50-CDA6FE241A10}" dateTime="2013-12-16T10:03:02" maxSheetId="6" userName="Администратор" r:id="rId125">
    <sheetIdMap count="5">
      <sheetId val="1"/>
      <sheetId val="2"/>
      <sheetId val="3"/>
      <sheetId val="4"/>
      <sheetId val="5"/>
    </sheetIdMap>
  </header>
  <header guid="{51A9819A-53D8-416E-8E2F-A7E09FE7EA3C}" dateTime="2013-12-16T18:02:50" maxSheetId="6" userName="user" r:id="rId126" minRId="1426">
    <sheetIdMap count="5">
      <sheetId val="1"/>
      <sheetId val="2"/>
      <sheetId val="3"/>
      <sheetId val="4"/>
      <sheetId val="5"/>
    </sheetIdMap>
  </header>
  <header guid="{A70409F8-CBF7-456A-9198-B36A5746CFDF}" dateTime="2013-12-17T14:02:42" maxSheetId="6" userName="й1" r:id="rId127">
    <sheetIdMap count="5">
      <sheetId val="1"/>
      <sheetId val="2"/>
      <sheetId val="3"/>
      <sheetId val="4"/>
      <sheetId val="5"/>
    </sheetIdMap>
  </header>
  <header guid="{3C987053-3CFC-4364-A2EC-2370A98F5549}" dateTime="2013-12-17T14:05:41" maxSheetId="6" userName="й1" r:id="rId128">
    <sheetIdMap count="5">
      <sheetId val="1"/>
      <sheetId val="2"/>
      <sheetId val="3"/>
      <sheetId val="4"/>
      <sheetId val="5"/>
    </sheetIdMap>
  </header>
  <header guid="{70D3A065-762B-40E8-9EDB-C0EF7B31A938}" dateTime="2013-12-17T14:12:16" maxSheetId="6" userName="й1" r:id="rId129">
    <sheetIdMap count="5">
      <sheetId val="1"/>
      <sheetId val="2"/>
      <sheetId val="3"/>
      <sheetId val="4"/>
      <sheetId val="5"/>
    </sheetIdMap>
  </header>
  <header guid="{C98CB4CC-C71F-4CF6-AC95-E37631167605}" dateTime="2013-12-18T09:09:13" maxSheetId="6" userName="Администратор" r:id="rId130">
    <sheetIdMap count="5">
      <sheetId val="1"/>
      <sheetId val="2"/>
      <sheetId val="3"/>
      <sheetId val="4"/>
      <sheetId val="5"/>
    </sheetIdMap>
  </header>
  <header guid="{B40EF381-B94A-4642-83BE-8E0D191C1DC9}" dateTime="2013-12-20T11:09:02" maxSheetId="6" userName="Администратор" r:id="rId131" minRId="1455" maxRId="1460">
    <sheetIdMap count="5">
      <sheetId val="1"/>
      <sheetId val="2"/>
      <sheetId val="3"/>
      <sheetId val="4"/>
      <sheetId val="5"/>
    </sheetIdMap>
  </header>
  <header guid="{8B83ED86-4FF1-41F2-BE16-33E71F9ED07D}" dateTime="2013-12-20T11:09:11" maxSheetId="6" userName="Администратор" r:id="rId132" minRId="1461">
    <sheetIdMap count="5">
      <sheetId val="1"/>
      <sheetId val="2"/>
      <sheetId val="3"/>
      <sheetId val="4"/>
      <sheetId val="5"/>
    </sheetIdMap>
  </header>
  <header guid="{64CC2524-2835-4FFF-8082-D31C14F50B08}" dateTime="2013-12-20T11:09:52" maxSheetId="6" userName="й1" r:id="rId133" minRId="1462" maxRId="1465">
    <sheetIdMap count="5">
      <sheetId val="1"/>
      <sheetId val="2"/>
      <sheetId val="3"/>
      <sheetId val="4"/>
      <sheetId val="5"/>
    </sheetIdMap>
  </header>
  <header guid="{2BFFABEB-1495-402A-88DD-698574FE4156}" dateTime="2013-12-20T11:11:23" maxSheetId="6" userName="Администратор" r:id="rId134" minRId="1471" maxRId="1476">
    <sheetIdMap count="5">
      <sheetId val="1"/>
      <sheetId val="2"/>
      <sheetId val="3"/>
      <sheetId val="4"/>
      <sheetId val="5"/>
    </sheetIdMap>
  </header>
  <header guid="{F3238D01-032A-4FDB-A8A3-CBF75FB006EF}" dateTime="2013-12-20T11:11:22" maxSheetId="6" userName="й1" r:id="rId135" minRId="1484" maxRId="1487">
    <sheetIdMap count="5">
      <sheetId val="1"/>
      <sheetId val="2"/>
      <sheetId val="3"/>
      <sheetId val="4"/>
      <sheetId val="5"/>
    </sheetIdMap>
  </header>
  <header guid="{1023CF06-9CC6-45AE-8B6B-C755C26462A3}" dateTime="2013-12-20T11:12:16" maxSheetId="6" userName="Администратор" r:id="rId136">
    <sheetIdMap count="5">
      <sheetId val="1"/>
      <sheetId val="2"/>
      <sheetId val="3"/>
      <sheetId val="4"/>
      <sheetId val="5"/>
    </sheetIdMap>
  </header>
  <header guid="{C8A6E6C4-E3D4-40B4-977A-A4B76C60DBEB}" dateTime="2013-12-20T11:12:10" maxSheetId="6" userName="й1" r:id="rId137">
    <sheetIdMap count="5">
      <sheetId val="1"/>
      <sheetId val="2"/>
      <sheetId val="3"/>
      <sheetId val="4"/>
      <sheetId val="5"/>
    </sheetIdMap>
  </header>
  <header guid="{9DF80EE8-1041-46A5-A26B-80FA32A9D8CE}" dateTime="2013-12-20T11:12:44" maxSheetId="6" userName="Администратор" r:id="rId138">
    <sheetIdMap count="5">
      <sheetId val="1"/>
      <sheetId val="2"/>
      <sheetId val="3"/>
      <sheetId val="4"/>
      <sheetId val="5"/>
    </sheetIdMap>
  </header>
  <header guid="{A11A403C-38E8-4029-B827-5C3741B76EE9}" dateTime="2013-12-20T14:30:15" maxSheetId="6" userName="й1" r:id="rId139" minRId="1512" maxRId="1513">
    <sheetIdMap count="5">
      <sheetId val="1"/>
      <sheetId val="2"/>
      <sheetId val="3"/>
      <sheetId val="4"/>
      <sheetId val="5"/>
    </sheetIdMap>
  </header>
  <header guid="{03FD9A21-FA3E-42E3-8BFA-62B58D11D4FA}" dateTime="2013-12-20T14:30:38" maxSheetId="6" userName="й1" r:id="rId140" minRId="1519" maxRId="1522">
    <sheetIdMap count="5">
      <sheetId val="1"/>
      <sheetId val="2"/>
      <sheetId val="3"/>
      <sheetId val="4"/>
      <sheetId val="5"/>
    </sheetIdMap>
  </header>
  <header guid="{CAB89EBD-1D2F-4C42-B580-57D5BB892DF2}" dateTime="2013-12-20T14:32:47" maxSheetId="6" userName="й1" r:id="rId141">
    <sheetIdMap count="5">
      <sheetId val="1"/>
      <sheetId val="2"/>
      <sheetId val="3"/>
      <sheetId val="4"/>
      <sheetId val="5"/>
    </sheetIdMap>
  </header>
  <header guid="{C72C8CEE-B065-4AE2-9E9E-D76DED676AB4}" dateTime="2013-12-20T14:35:07" maxSheetId="6" userName="й1" r:id="rId142">
    <sheetIdMap count="5">
      <sheetId val="1"/>
      <sheetId val="2"/>
      <sheetId val="3"/>
      <sheetId val="4"/>
      <sheetId val="5"/>
    </sheetIdMap>
  </header>
  <header guid="{FDDD6C72-92AF-43ED-BA60-AC6AD2BB3AE0}" dateTime="2013-12-20T17:33:42" maxSheetId="6" userName="user" r:id="rId143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53" sId="4">
    <oc r="D21">
      <f>'2015-2016 годы'!#REF!</f>
    </oc>
    <nc r="D21">
      <f>'2015-2016 годы'!G108</f>
    </nc>
  </rcc>
  <rcc rId="1354" sId="4">
    <oc r="E19">
      <f>SUM(E20:E22)</f>
    </oc>
    <nc r="E19">
      <f>SUM(E20:E22)</f>
    </nc>
  </rcc>
  <rcc rId="1355" sId="4">
    <oc r="E21">
      <f>'2015-2016 годы'!#REF!</f>
    </oc>
    <nc r="E21">
      <f>'2015-2016 годы'!H108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fmt sheetId="5" sqref="A172:A174" start="0" length="2147483647">
    <dxf>
      <font/>
    </dxf>
  </rfmt>
  <rfmt sheetId="5" sqref="A172:A174" start="0" length="2147483647">
    <dxf>
      <font>
        <sz val="10"/>
      </font>
    </dxf>
  </rfmt>
  <rcc rId="591" sId="5">
    <oc r="A173" t="inlineStr">
      <is>
        <t xml:space="preserve">Иные закупки товаров, работ и услуг для обеспечения государственных (муниципальных) нужд
</t>
      </is>
    </oc>
    <nc r="A173" t="inlineStr">
      <is>
        <t>Иные закупки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325" sId="3">
    <oc r="A425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oc>
    <nc r="A425" t="inlineStr">
      <is>
    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    </is>
    </nc>
  </rcc>
  <rcc rId="326" sId="5">
    <oc r="A343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oc>
    <nc r="A343" t="inlineStr">
      <is>
    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rc rId="1113" sId="3" ref="A113:XFD122" action="insertRow">
    <undo index="0" exp="area" ref3D="1" dr="$G$1:$G$1048576" dn="Z_5B0ECC04_287D_41FE_BA8D_5B249E27F599_.wvu.Cols" sId="3"/>
  </rrc>
  <rcc rId="1114" sId="3" odxf="1" dxf="1">
    <nc r="A113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15" sId="3" odxf="1" dxf="1" numFmtId="4">
    <nc r="C113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16" sId="3" odxf="1" dxf="1" numFmtId="4">
    <nc r="D113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17" sId="3" odxf="1" dxf="1">
    <nc r="E113" t="inlineStr">
      <is>
        <t>99 0 0000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fmt sheetId="3" sqref="F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18" sId="3" odxf="1" dxf="1">
    <nc r="G113">
      <f>G114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19" sId="3" odxf="1" dxf="1">
    <nc r="A114" t="inlineStr">
      <is>
        <t>Обеспечение деятельности (оказание услуг) подведомственных казенных учреждений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4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20" sId="3" odxf="1" dxf="1">
    <nc r="C114" t="inlineStr">
      <is>
        <t>03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1" sId="3" odxf="1" dxf="1">
    <nc r="D114" t="inlineStr">
      <is>
        <t>09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2" sId="3" odxf="1" dxf="1">
    <nc r="E114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3" sId="3" odxf="1" dxf="1">
    <nc r="F114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4" sId="3" odxf="1" dxf="1">
    <nc r="G114">
      <f>G115+G119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25" sId="3" odxf="1" dxf="1">
    <nc r="A1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fmt sheetId="3" sqref="B115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26" sId="3" odxf="1" dxf="1" numFmtId="4">
    <nc r="C115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27" sId="3" odxf="1" dxf="1" numFmtId="4">
    <nc r="D115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28" sId="3" odxf="1" dxf="1">
    <nc r="E115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29" sId="3" odxf="1" dxf="1">
    <nc r="F115" t="inlineStr">
      <is>
        <t>100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0" sId="3" odxf="1" dxf="1">
    <nc r="G115">
      <f>G116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1" sId="3" odxf="1" dxf="1">
    <nc r="A116" t="inlineStr">
      <is>
        <t>Расходы на выплаты персоналу государственных (муниципальных) органов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6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32" sId="3" odxf="1" dxf="1" numFmtId="4">
    <nc r="C116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33" sId="3" odxf="1" dxf="1" numFmtId="4">
    <nc r="D116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34" sId="3" odxf="1" dxf="1">
    <nc r="E116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5" sId="3" odxf="1" dxf="1">
    <nc r="F116" t="inlineStr">
      <is>
        <t>120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36" sId="3" odxf="1" dxf="1">
    <nc r="G116">
      <f>SUM(G117:G118)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7" sId="3" odxf="1" dxf="1">
    <nc r="A117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nc>
    <odxf>
      <font>
        <sz val="9"/>
        <name val="Times New Roman"/>
        <scheme val="none"/>
      </font>
      <alignment horizontal="left" readingOrder="0"/>
    </odxf>
    <ndxf>
      <font>
        <sz val="9"/>
        <name val="Times New Roman"/>
        <scheme val="none"/>
      </font>
      <alignment horizontal="justify" readingOrder="0"/>
    </ndxf>
  </rcc>
  <rfmt sheetId="3" sqref="B117" start="0" length="0">
    <dxf>
      <font>
        <sz val="9"/>
        <name val="Times New Roman"/>
        <scheme val="none"/>
      </font>
    </dxf>
  </rfmt>
  <rcc rId="1138" sId="3" odxf="1" dxf="1" numFmtId="4">
    <nc r="C117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39" sId="3" odxf="1" dxf="1" numFmtId="4">
    <nc r="D117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0" sId="3" odxf="1" dxf="1">
    <nc r="E117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41" sId="3" odxf="1" dxf="1">
    <nc r="F117" t="inlineStr">
      <is>
        <t>121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42" sId="3" numFmtId="4">
    <nc r="G117">
      <v>10256.9</v>
    </nc>
  </rcc>
  <rcc rId="1143" sId="3" odxf="1" dxf="1">
    <nc r="A118" t="inlineStr">
      <is>
        <t xml:space="preserve">Иные выплаты персоналу государственных (муниципальных) органов, за исключением фонда оплаты труда
</t>
      </is>
    </nc>
    <odxf>
      <font>
        <sz val="9"/>
        <name val="Times New Roman"/>
        <scheme val="none"/>
      </font>
      <alignment horizontal="left" readingOrder="0"/>
    </odxf>
    <ndxf>
      <font>
        <sz val="9"/>
        <name val="Times New Roman"/>
        <scheme val="none"/>
      </font>
      <alignment horizontal="justify" readingOrder="0"/>
    </ndxf>
  </rcc>
  <rfmt sheetId="3" sqref="B118" start="0" length="0">
    <dxf>
      <font>
        <sz val="9"/>
        <name val="Times New Roman"/>
        <scheme val="none"/>
      </font>
    </dxf>
  </rfmt>
  <rcc rId="1144" sId="3" odxf="1" dxf="1" numFmtId="4">
    <nc r="C118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5" sId="3" odxf="1" dxf="1" numFmtId="4">
    <nc r="D118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46" sId="3" odxf="1" dxf="1">
    <nc r="E118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47" sId="3" odxf="1" dxf="1">
    <nc r="F118" t="inlineStr">
      <is>
        <t>122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48" sId="3" numFmtId="4">
    <nc r="G118">
      <v>138.4</v>
    </nc>
  </rcc>
  <rcc rId="1149" sId="3" odxf="1" dxf="1">
    <nc r="A119" t="inlineStr">
      <is>
        <t xml:space="preserve">Закупка товаров, работ и услуг для государственных (муниципальных) нужд
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fmt sheetId="3" sqref="B11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50" sId="3" odxf="1" dxf="1" numFmtId="4">
    <nc r="C119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1" sId="3" odxf="1" dxf="1" numFmtId="4">
    <nc r="D119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2" sId="3" odxf="1" dxf="1">
    <nc r="E119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53" sId="3" odxf="1" dxf="1">
    <nc r="F119" t="inlineStr">
      <is>
        <t>200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154" sId="3" odxf="1" dxf="1">
    <nc r="G119">
      <f>G120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55" sId="3" odxf="1" dxf="1">
    <nc r="A120" t="inlineStr">
      <is>
        <t xml:space="preserve">Иные закупки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fmt sheetId="3" sqref="B12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56" sId="3" odxf="1" dxf="1" numFmtId="4">
    <nc r="C120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7" sId="3" odxf="1" dxf="1" numFmtId="4">
    <nc r="D120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58" sId="3" odxf="1" dxf="1">
    <nc r="E120" t="inlineStr">
      <is>
        <t>99 0 0205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59" sId="3" odxf="1" dxf="1">
    <nc r="F120" t="inlineStr">
      <is>
        <t>240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160" sId="3" odxf="1" dxf="1">
    <nc r="G120">
      <f>SUM(G121:G122)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61" sId="3" odxf="1" dxf="1">
    <nc r="A121" t="inlineStr">
      <is>
        <t>Закупка товаров, работ, услуг в сфере информационно-коммуникационных технологий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fmt sheetId="3" sqref="B121" start="0" length="0">
    <dxf>
      <font>
        <sz val="9"/>
        <name val="Times New Roman"/>
        <scheme val="none"/>
      </font>
    </dxf>
  </rfmt>
  <rcc rId="1162" sId="3" odxf="1" dxf="1" numFmtId="4">
    <nc r="C121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3" sId="3" odxf="1" dxf="1" numFmtId="4">
    <nc r="D121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4" sId="3" odxf="1" dxf="1">
    <nc r="E121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65" sId="3" odxf="1" dxf="1">
    <nc r="F121" t="inlineStr">
      <is>
        <t>242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66" sId="3" numFmtId="4">
    <nc r="G121">
      <v>113.1</v>
    </nc>
  </rcc>
  <rcc rId="1167" sId="3" odxf="1" dxf="1">
    <nc r="A122" t="inlineStr">
      <is>
        <t xml:space="preserve">Прочая закупка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fmt sheetId="3" sqref="B122" start="0" length="0">
    <dxf>
      <font>
        <sz val="9"/>
        <name val="Times New Roman"/>
        <scheme val="none"/>
      </font>
    </dxf>
  </rfmt>
  <rcc rId="1168" sId="3" odxf="1" dxf="1" numFmtId="4">
    <nc r="C122">
      <v>3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69" sId="3" odxf="1" dxf="1" numFmtId="4">
    <nc r="D122">
      <v>9</v>
    </nc>
    <odxf>
      <font>
        <name val="Times New Roman"/>
        <scheme val="none"/>
      </font>
      <numFmt numFmtId="30" formatCode="@"/>
      <alignment wrapText="0" readingOrder="0"/>
    </odxf>
    <ndxf>
      <font>
        <sz val="9"/>
        <name val="Times New Roman"/>
        <scheme val="none"/>
      </font>
      <numFmt numFmtId="164" formatCode="00"/>
      <alignment wrapText="1" readingOrder="0"/>
    </ndxf>
  </rcc>
  <rcc rId="1170" sId="3" odxf="1" dxf="1">
    <nc r="E122" t="inlineStr">
      <is>
        <t>99 0 0205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171" sId="3" odxf="1" dxf="1">
    <nc r="F122" t="inlineStr">
      <is>
        <t>244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172" sId="3" numFmtId="4">
    <nc r="G122">
      <v>626</v>
    </nc>
  </rcc>
  <rrc rId="1173" sId="3" ref="A113:XFD113" action="insertRow">
    <undo index="0" exp="area" ref3D="1" dr="$G$1:$G$1048576" dn="Z_5B0ECC04_287D_41FE_BA8D_5B249E27F599_.wvu.Cols" sId="3"/>
  </rrc>
  <rcc rId="1174" sId="3" odxf="1" dxf="1">
    <nc r="A113" t="inlineStr">
      <is>
        <t>Защита населения и территории чрезвычайных ситуаций природного и техногенного характера, гражданская оборона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B11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1175" sId="3" odxf="1" dxf="1" numFmtId="4">
    <nc r="C113">
      <v>3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76" sId="3" odxf="1" dxf="1" numFmtId="4">
    <nc r="D113">
      <v>9</v>
    </nc>
    <odxf>
      <font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177" sId="3" odxf="1" dxf="1">
    <nc r="E113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78" sId="3" odxf="1" dxf="1">
    <nc r="F113" t="inlineStr">
      <is>
        <t/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1179" sId="3" odxf="1" dxf="1">
    <nc r="G113">
      <f>G115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80" sId="3">
    <nc r="B113" t="inlineStr">
      <is>
        <t>923</t>
      </is>
    </nc>
  </rcc>
  <rcc rId="1181" sId="3">
    <nc r="B114" t="inlineStr">
      <is>
        <t>923</t>
      </is>
    </nc>
  </rcc>
  <rcc rId="1182" sId="3">
    <nc r="B115" t="inlineStr">
      <is>
        <t>923</t>
      </is>
    </nc>
  </rcc>
  <rcc rId="1183" sId="3">
    <nc r="B116" t="inlineStr">
      <is>
        <t>923</t>
      </is>
    </nc>
  </rcc>
  <rcc rId="1184" sId="3">
    <nc r="B117" t="inlineStr">
      <is>
        <t>923</t>
      </is>
    </nc>
  </rcc>
  <rcc rId="1185" sId="3">
    <nc r="B120" t="inlineStr">
      <is>
        <t>923</t>
      </is>
    </nc>
  </rcc>
  <rcc rId="1186" sId="3">
    <nc r="B121" t="inlineStr">
      <is>
        <t>923</t>
      </is>
    </nc>
  </rcc>
  <rcc rId="1187" sId="3">
    <nc r="B118" t="inlineStr">
      <is>
        <t>923</t>
      </is>
    </nc>
  </rcc>
  <rcc rId="1188" sId="3">
    <nc r="B119" t="inlineStr">
      <is>
        <t>923</t>
      </is>
    </nc>
  </rcc>
  <rcc rId="1189" sId="3">
    <nc r="B122" t="inlineStr">
      <is>
        <t>923</t>
      </is>
    </nc>
  </rcc>
  <rcc rId="1190" sId="3">
    <nc r="B123" t="inlineStr">
      <is>
        <t>923</t>
      </is>
    </nc>
  </rcc>
  <rcc rId="1191" sId="3">
    <oc r="G89">
      <f>G90+G124</f>
    </oc>
    <nc r="G89">
      <f>G90+G124+G113</f>
    </nc>
  </rcc>
  <rrc rId="1192" sId="3" ref="A871:XFD871" action="deleteRow">
    <undo index="9" exp="ref" v="1" dr="G871" r="G11" sId="3"/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Управление по делам гражданской обороны и чрезвычайным ситуациям муниципального района «Печора»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C871" start="0" length="0">
      <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871" start="0" length="0">
      <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E871" t="inlineStr">
        <is>
          <t/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b/>
          <sz val="12"/>
          <color auto="1"/>
          <name val="Arial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3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НАЦИОНАЛЬНАЯ БЕЗОПАСНОСТЬ И ПРАВООХРАНИТЕЛЬНАЯ ДЕЯТЕЛЬНОСТЬ</t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b/>
          <i/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0</v>
      </nc>
      <ndxf>
        <font>
          <b/>
          <i/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/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b/>
          <i/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b/>
          <i/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4" sId="3" ref="A871:XFD871" action="deleteRow">
    <undo index="0" exp="ref" ref3D="1" v="1" dr="G871" r="D20" sId="2"/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Защита населения и территории чрезвычайных ситуаций природного и техногенного характера, гражданская оборона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G873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5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Непрограммные направления деятельности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871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6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Обеспечение деятельности (оказание услуг) подведомственных казенных учреждений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871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871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G872+G876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7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ont>
          <sz val="9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8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Расходы на выплаты персоналу государственных (муниципальных) органов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SUM(G872:G873)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199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Фонд оплаты труда государственных (муниципальных) органов и взносы по обязательному социальному страхованию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121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10256.9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0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Иные выплаты персоналу государственных (муниципальных) органов, за исключением фонда оплаты труда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122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138.4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1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Закупка товаров, работ и услуг для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200</t>
        </is>
      </nc>
      <ndxf>
        <font>
          <sz val="9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G872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2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Иные закупки товаров, работ и услуг для обеспечения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240</t>
        </is>
      </nc>
      <ndxf>
        <font>
          <sz val="9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871">
        <f>SUM(G872:G873)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3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>Закупка товаров, работ, услуг в сфере информационно-коммуникационных технологий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242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113.1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rc rId="1204" sId="3" ref="A871:XFD871" action="deleteRow">
    <undo index="0" exp="area" ref3D="1" dr="$G$1:$G$1048576" dn="Z_5B0ECC04_287D_41FE_BA8D_5B249E27F599_.wvu.Cols" sId="3"/>
    <rfmt sheetId="3" xfDxf="1" sqref="A871:XFD871" start="0" length="0"/>
    <rcc rId="0" sId="3" dxf="1">
      <nc r="A871" t="inlineStr">
        <is>
          <t xml:space="preserve">Прочая закупка товаров, работ и услуг для обеспечения государственных (муниципальных) нужд
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871" t="inlineStr">
        <is>
          <t>977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871">
        <v>3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871">
        <v>9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871" t="inlineStr">
        <is>
          <t>99 0 0205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871" t="inlineStr">
        <is>
          <t>244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871">
        <v>626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871" start="0" length="0">
      <dxf>
        <numFmt numFmtId="4" formatCode="#,##0.00"/>
      </dxf>
    </rfmt>
  </rrc>
  <rcc rId="1205" sId="3">
    <oc r="G11">
      <f>G12+G40+G405+G633+G683+#REF!+G871</f>
    </oc>
    <nc r="G11">
      <f>G12+G40+G405+G633+G683+G871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12.xml><?xml version="1.0" encoding="utf-8"?>
<revisions xmlns="http://schemas.openxmlformats.org/spreadsheetml/2006/main" xmlns:r="http://schemas.openxmlformats.org/officeDocument/2006/relationships">
  <rcc rId="612" sId="3">
    <oc r="A439" t="inlineStr">
      <is>
        <t>Сохранение и развитие культуры в муниципальном районе "Печора"</t>
      </is>
    </oc>
    <nc r="A439" t="inlineStr">
      <is>
        <t>Сохранение и развитие культуры муниципального района "Печора"</t>
      </is>
    </nc>
  </rcc>
  <rcc rId="613" sId="3">
    <oc r="A487" t="inlineStr">
      <is>
        <t xml:space="preserve">Сохранение и развитие культуры в муниципальном районе "Печора" </t>
      </is>
    </oc>
    <nc r="A487" t="inlineStr">
      <is>
        <t>Сохранение и развитие культуры муниципального района "Печора"</t>
      </is>
    </nc>
  </rcc>
  <rcc rId="614" sId="3">
    <oc r="A577" t="inlineStr">
      <is>
        <t xml:space="preserve">Сохранение и развитие культуры в муниципальном районе "Печора" </t>
      </is>
    </oc>
    <nc r="A577" t="inlineStr">
      <is>
        <t>Сохранение и развитие культуры муниципального района "Печора"</t>
      </is>
    </nc>
  </rcc>
  <rcc rId="615" sId="5" odxf="1" dxf="1">
    <oc r="A357" t="inlineStr">
      <is>
        <t>Сохранение и развитие культуры в муниципальном районе "Печора"</t>
      </is>
    </oc>
    <nc r="A357" t="inlineStr">
      <is>
        <t>Сохранение и развитие культуры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616" sId="5" odxf="1" dxf="1">
    <oc r="A454" t="inlineStr">
      <is>
        <t xml:space="preserve">Сохранение и развитие культуры в муниципальном районе "Печора" </t>
      </is>
    </oc>
    <nc r="A454" t="inlineStr">
      <is>
        <t>Сохранение и развитие культуры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432" sId="3">
    <oc r="A518" t="inlineStr">
      <is>
        <t xml:space="preserve">Сохранение и развитие государственных языков на территории МР "Печора" </t>
      </is>
    </oc>
    <nc r="A518" t="inlineStr">
      <is>
        <t xml:space="preserve">Сохранение и развитие государственных языков на территории муниципального района "Печора" </t>
      </is>
    </nc>
  </rcc>
  <rcc rId="433" sId="3">
    <oc r="A588" t="inlineStr">
      <is>
        <t xml:space="preserve">Сохранение и развитие государственных языков на территории МР "Печора" </t>
      </is>
    </oc>
    <nc r="A588" t="inlineStr">
      <is>
        <t xml:space="preserve">Сохранение и развитие государственных языков на территории муниципального района "Печора" </t>
      </is>
    </nc>
  </rcc>
  <rcc rId="434" sId="5" odxf="1" dxf="1">
    <oc r="A397" t="inlineStr">
      <is>
        <t xml:space="preserve">Сохранение и развитие государственных языков на территории МР "Печора" </t>
      </is>
    </oc>
    <nc r="A397" t="inlineStr">
      <is>
        <t xml:space="preserve">Сохранение и развитие государственных языков на территории муниципального района "Печора" 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435" sId="5" odxf="1" dxf="1">
    <oc r="A456" t="inlineStr">
      <is>
        <t xml:space="preserve">Сохранение и развитие государственных языков на территории МР "Печора" </t>
      </is>
    </oc>
    <nc r="A456" t="inlineStr">
      <is>
        <t xml:space="preserve">Сохранение и развитие государственных языков на территории муниципального района "Печора" 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c rId="419" sId="5">
    <oc r="A367" t="inlineStr">
      <is>
        <t xml:space="preserve">Кадры отрасли "Культура" МО МР "Печора" </t>
      </is>
    </oc>
    <nc r="A367" t="inlineStr">
      <is>
        <t>Кадры отрасли "Культура"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131.xml><?xml version="1.0" encoding="utf-8"?>
<revisions xmlns="http://schemas.openxmlformats.org/spreadsheetml/2006/main" xmlns:r="http://schemas.openxmlformats.org/officeDocument/2006/relationships">
  <rcc rId="372" sId="3">
    <oc r="A317" t="inlineStr">
      <is>
        <t>Выплаты в соответствии с Решением Совета МР "Печора" от 23 мая 2006 "О наградах муниципального образования муниципального района "Печора"</t>
      </is>
    </oc>
    <nc r="A317" t="inlineStr">
      <is>
        <t>Выплаты в соответствии с Решением Совета МР "Печора" от 23 мая 2006 года "О наградах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13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212.xml><?xml version="1.0" encoding="utf-8"?>
<revisions xmlns="http://schemas.openxmlformats.org/spreadsheetml/2006/main" xmlns:r="http://schemas.openxmlformats.org/officeDocument/2006/relationships">
  <rrc rId="365" sId="3" ref="A257:XFD257" action="deleteRow">
    <undo index="0" exp="area" ref3D="1" dr="$G$1:$G$1048576" dn="Z_5B0ECC04_287D_41FE_BA8D_5B249E27F599_.wvu.Cols" sId="3"/>
    <rfmt sheetId="3" xfDxf="1" sqref="A257:XFD257" start="0" length="0"/>
    <rcc rId="0" sId="3" dxf="1">
      <nc r="A257" t="inlineStr">
        <is>
          <t>за счет субсидии из республиканского бюджета Республики Коми</t>
        </is>
      </nc>
      <n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57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57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57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57" t="inlineStr">
        <is>
          <t>99 0 7234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57" t="inlineStr">
        <is>
          <t>414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257">
        <v>22000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257" start="0" length="0">
      <dxf>
        <numFmt numFmtId="4" formatCode="#,##0.00"/>
      </dxf>
    </rfmt>
  </rrc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950" sId="3" numFmtId="4">
    <oc r="G707">
      <v>41165.300000000003</v>
    </oc>
    <nc r="G707">
      <f>41165.3+18116.4</f>
    </nc>
  </rcc>
  <rcc rId="951" sId="3" numFmtId="4">
    <oc r="G710">
      <v>202286</v>
    </oc>
    <nc r="G710">
      <f>202286-18116.4</f>
    </nc>
  </rcc>
  <rcc rId="952" sId="5" numFmtId="4">
    <oc r="G556">
      <v>41165.300000000003</v>
    </oc>
    <nc r="G556">
      <f>41165.3+18116.4</f>
    </nc>
  </rcc>
  <rcc rId="953" sId="5" numFmtId="4">
    <oc r="G559">
      <v>202286</v>
    </oc>
    <nc r="G559">
      <f>202286-18116.4</f>
    </nc>
  </rcc>
  <rcc rId="954" sId="5" numFmtId="4">
    <oc r="H556">
      <v>41165.300000000003</v>
    </oc>
    <nc r="H556">
      <f>41165.3+18116.4</f>
    </nc>
  </rcc>
  <rcc rId="955" sId="5" numFmtId="4">
    <oc r="H559">
      <v>202286</v>
    </oc>
    <nc r="H559">
      <f>202286-18116.4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520" sId="3">
    <oc r="A717" t="inlineStr">
      <is>
        <t>Сохранение и развитие государственных языков на территории МР "Печора"</t>
      </is>
    </oc>
    <nc r="A717" t="inlineStr">
      <is>
        <t>Сохранение и развитие государственных языков на территории муниципального района "Печора"</t>
      </is>
    </nc>
  </rcc>
  <rcc rId="521" sId="3">
    <oc r="A723" t="inlineStr">
      <is>
        <t>Реализация комплекса мер обеспечению пожарной безопасности образовательных  учреждений</t>
      </is>
    </oc>
    <nc r="A723" t="inlineStr">
      <is>
        <t>Реализация комплекса мер по обеспечению пожарной безопасности образовательных  учреждений</t>
      </is>
    </nc>
  </rcc>
  <rcc rId="522" sId="3">
    <oc r="A752" t="inlineStr">
      <is>
        <t>Развитие образования муниципального образования муниципального района "Печора"</t>
      </is>
    </oc>
    <nc r="A752" t="inlineStr">
      <is>
        <t>Круглогодичное оздоровление, отдых и труд детей и подростков МР "Печора"</t>
      </is>
    </nc>
  </rcc>
  <rcc rId="523" sId="5">
    <oc r="A587" t="inlineStr">
      <is>
        <t>Развитие образования муниципального образования муниципального района "Печора"</t>
      </is>
    </oc>
    <nc r="A587" t="inlineStr">
      <is>
        <t>Круглогодичное оздоровление, отдых и труд детей и подростков МР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40" sId="5">
    <oc r="I9">
      <f>'\\server\Бюджет 2014\МУНИЦИПАЛЬНЫЙ район\[Основные параметры на 2014-2016 годы.xls]Лист2'!$G$14</f>
    </oc>
    <nc r="I9">
      <f>'\\server\Бюджет 2014\МУНИЦИПАЛЬНЫЙ район\[Основные параметры на 2014-2016 годы.xls]Лист2'!$G$14</f>
    </nc>
  </rcc>
  <rcc rId="41" sId="5">
    <oc r="J9">
      <f>'\\server\Бюджет 2014\МУНИЦИПАЛЬНЫЙ район\[Основные параметры на 2014-2016 годы.xls]Лист2'!$D$14</f>
    </oc>
    <nc r="J9">
      <f>'\\server\Бюджет 2014\МУНИЦИПАЛЬНЫЙ район\[Основные параметры на 2014-2016 годы.xls]Лист2'!$D$14</f>
    </nc>
  </rcc>
</revisions>
</file>

<file path=xl/revisions/revisionLog11312.xml><?xml version="1.0" encoding="utf-8"?>
<revisions xmlns="http://schemas.openxmlformats.org/spreadsheetml/2006/main" xmlns:r="http://schemas.openxmlformats.org/officeDocument/2006/relationships">
  <rcc rId="391" sId="3">
    <oc r="A917" t="inlineStr">
      <is>
        <t>Дотации на выравнивание бюджетной обеспеченности поселений МР "Печора"</t>
      </is>
    </oc>
    <nc r="A917" t="inlineStr">
      <is>
        <t>Дотации на выравнивание бюджетной обеспеченности поселений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1471" sId="5" odxf="1" dxf="1">
    <oc r="A652" t="inlineStr">
      <is>
        <t>Расходы на выплаты персоналу государственных (муниципальных) органов</t>
      </is>
    </oc>
    <nc r="A652" t="inlineStr">
      <is>
        <t xml:space="preserve">Расходы на выплаты персоналу казенных учреждений
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472" sId="5">
    <oc r="A653" t="inlineStr">
      <is>
        <t>Фонд оплаты труда государственных (муниципальных) органов и взносы по обязательному социальному страхованию</t>
      </is>
    </oc>
    <nc r="A653" t="inlineStr">
      <is>
        <t xml:space="preserve">Фонд оплаты труда казенных учреждений и взносы по обязательному социальному страхованию
</t>
      </is>
    </nc>
  </rcc>
  <rcc rId="1473" sId="5">
    <oc r="A654" t="inlineStr">
      <is>
        <t>Иные выплаты персоналу государственных (муниципальных) органов, за исключением фонда оплаты труда</t>
      </is>
    </oc>
    <nc r="A654" t="inlineStr">
      <is>
        <t xml:space="preserve">Иные выплаты персоналу казенных учреждений, за исключением фонда оплаты труда
</t>
      </is>
    </nc>
  </rcc>
  <rcc rId="1474" sId="5">
    <oc r="F652" t="inlineStr">
      <is>
        <t>120</t>
      </is>
    </oc>
    <nc r="F652" t="inlineStr">
      <is>
        <t>110</t>
      </is>
    </nc>
  </rcc>
  <rcc rId="1475" sId="5">
    <oc r="F653" t="inlineStr">
      <is>
        <t>121</t>
      </is>
    </oc>
    <nc r="F653" t="inlineStr">
      <is>
        <t>111</t>
      </is>
    </nc>
  </rcc>
  <rcc rId="1476" sId="5">
    <oc r="F654" t="inlineStr">
      <is>
        <t>122</t>
      </is>
    </oc>
    <nc r="F654" t="inlineStr">
      <is>
        <t>112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cc rId="379" sId="3" odxf="1" dxf="1">
    <oc r="A559" t="inlineStr">
      <is>
        <t>Центральный аппарат</t>
      </is>
    </oc>
    <nc r="A559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380" sId="3" odxf="1" dxf="1">
    <oc r="A558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558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rc rId="381" sId="3" ref="A559:XFD559" action="deleteRow">
    <undo index="0" exp="ref" v="1" dr="G559" r="G558" sId="3"/>
    <undo index="0" exp="area" ref3D="1" dr="$G$1:$G$1048576" dn="Z_5B0ECC04_287D_41FE_BA8D_5B249E27F599_.wvu.Cols" sId="3"/>
    <rfmt sheetId="3" xfDxf="1" sqref="A559:XFD559" start="0" length="0"/>
    <rcc rId="0" sId="3" dxf="1">
      <nc r="A559" t="inlineStr">
        <is>
          <t xml:space="preserve">Руководство и управление в сфере установленных функций органов местного самоуправления </t>
        </is>
      </nc>
      <ndxf>
        <font>
          <sz val="9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59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559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55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59" t="inlineStr">
        <is>
          <t>99 0 0204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59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559">
        <f>G562+G563+G567+G566+G570</f>
      </nc>
      <ndxf>
        <font>
          <sz val="10"/>
          <color auto="1"/>
          <name val="Arial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559" start="0" length="0">
      <dxf>
        <numFmt numFmtId="4" formatCode="#,##0.00"/>
      </dxf>
    </rfmt>
  </rrc>
  <rcc rId="382" sId="3">
    <oc r="G558">
      <f>#REF!</f>
    </oc>
    <nc r="G558">
      <f>G559+G563+G567</f>
    </nc>
  </rcc>
  <rcc rId="383" sId="3" odxf="1" dxf="1">
    <oc r="A796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796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384" sId="3" odxf="1" dxf="1">
    <oc r="A873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873" t="inlineStr">
      <is>
        <t xml:space="preserve">Руководство и управление в сфере установленных функций органов местного самоуправления </t>
      </is>
    </nc>
    <odxf>
      <font>
        <sz val="9"/>
        <name val="Times New Roman Cyr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12.xml><?xml version="1.0" encoding="utf-8"?>
<revisions xmlns="http://schemas.openxmlformats.org/spreadsheetml/2006/main" xmlns:r="http://schemas.openxmlformats.org/officeDocument/2006/relationships">
  <rcc rId="450" sId="3">
    <oc r="A527" t="inlineStr">
      <is>
        <t>Продвижение коми языка в детской и молодежной среде Республики Коми с использованием СМИ</t>
      </is>
    </oc>
    <nc r="A527" t="inlineStr">
      <is>
        <t>Продвижение коми языка в детской и молодежной среде</t>
      </is>
    </nc>
  </rcc>
  <rcc rId="451" sId="5">
    <oc r="A406" t="inlineStr">
      <is>
        <t>Продвижение коми языка в детской и молодежной среде Республики Коми с использованием СМИ</t>
      </is>
    </oc>
    <nc r="A406" t="inlineStr">
      <is>
        <t xml:space="preserve">Продвижение коми языка в детской и молодежной среде 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42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14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14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fmt sheetId="5" sqref="K11" start="0" length="0">
    <dxf>
      <font>
        <b/>
        <i/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2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3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4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5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6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7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8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9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0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1" start="0" length="0">
    <dxf>
      <font>
        <sz val="9"/>
        <color auto="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2" start="0" length="0">
    <dxf>
      <font>
        <sz val="9"/>
        <color auto="1"/>
        <name val="Times New Roman Cyr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3" start="0" length="0">
    <dxf>
      <font>
        <sz val="9"/>
        <color auto="1"/>
        <name val="Times New Roman"/>
        <scheme val="none"/>
      </font>
      <numFmt numFmtId="30" formatCode="@"/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4" start="0" length="0">
    <dxf>
      <font>
        <sz val="9"/>
        <color indexed="8"/>
        <name val="Times New Roman"/>
        <scheme val="none"/>
      </font>
      <numFmt numFmtId="30" formatCode="@"/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5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6" start="0" length="0">
    <dxf>
      <font>
        <sz val="9"/>
        <color indexed="8"/>
        <name val="Times New Roman"/>
        <scheme val="none"/>
      </font>
      <numFmt numFmtId="30" formatCode="@"/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7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8" start="0" length="0">
    <dxf>
      <font>
        <sz val="9"/>
        <color auto="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29" start="0" length="0">
    <dxf>
      <font>
        <sz val="9"/>
        <color auto="1"/>
        <name val="Times New Roman"/>
        <scheme val="none"/>
      </font>
      <numFmt numFmtId="0" formatCode="General"/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0" start="0" length="0">
    <dxf>
      <font>
        <sz val="9"/>
        <color auto="1"/>
        <name val="Times New Roman"/>
        <scheme val="none"/>
      </font>
      <numFmt numFmtId="0" formatCode="General"/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1" start="0" length="0">
    <dxf>
      <font>
        <sz val="9"/>
        <color auto="1"/>
        <name val="Times New Roman"/>
        <scheme val="none"/>
      </font>
      <alignment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2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3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4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5" start="0" length="0">
    <dxf>
      <font>
        <sz val="9"/>
        <color auto="1"/>
        <name val="Times New Roman"/>
        <scheme val="none"/>
      </font>
      <alignment horizontal="justify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6" start="0" length="0">
    <dxf>
      <font>
        <sz val="9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37" start="0" length="0">
    <dxf>
      <font>
        <b val="0"/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5" sqref="K11:K128" start="0" length="0">
    <dxf>
      <border>
        <left/>
      </border>
    </dxf>
  </rfmt>
  <rfmt sheetId="5" sqref="K11" start="0" length="0">
    <dxf>
      <border>
        <top/>
      </border>
    </dxf>
  </rfmt>
  <rfmt sheetId="5" sqref="K11:K128" start="0" length="0">
    <dxf>
      <border>
        <right/>
      </border>
    </dxf>
  </rfmt>
  <rfmt sheetId="5" sqref="K11:K128">
    <dxf>
      <border>
        <top/>
        <bottom/>
        <horizontal/>
      </border>
    </dxf>
  </rfmt>
  <rfmt sheetId="5" sqref="K17:K99">
    <dxf>
      <fill>
        <patternFill patternType="none">
          <bgColor auto="1"/>
        </patternFill>
      </fill>
    </dxf>
  </rfmt>
  <rcc rId="486" sId="5" odxf="1" dxf="1">
    <oc r="A437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437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487" sId="5" odxf="1" dxf="1">
    <oc r="A626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626" t="inlineStr">
      <is>
        <t xml:space="preserve">Руководство и управление в сфере установленных функций органов местного самоуправления 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488" sId="5" odxf="1" dxf="1">
    <oc r="A683" t="inlineStr">
      <is>
    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    </is>
    </oc>
    <nc r="A683" t="inlineStr">
      <is>
        <t xml:space="preserve">Руководство и управление в сфере установленных функций органов местного самоуправления </t>
      </is>
    </nc>
    <odxf>
      <font>
        <name val="Times New Roman Cyr"/>
        <scheme val="none"/>
      </font>
    </odxf>
    <ndxf>
      <font>
        <name val="Times New Roman"/>
        <scheme val="none"/>
      </font>
    </ndxf>
  </rcc>
  <rfmt sheetId="5" sqref="A10:F745" start="0" length="2147483647">
    <dxf>
      <font>
        <sz val="10"/>
      </font>
    </dxf>
  </rfmt>
  <rfmt sheetId="5" sqref="A397" start="0" length="0">
    <dxf>
      <font>
        <sz val="9"/>
        <name val="Times New Roman"/>
        <scheme val="none"/>
      </font>
    </dxf>
  </rfmt>
  <rfmt sheetId="5" sqref="A456" start="0" length="0">
    <dxf>
      <font>
        <sz val="9"/>
        <name val="Times New Roman"/>
        <scheme val="none"/>
      </font>
    </dxf>
  </rfmt>
  <rfmt sheetId="5" sqref="G9:H745" start="0" length="2147483647">
    <dxf>
      <font>
        <name val="Times New Roman"/>
        <scheme val="none"/>
      </font>
    </dxf>
  </rfmt>
  <rfmt sheetId="5" sqref="G9:H745" start="0" length="2147483647">
    <dxf>
      <font>
        <sz val="11"/>
      </font>
    </dxf>
  </rfmt>
  <rfmt sheetId="5" sqref="G9:H745" start="0" length="2147483647">
    <dxf>
      <font>
        <sz val="12"/>
      </font>
    </dxf>
  </rfmt>
  <rcc rId="489" sId="5">
    <oc r="I9">
      <f>'\\server\МУНИЦИПАЛЬНЫЙ район\Проект на 2014-2016 гг\Материалы, представляемые с решением\[Основные параметры на 2014-2016 годы.xls]Лист2'!$G$14</f>
    </oc>
    <nc r="I9"/>
  </rcc>
  <rcc rId="490" sId="5">
    <oc r="J9">
      <f>'\\server\МУНИЦИПАЛЬНЫЙ район\Проект на 2014-2016 гг\Материалы, представляемые с решением\[Основные параметры на 2014-2016 годы.xls]Лист2'!$D$14</f>
    </oc>
    <nc r="J9"/>
  </rcc>
  <rcc rId="491" sId="5">
    <oc r="I10">
      <f>I9-G9</f>
    </oc>
    <nc r="I10"/>
  </rcc>
  <rcc rId="492" sId="5">
    <oc r="J10">
      <f>J9-H9</f>
    </oc>
    <nc r="J10"/>
  </rcc>
  <rcc rId="493" sId="5">
    <oc r="I185">
      <f>H185-G185</f>
    </oc>
    <nc r="I185"/>
  </rcc>
  <rcc rId="494" sId="5" numFmtId="4">
    <oc r="I529">
      <v>1050342.6000000001</v>
    </oc>
    <nc r="I529"/>
  </rcc>
  <rcc rId="495" sId="5" numFmtId="4">
    <oc r="J529">
      <v>1041513.7</v>
    </oc>
    <nc r="J529"/>
  </rcc>
  <rcc rId="496" sId="5">
    <oc r="K529">
      <f>G529-#REF!-#REF!</f>
    </oc>
    <nc r="K529"/>
  </rcc>
  <rcc rId="497" sId="5">
    <oc r="I530">
      <f>I529-G529</f>
    </oc>
    <nc r="I530"/>
  </rcc>
  <rcc rId="498" sId="5">
    <oc r="J530">
      <f>J529-H529</f>
    </oc>
    <nc r="J530"/>
  </rcc>
  <rcc rId="499" sId="5">
    <oc r="I546">
      <f>G546+G581</f>
    </oc>
    <nc r="I546"/>
  </rcc>
  <rcc rId="500" sId="5">
    <oc r="J546">
      <f>H546+H581</f>
    </oc>
    <nc r="J546"/>
  </rcc>
  <rcc rId="501" sId="5">
    <oc r="J556">
      <f>G556-I556</f>
    </oc>
    <nc r="J556"/>
  </rcc>
  <rcc rId="502" sId="5">
    <oc r="I679">
      <f>G679-G745</f>
    </oc>
    <nc r="I679"/>
  </rcc>
  <rcc rId="503" sId="5">
    <oc r="J679">
      <f>H679-H745</f>
    </oc>
    <nc r="J679"/>
  </rcc>
  <rcc rId="504" sId="5">
    <oc r="I709">
      <f>G706+G709+G721</f>
    </oc>
    <nc r="I709"/>
  </rcc>
  <rcc rId="505" sId="5">
    <oc r="J709">
      <f>H706+H709+H721</f>
    </oc>
    <nc r="J709"/>
  </rcc>
  <rcc rId="506" sId="5">
    <oc r="L529">
      <f>H529-#REF!-#REF!</f>
    </oc>
    <nc r="L529"/>
  </rcc>
  <rcc rId="507" sId="5">
    <oc r="G746">
      <f>'\\server\РАЗРАБОТКИ к бюджету МР\[РАСХОДЫ ВСЕГО  МР  1.xls]2015 год'!$AH$414</f>
    </oc>
    <nc r="G746"/>
  </rcc>
  <rcc rId="508" sId="5">
    <oc r="H746">
      <f>'\\server\РАЗРАБОТКИ к бюджету МР\[РАСХОДЫ ВСЕГО  МР  1.xls]2016 год'!$AH$420</f>
    </oc>
    <nc r="H746"/>
  </rcc>
  <rcc rId="509" sId="5">
    <oc r="G747">
      <f>G746-G9</f>
    </oc>
    <nc r="G747"/>
  </rcc>
  <rcc rId="510" sId="5">
    <oc r="H747">
      <f>H746-H9</f>
    </oc>
    <nc r="H747"/>
  </rcc>
  <rfmt sheetId="5" sqref="A722" start="0" length="0">
    <dxf>
      <font>
        <sz val="9"/>
        <name val="Times New Roman Cyr"/>
        <scheme val="none"/>
      </font>
    </dxf>
  </rfmt>
  <rfmt sheetId="5" sqref="A723" start="0" length="0">
    <dxf>
      <font>
        <sz val="9"/>
        <name val="Times New Roman"/>
        <scheme val="none"/>
      </font>
    </dxf>
  </rfmt>
  <rcc rId="511" sId="5" odxf="1" dxf="1">
    <oc r="A724" t="inlineStr">
      <is>
        <t>Дотации на выравнивание бюджетной обеспеченности поселений МР "Печора"</t>
      </is>
    </oc>
    <nc r="A724" t="inlineStr">
      <is>
        <t>Дотации на выравнивание бюджетной обеспеченности поселений муниципального района "Печора"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fmt sheetId="5" sqref="A725" start="0" length="0">
    <dxf>
      <font>
        <sz val="9"/>
        <color indexed="8"/>
        <name val="Times New Roman"/>
        <scheme val="none"/>
      </font>
    </dxf>
  </rfmt>
  <rfmt sheetId="5" sqref="A726" start="0" length="0">
    <dxf>
      <font>
        <sz val="9"/>
        <color indexed="8"/>
        <name val="Times New Roman"/>
        <scheme val="none"/>
      </font>
    </dxf>
  </rfmt>
  <rfmt sheetId="5" sqref="A727" start="0" length="0">
    <dxf>
      <font>
        <sz val="9"/>
        <name val="Times New Roman"/>
        <scheme val="none"/>
      </font>
    </dxf>
  </rfmt>
  <rfmt sheetId="5" sqref="A728" start="0" length="0">
    <dxf>
      <font>
        <sz val="9"/>
        <name val="Times New Roman"/>
        <scheme val="none"/>
      </font>
    </dxf>
  </rfmt>
  <rfmt sheetId="5" sqref="A729" start="0" length="0">
    <dxf>
      <font>
        <sz val="9"/>
        <name val="Times New Roman"/>
        <scheme val="none"/>
      </font>
    </dxf>
  </rfmt>
  <rfmt sheetId="5" sqref="A730" start="0" length="0">
    <dxf>
      <font>
        <sz val="9"/>
        <color indexed="8"/>
        <name val="Times New Roman"/>
        <scheme val="none"/>
      </font>
    </dxf>
  </rfmt>
  <rfmt sheetId="5" sqref="A731" start="0" length="0">
    <dxf>
      <font>
        <sz val="9"/>
        <color indexed="8"/>
        <name val="Times New Roman"/>
        <scheme val="none"/>
      </font>
    </dxf>
  </rfmt>
  <rfmt sheetId="5" sqref="A732" start="0" length="0">
    <dxf>
      <font>
        <sz val="9"/>
        <name val="Times New Roman"/>
        <scheme val="none"/>
      </font>
    </dxf>
  </rfmt>
  <rfmt sheetId="5" sqref="A733" start="0" length="0">
    <dxf>
      <font>
        <sz val="9"/>
        <name val="Times New Roman"/>
        <scheme val="none"/>
      </font>
    </dxf>
  </rfmt>
  <rfmt sheetId="5" sqref="A734" start="0" length="0">
    <dxf>
      <font>
        <sz val="9"/>
        <name val="Times New Roman Cyr"/>
        <scheme val="none"/>
      </font>
    </dxf>
  </rfmt>
  <rfmt sheetId="5" sqref="A735" start="0" length="0">
    <dxf>
      <font>
        <sz val="9"/>
        <name val="Times New Roman"/>
        <scheme val="none"/>
      </font>
    </dxf>
  </rfmt>
  <rfmt sheetId="5" sqref="A736" start="0" length="0">
    <dxf>
      <font>
        <sz val="9"/>
        <color indexed="8"/>
        <name val="Times New Roman"/>
        <scheme val="none"/>
      </font>
    </dxf>
  </rfmt>
  <rfmt sheetId="5" sqref="A737" start="0" length="0">
    <dxf>
      <font>
        <sz val="9"/>
        <color indexed="8"/>
        <name val="Times New Roman"/>
        <scheme val="none"/>
      </font>
    </dxf>
  </rfmt>
  <rfmt sheetId="5" sqref="A738" start="0" length="0">
    <dxf>
      <font>
        <sz val="9"/>
        <color indexed="8"/>
        <name val="Times New Roman"/>
        <scheme val="none"/>
      </font>
    </dxf>
  </rfmt>
  <rfmt sheetId="5" sqref="A739" start="0" length="0">
    <dxf>
      <font>
        <sz val="9"/>
        <name val="Times New Roman"/>
        <scheme val="none"/>
      </font>
    </dxf>
  </rfmt>
  <rfmt sheetId="5" sqref="A722:A739" start="0" length="2147483647">
    <dxf>
      <font>
        <sz val="10"/>
      </font>
    </dxf>
  </rfmt>
  <rfmt sheetId="3" sqref="A869:G869" start="0" length="2147483647">
    <dxf>
      <font>
        <sz val="12"/>
      </font>
    </dxf>
  </rfmt>
  <rfmt sheetId="3" sqref="A856:G856" start="0" length="2147483647">
    <dxf>
      <font>
        <sz val="12"/>
      </font>
    </dxf>
  </rfmt>
  <rfmt sheetId="3" sqref="A666:G666" start="0" length="2147483647">
    <dxf>
      <font>
        <sz val="12"/>
      </font>
    </dxf>
  </rfmt>
  <rfmt sheetId="3" sqref="G666" start="0" length="2147483647">
    <dxf>
      <font>
        <sz val="11"/>
      </font>
    </dxf>
  </rfmt>
  <rfmt sheetId="3" sqref="A616:G616" start="0" length="2147483647">
    <dxf>
      <font>
        <sz val="12"/>
      </font>
    </dxf>
  </rfmt>
  <rfmt sheetId="3" sqref="A388:G388" start="0" length="2147483647">
    <dxf>
      <font>
        <sz val="12"/>
      </font>
    </dxf>
  </rfmt>
  <rfmt sheetId="3" sqref="A40:G40" start="0" length="2147483647">
    <dxf>
      <font>
        <sz val="12"/>
      </font>
    </dxf>
  </rfmt>
  <rfmt sheetId="3" sqref="A12:G12" start="0" length="2147483647">
    <dxf>
      <font>
        <sz val="12"/>
      </font>
    </dxf>
  </rfmt>
  <rfmt sheetId="5" sqref="A10:H10" start="0" length="2147483647">
    <dxf>
      <font>
        <sz val="12"/>
      </font>
    </dxf>
  </rfmt>
  <rfmt sheetId="5" sqref="A37:H37" start="0" length="2147483647">
    <dxf>
      <font>
        <sz val="12"/>
      </font>
    </dxf>
  </rfmt>
  <rcc rId="512" sId="5">
    <oc r="A76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
а также в результате деятельности казенных учреждений </t>
      </is>
    </oc>
    <nc r="A76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    </is>
    </nc>
  </rcc>
  <rcc rId="513" sId="3">
    <oc r="A81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
а также в результате деятельности казенных учреждений </t>
      </is>
    </oc>
    <nc r="A81" t="inlineStr">
      <is>
    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512" sId="3" numFmtId="4">
    <oc r="G283">
      <f>190.8+152.7+127.2</f>
    </oc>
    <nc r="G283">
      <v>127.2</v>
    </nc>
  </rcc>
  <rcc rId="1513" sId="3" numFmtId="4">
    <oc r="G284">
      <f>385.6+39+24+240</f>
    </oc>
    <nc r="G284">
      <v>1032.0999999999999</v>
    </nc>
  </rcc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rc rId="531" sId="5" ref="A172:XFD174" action="insertRow">
    <undo index="2" exp="area" ref3D="1" dr="$A$396:$XFD$401" dn="Z_EA1929C7_85F7_40DE_826A_94377FC9966E_.wvu.Rows" sId="5"/>
    <undo index="2" exp="area" ref3D="1" dr="$A$257:$XFD$259" dn="Z_34CA7316_21D3_43B0_B4D3_6E9FC18023BF_.wvu.Rows" sId="5"/>
    <undo index="2" exp="area" ref3D="1" dr="$A$257:$XFD$259" dn="Z_1C060685_541B_49B8_81E5_C9855E92EF71_.wvu.Rows" sId="5"/>
  </rrc>
  <rrc rId="532" sId="3" ref="A179:XFD182" action="insertRow">
    <undo index="0" exp="area" ref3D="1" dr="$G$1:$G$1048576" dn="Z_5B0ECC04_287D_41FE_BA8D_5B249E27F599_.wvu.Cols" sId="3"/>
  </rrc>
  <rfmt sheetId="3" sqref="A179" start="0" length="0">
    <dxf>
      <fill>
        <patternFill patternType="none">
          <bgColor indexed="65"/>
        </patternFill>
      </fill>
    </dxf>
  </rfmt>
  <rfmt sheetId="3" sqref="A180" start="0" length="0">
    <dxf>
      <fill>
        <patternFill patternType="none">
          <bgColor indexed="65"/>
        </patternFill>
      </fill>
    </dxf>
  </rfmt>
  <rcc rId="533" sId="3">
    <nc r="A179" t="inlineStr">
      <is>
        <t>Закупка товаров, работ и услуг для государственных (муниципальных) нужд</t>
      </is>
    </nc>
  </rcc>
  <rcc rId="534" sId="3">
    <nc r="A180" t="inlineStr">
      <is>
        <t xml:space="preserve">Иные закупки товаров, работ и услуг для обеспечения государственных (муниципальных) нужд
</t>
      </is>
    </nc>
  </rcc>
  <rcc rId="535" sId="3" odxf="1" dxf="1">
    <nc r="B179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6" sId="3" odxf="1" dxf="1">
    <nc r="C179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37" sId="3" odxf="1" dxf="1">
    <nc r="D179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38" sId="3" odxf="1" dxf="1">
    <nc r="E179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39" sId="3" odxf="1" dxf="1">
    <nc r="B180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0" sId="3" odxf="1" dxf="1">
    <nc r="C180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1" sId="3" odxf="1" dxf="1">
    <nc r="D180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2" sId="3" odxf="1" dxf="1">
    <nc r="E180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3" sId="3" odxf="1" dxf="1">
    <nc r="F179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44" sId="3" odxf="1" dxf="1">
    <nc r="F180" t="inlineStr">
      <is>
        <t>240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45" sId="3" odxf="1" dxf="1">
    <nc r="G179">
      <f>G180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6" sId="3" odxf="1" dxf="1">
    <nc r="G180">
      <f>G181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47" sId="3">
    <nc r="B181" t="inlineStr">
      <is>
        <t>923</t>
      </is>
    </nc>
  </rcc>
  <rcc rId="548" sId="3">
    <nc r="C181" t="inlineStr">
      <is>
        <t>04</t>
      </is>
    </nc>
  </rcc>
  <rcc rId="549" sId="3">
    <nc r="D181" t="inlineStr">
      <is>
        <t>12</t>
      </is>
    </nc>
  </rcc>
  <rcc rId="550" sId="3">
    <nc r="E181" t="inlineStr">
      <is>
        <t>99 0 7307</t>
      </is>
    </nc>
  </rcc>
  <rrc rId="551" sId="3" ref="A182:XFD182" action="deleteRow">
    <undo index="0" exp="area" ref3D="1" dr="$G$1:$G$1048576" dn="Z_5B0ECC04_287D_41FE_BA8D_5B249E27F599_.wvu.Cols" sId="3"/>
    <rfmt sheetId="3" xfDxf="1" sqref="A182:XFD182" start="0" length="0"/>
    <rfmt sheetId="3" sqref="A182" start="0" length="0">
      <dxf>
        <font>
          <sz val="9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182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182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182" start="0" length="0">
      <dxf>
        <numFmt numFmtId="4" formatCode="#,##0.00"/>
      </dxf>
    </rfmt>
  </rrc>
  <rfmt sheetId="3" sqref="A181" start="0" length="0">
    <dxf>
      <alignment horizontal="left" readingOrder="0"/>
    </dxf>
  </rfmt>
  <rcc rId="552" sId="3">
    <nc r="A181" t="inlineStr">
      <is>
        <t>Прочая закупка товаров, работ и услуг для обеспечения государственных (муниципальных) нужд</t>
      </is>
    </nc>
  </rcc>
  <rcc rId="553" sId="3">
    <nc r="F181" t="inlineStr">
      <is>
        <t>244</t>
      </is>
    </nc>
  </rcc>
  <rcc rId="554" sId="3" numFmtId="4">
    <nc r="G181">
      <v>3</v>
    </nc>
  </rcc>
  <rcc rId="555" sId="3" numFmtId="4">
    <oc r="G178">
      <v>56.9</v>
    </oc>
    <nc r="G178">
      <f>56.9-G181</f>
    </nc>
  </rcc>
  <rcc rId="556" sId="3">
    <oc r="G175">
      <f>G176</f>
    </oc>
    <nc r="G175">
      <f>G176+G179</f>
    </nc>
  </rcc>
  <rcc rId="557" sId="5" odxf="1" dxf="1">
    <nc r="A172" t="inlineStr">
      <is>
        <t>Закупка товаров, работ и услуг для государственных (муниципальных) нужд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558" sId="5" odxf="1" dxf="1">
    <nc r="B17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59" sId="5" odxf="1" dxf="1">
    <nc r="C172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0" sId="5" odxf="1" dxf="1">
    <nc r="D172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1" sId="5" odxf="1" dxf="1">
    <nc r="E172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2" sId="5" odxf="1" dxf="1">
    <nc r="F172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3" sId="5" odxf="1" dxf="1">
    <nc r="G172">
      <f>G173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64" sId="5" odxf="1" dxf="1">
    <nc r="A173" t="inlineStr">
      <is>
        <t xml:space="preserve">Иные закупки товаров, работ и услуг для обеспечения государственных (муниципальных) нужд
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565" sId="5" odxf="1" dxf="1">
    <nc r="B17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6" sId="5" odxf="1" dxf="1">
    <nc r="C17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7" sId="5" odxf="1" dxf="1">
    <nc r="D173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568" sId="5" odxf="1" dxf="1">
    <nc r="E173" t="inlineStr">
      <is>
        <t>99 0 7307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9" sId="5" odxf="1" dxf="1">
    <nc r="F173" t="inlineStr">
      <is>
        <t>240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70" sId="5" odxf="1" dxf="1">
    <nc r="G173">
      <f>G174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71" sId="5" odxf="1" dxf="1">
    <nc r="A174" t="inlineStr">
      <is>
        <t>Прочая закупка товаров, работ и услуг для обеспечения государственных (муниципальных) нужд</t>
      </is>
    </nc>
    <odxf>
      <font>
        <name val="Times New Roman"/>
        <scheme val="none"/>
      </font>
      <alignment horizontal="justify" readingOrder="0"/>
    </odxf>
    <ndxf>
      <font>
        <sz val="9"/>
        <name val="Times New Roman"/>
        <scheme val="none"/>
      </font>
      <alignment horizontal="left" readingOrder="0"/>
    </ndxf>
  </rcc>
  <rcc rId="572" sId="5">
    <nc r="B174" t="inlineStr">
      <is>
        <t>923</t>
      </is>
    </nc>
  </rcc>
  <rcc rId="573" sId="5">
    <nc r="C174" t="inlineStr">
      <is>
        <t>04</t>
      </is>
    </nc>
  </rcc>
  <rcc rId="574" sId="5">
    <nc r="D174" t="inlineStr">
      <is>
        <t>12</t>
      </is>
    </nc>
  </rcc>
  <rcc rId="575" sId="5">
    <nc r="E174" t="inlineStr">
      <is>
        <t>99 0 7307</t>
      </is>
    </nc>
  </rcc>
  <rcc rId="576" sId="5">
    <nc r="F174" t="inlineStr">
      <is>
        <t>244</t>
      </is>
    </nc>
  </rcc>
  <rcc rId="577" sId="5" odxf="1" dxf="1" numFmtId="4">
    <nc r="G174">
      <v>3</v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578" sId="5" odxf="1" dxf="1">
    <nc r="H172">
      <f>H173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79" sId="5" odxf="1" dxf="1">
    <nc r="H173">
      <f>H174</f>
    </nc>
    <odxf>
      <font>
        <sz val="12"/>
        <name val="Times New Roman"/>
        <scheme val="none"/>
      </font>
      <fill>
        <patternFill>
          <bgColor theme="8" tint="0.79998168889431442"/>
        </patternFill>
      </fill>
    </odxf>
    <ndxf>
      <font>
        <sz val="12"/>
        <name val="Arial"/>
        <scheme val="none"/>
      </font>
      <fill>
        <patternFill>
          <bgColor indexed="9"/>
        </patternFill>
      </fill>
    </ndxf>
  </rcc>
  <rcc rId="580" sId="5" odxf="1" dxf="1" numFmtId="4">
    <nc r="H174">
      <v>3</v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581" sId="5" numFmtId="4">
    <oc r="G171">
      <v>58.9</v>
    </oc>
    <nc r="G171">
      <f>58.9-G174</f>
    </nc>
  </rcc>
  <rfmt sheetId="5" sqref="G171:H174" start="0" length="2147483647">
    <dxf>
      <font>
        <name val="Times New Roman"/>
        <scheme val="none"/>
      </font>
    </dxf>
  </rfmt>
  <rfmt sheetId="5" sqref="G171:H174" start="0" length="2147483647">
    <dxf>
      <font>
        <sz val="12"/>
      </font>
    </dxf>
  </rfmt>
  <rcc rId="582" sId="5" numFmtId="4">
    <oc r="H171">
      <v>58.9</v>
    </oc>
    <nc r="H171">
      <f>58.9-H174</f>
    </nc>
  </rcc>
  <rcc rId="583" sId="5">
    <oc r="G168">
      <f>G169</f>
    </oc>
    <nc r="G168">
      <f>G169+G172</f>
    </nc>
  </rcc>
  <rcc rId="584" sId="5">
    <oc r="H168">
      <f>H169</f>
    </oc>
    <nc r="H168">
      <f>H169+H172</f>
    </nc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612.xml><?xml version="1.0" encoding="utf-8"?>
<revisions xmlns="http://schemas.openxmlformats.org/spreadsheetml/2006/main" xmlns:r="http://schemas.openxmlformats.org/officeDocument/2006/relationships">
  <rcc rId="1461" sId="3">
    <oc r="A824" t="inlineStr">
      <is>
        <t xml:space="preserve">Иные выплаты персоналу казенных учреждений,
за исключением фонда оплаты труда
</t>
      </is>
    </oc>
    <nc r="A824" t="inlineStr">
      <is>
        <t xml:space="preserve">Иные выплаты персоналу казенных учреждений, за исключением фонда оплаты труда
</t>
      </is>
    </nc>
  </rcc>
</revisions>
</file>

<file path=xl/revisions/revisionLog11612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161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613.xml><?xml version="1.0" encoding="utf-8"?>
<revisions xmlns="http://schemas.openxmlformats.org/spreadsheetml/2006/main" xmlns:r="http://schemas.openxmlformats.org/officeDocument/2006/relationships">
  <rfmt sheetId="5" sqref="A340" start="0" length="2147483647">
    <dxf>
      <font>
        <sz val="12"/>
      </font>
    </dxf>
  </rfmt>
  <rfmt sheetId="5" sqref="A490" start="0" length="2147483647">
    <dxf>
      <font>
        <sz val="12"/>
      </font>
    </dxf>
  </rfmt>
  <rfmt sheetId="5" sqref="A535" start="0" length="2147483647">
    <dxf>
      <font>
        <sz val="12"/>
      </font>
    </dxf>
  </rfmt>
  <rcc rId="819" sId="5">
    <oc r="A497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497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820" sId="5">
    <oc r="A498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498" t="inlineStr">
      <is>
        <t>Иные выплаты персоналу государственных (муниципальных) органов, за исключением фонда оплаты труда</t>
      </is>
    </nc>
  </rcc>
  <rcc rId="821" sId="5">
    <oc r="A499" t="inlineStr">
      <is>
        <t xml:space="preserve">Закупка товаров, работ и услуг для государственных (муниципальных) нужд
</t>
      </is>
    </oc>
    <nc r="A499" t="inlineStr">
      <is>
        <t>Закупка товаров, работ и услуг для государственных (муниципальных) нужд</t>
      </is>
    </nc>
  </rcc>
  <rcc rId="822" sId="5">
    <oc r="A500" t="inlineStr">
      <is>
        <t xml:space="preserve">Иные закупки товаров, работ и услуг для обеспечения государственных (муниципальных) нужд
</t>
      </is>
    </oc>
    <nc r="A500" t="inlineStr">
      <is>
        <t>Иные закупки товаров, работ и услуг для обеспечения государственных (муниципальных) нужд</t>
      </is>
    </nc>
  </rcc>
  <rcc rId="823" sId="5">
    <oc r="A501" t="inlineStr">
      <is>
        <t xml:space="preserve">Закупка товаров, работ, услуг в сфере информационно-коммуникационных технологий
</t>
      </is>
    </oc>
    <nc r="A501" t="inlineStr">
      <is>
        <t>Закупка товаров, работ, услуг в сфере информационно-коммуникационных технологий</t>
      </is>
    </nc>
  </rcc>
  <rcc rId="824" sId="5">
    <oc r="A502" t="inlineStr">
      <is>
        <t xml:space="preserve">Прочая закупка товаров, работ и услуг для обеспечения государственных (муниципальных) нужд
</t>
      </is>
    </oc>
    <nc r="A502" t="inlineStr">
      <is>
        <t>Прочая закупка товаров, работ и услуг для обеспечения государственных (муниципальных) нужд</t>
      </is>
    </nc>
  </rcc>
  <rcc rId="825" sId="5">
    <oc r="A506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506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826" sId="5">
    <oc r="A507" t="inlineStr">
      <is>
        <t xml:space="preserve">Закупка товаров, работ и услуг для государственных (муниципальных) нужд
</t>
      </is>
    </oc>
    <nc r="A507" t="inlineStr">
      <is>
        <t>Закупка товаров, работ и услуг для государственных (муниципальных) нужд</t>
      </is>
    </nc>
  </rcc>
  <rcc rId="827" sId="5">
    <oc r="A524" t="inlineStr">
      <is>
        <t xml:space="preserve">Закупка товаров, работ и услуг для государственных (муниципальных) нужд
</t>
      </is>
    </oc>
    <nc r="A524" t="inlineStr">
      <is>
        <t>Закупка товаров, работ и услуг для государственных (муниципальных) нужд</t>
      </is>
    </nc>
  </rcc>
  <rcc rId="828" sId="5">
    <oc r="A526" t="inlineStr">
      <is>
        <t xml:space="preserve">Прочая закупка товаров, работ и услуг для обеспечения государственных (муниципальных) нужд
</t>
      </is>
    </oc>
    <nc r="A526" t="inlineStr">
      <is>
        <t>Прочая закупка товаров, работ и услуг для обеспечения государственных (муниципальных) нужд</t>
      </is>
    </nc>
  </rcc>
  <rcc rId="829" sId="5">
    <oc r="A525" t="inlineStr">
      <is>
        <t xml:space="preserve">Иные закупки товаров, работ и услуг для обеспечения государственных (муниципальных) нужд
</t>
      </is>
    </oc>
    <nc r="A525" t="inlineStr">
      <is>
        <t>Иные закупки товаров, работ и услуг для обеспечения государственных (муниципальных) нужд</t>
      </is>
    </nc>
  </rcc>
  <rcc rId="830" sId="5">
    <oc r="A532" t="inlineStr">
      <is>
        <t xml:space="preserve">Закупка товаров, работ и услуг для государственных (муниципальных) нужд
</t>
      </is>
    </oc>
    <nc r="A532" t="inlineStr">
      <is>
        <t>Закупка товаров, работ и услуг для государственных (муниципальных) нужд</t>
      </is>
    </nc>
  </rcc>
  <rcc rId="831" sId="5">
    <oc r="A534" t="inlineStr">
      <is>
        <t xml:space="preserve">Прочая закупка товаров, работ и услуг для обеспечения государственных (муниципальных) нужд
</t>
      </is>
    </oc>
    <nc r="A534" t="inlineStr">
      <is>
        <t>Прочая закупка товаров, работ и услуг для обеспечения государственных (муниципальных) нужд</t>
      </is>
    </nc>
  </rcc>
  <rcc rId="832" sId="5">
    <oc r="A533" t="inlineStr">
      <is>
        <t xml:space="preserve">Иные закупки товаров, работ и услуг для обеспечения государственных (муниципальных) нужд
</t>
      </is>
    </oc>
    <nc r="A533" t="inlineStr">
      <is>
        <t>Иные закупки товаров, работ и услуг для обеспечения государственных (муниципальных) нужд</t>
      </is>
    </nc>
  </rcc>
  <rcc rId="833" sId="5">
    <oc r="A540" t="inlineStr">
      <is>
        <t xml:space="preserve">Предоставление субсидий бюджетным, автономным учреждениям и иным некоммерческим организациям
</t>
      </is>
    </oc>
    <nc r="A540" t="inlineStr">
      <is>
        <t>Предоставление субсидий бюджетным, автономным учреждениям и иным некоммерческим организациям</t>
      </is>
    </nc>
  </rcc>
  <rcc rId="834" sId="5">
    <oc r="A542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4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35" sId="5">
    <oc r="A543" t="inlineStr">
      <is>
        <t xml:space="preserve">Субсидии автономным учреждениям
</t>
      </is>
    </oc>
    <nc r="A543" t="inlineStr">
      <is>
        <t>Субсидии автономным учреждениям</t>
      </is>
    </nc>
  </rcc>
  <rcc rId="836" sId="5">
    <oc r="A544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4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37" sId="5">
    <oc r="A547" t="inlineStr">
      <is>
        <t xml:space="preserve">Предоставление субсидий бюджетным, автономным учреждениям и иным некоммерческим организациям
</t>
      </is>
    </oc>
    <nc r="A547" t="inlineStr">
      <is>
        <t>Предоставление субсидий бюджетным, автономным учреждениям и иным некоммерческим организациям</t>
      </is>
    </nc>
  </rcc>
  <rcc rId="838" sId="5">
    <oc r="A553" t="inlineStr">
      <is>
        <t xml:space="preserve">Предоставление субсидий бюджетным, автономным учреждениям и иным некоммерческим организациям
</t>
      </is>
    </oc>
    <nc r="A553" t="inlineStr">
      <is>
        <t>Предоставление субсидий бюджетным, автономным учреждениям и иным некоммерческим организациям</t>
      </is>
    </nc>
  </rcc>
  <rcc rId="839" sId="5">
    <oc r="A555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5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0" sId="5">
    <oc r="A557" t="inlineStr">
      <is>
        <t xml:space="preserve">Субсидии автономным учреждениям
</t>
      </is>
    </oc>
    <nc r="A557" t="inlineStr">
      <is>
        <t>Субсидии автономным учреждениям</t>
      </is>
    </nc>
  </rcc>
  <rcc rId="841" sId="5">
    <oc r="A558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5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2" sId="5">
    <oc r="A560" t="inlineStr">
      <is>
        <t xml:space="preserve">Субсидии некоммерческим организациям (за исключением государственных (муниципальных) учреждений)
</t>
      </is>
    </oc>
    <nc r="A560" t="inlineStr">
      <is>
        <t>Субсидии некоммерческим организациям (за исключением государственных (муниципальных) учреждений)</t>
      </is>
    </nc>
  </rcc>
  <rcc rId="843" sId="5">
    <oc r="A565" t="inlineStr">
      <is>
        <t xml:space="preserve">Предоставление субсидий бюджетным, автономным учреждениям и иным некоммерческим организациям
</t>
      </is>
    </oc>
    <nc r="A565" t="inlineStr">
      <is>
        <t>Предоставление субсидий бюджетным, автономным учреждениям и иным некоммерческим организациям</t>
      </is>
    </nc>
  </rcc>
  <rcc rId="844" sId="5">
    <oc r="A567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5">
    <oc r="A569" t="inlineStr">
      <is>
        <t xml:space="preserve">Субсидии автономным учреждениям
</t>
      </is>
    </oc>
    <nc r="A569" t="inlineStr">
      <is>
        <t>Субсидии автономным учреждениям</t>
      </is>
    </nc>
  </rcc>
  <rcc rId="846" sId="5">
    <oc r="A570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7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7" sId="5">
    <oc r="A573" t="inlineStr">
      <is>
        <t xml:space="preserve">Предоставление субсидий бюджетным, автономным учреждениям и иным некоммерческим организациям
</t>
      </is>
    </oc>
    <nc r="A573" t="inlineStr">
      <is>
        <t>Предоставление субсидий бюджетным, автономным учреждениям и иным некоммерческим организациям</t>
      </is>
    </nc>
  </rcc>
  <rcc rId="848" sId="5">
    <oc r="A577" t="inlineStr">
      <is>
        <t xml:space="preserve">Предоставление субсидий бюджетным, автономным учреждениям и иным некоммерческим организациям
</t>
      </is>
    </oc>
    <nc r="A577" t="inlineStr">
      <is>
        <t>Предоставление субсидий бюджетным, автономным учреждениям и иным некоммерческим организациям</t>
      </is>
    </nc>
  </rcc>
  <rcc rId="849" sId="5">
    <oc r="A582" t="inlineStr">
      <is>
        <t xml:space="preserve">Предоставление субсидий бюджетным, автономным учреждениям и иным некоммерческим организациям
</t>
      </is>
    </oc>
    <nc r="A582" t="inlineStr">
      <is>
        <t>Предоставление субсидий бюджетным, автономным учреждениям и иным некоммерческим организациям</t>
      </is>
    </nc>
  </rcc>
  <rcc rId="850" sId="5">
    <oc r="A588" t="inlineStr">
      <is>
        <t xml:space="preserve">Предоставление субсидий бюджетным, автономным учреждениям и иным некоммерческим организациям
</t>
      </is>
    </oc>
    <nc r="A588" t="inlineStr">
      <is>
        <t>Предоставление субсидий бюджетным, автономным учреждениям и иным некоммерческим организациям</t>
      </is>
    </nc>
  </rcc>
  <rcc rId="851" sId="5">
    <oc r="A590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59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" sId="5">
    <oc r="A595" t="inlineStr">
      <is>
        <t xml:space="preserve">Закупка товаров, работ и услуг для государственных (муниципальных) нужд
</t>
      </is>
    </oc>
    <nc r="A595" t="inlineStr">
      <is>
        <t>Закупка товаров, работ и услуг для государственных (муниципальных) нужд</t>
      </is>
    </nc>
  </rcc>
  <rcc rId="853" sId="5">
    <oc r="A596" t="inlineStr">
      <is>
        <t xml:space="preserve">Иные закупки товаров, работ и услуг для обеспечения государственных (муниципальных) нужд
</t>
      </is>
    </oc>
    <nc r="A596" t="inlineStr">
      <is>
        <t>Иные закупки товаров, работ и услуг для обеспечения государственных (муниципальных) нужд</t>
      </is>
    </nc>
  </rcc>
  <rcc rId="854" sId="5">
    <oc r="A597" t="inlineStr">
      <is>
        <t xml:space="preserve">Прочая закупка товаров, работ и услуг для обеспечения государственных (муниципальных) нужд
</t>
      </is>
    </oc>
    <nc r="A597" t="inlineStr">
      <is>
        <t>Прочая закупка товаров, работ и услуг для обеспечения государственных (муниципальных) нужд</t>
      </is>
    </nc>
  </rcc>
  <rcc rId="855" sId="5">
    <oc r="A602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02" t="inlineStr">
      <is>
        <t>Иные выплаты персоналу государственных (муниципальных) органов, за исключением фонда оплаты труда</t>
      </is>
    </nc>
  </rcc>
  <rcc rId="856" sId="5">
    <oc r="A603" t="inlineStr">
      <is>
        <t xml:space="preserve">Закупка товаров, работ и услуг для государственных (муниципальных) нужд
</t>
      </is>
    </oc>
    <nc r="A603" t="inlineStr">
      <is>
        <t>Закупка товаров, работ и услуг для государственных (муниципальных) нужд</t>
      </is>
    </nc>
  </rcc>
  <rcc rId="857" sId="5">
    <oc r="A604" t="inlineStr">
      <is>
        <t xml:space="preserve">Иные закупки товаров, работ и услуг для обеспечения государственных (муниципальных) нужд
</t>
      </is>
    </oc>
    <nc r="A604" t="inlineStr">
      <is>
        <t>Иные закупки товаров, работ и услуг для обеспечения государственных (муниципальных) нужд</t>
      </is>
    </nc>
  </rcc>
  <rcc rId="858" sId="5">
    <oc r="A607" t="inlineStr">
      <is>
        <t xml:space="preserve">Закупка товаров, работ и услуг для государственных (муниципальных) нужд
</t>
      </is>
    </oc>
    <nc r="A607" t="inlineStr">
      <is>
        <t>Закупка товаров, работ и услуг для государственных (муниципальных) нужд</t>
      </is>
    </nc>
  </rcc>
  <rcc rId="859" sId="5">
    <oc r="A608" t="inlineStr">
      <is>
        <t xml:space="preserve">Иные закупки товаров, работ и услуг для обеспечения государственных (муниципальных) нужд
</t>
      </is>
    </oc>
    <nc r="A608" t="inlineStr">
      <is>
        <t>Иные закупки товаров, работ и услуг для обеспечения государственных (муниципальных) нужд</t>
      </is>
    </nc>
  </rcc>
  <rcc rId="860" sId="5">
    <oc r="A611" t="inlineStr">
      <is>
        <t xml:space="preserve">Закупка товаров, работ и услуг для государственных (муниципальных) нужд
</t>
      </is>
    </oc>
    <nc r="A611" t="inlineStr">
      <is>
        <t>Закупка товаров, работ и услуг для государственных (муниципальных) нужд</t>
      </is>
    </nc>
  </rcc>
  <rcc rId="861" sId="5">
    <oc r="A612" t="inlineStr">
      <is>
        <t xml:space="preserve">Иные закупки товаров, работ и услуг для обеспечения государственных (муниципальных) нужд
</t>
      </is>
    </oc>
    <nc r="A612" t="inlineStr">
      <is>
        <t>Иные закупки товаров, работ и услуг для обеспечения государственных (муниципальных) нужд</t>
      </is>
    </nc>
  </rcc>
  <rcc rId="862" sId="5">
    <oc r="A615" t="inlineStr">
      <is>
        <t xml:space="preserve">Закупка товаров, работ и услуг для государственных (муниципальных) нужд
</t>
      </is>
    </oc>
    <nc r="A615" t="inlineStr">
      <is>
        <t>Закупка товаров, работ и услуг для государственных (муниципальных) нужд</t>
      </is>
    </nc>
  </rcc>
  <rcc rId="863" sId="5">
    <oc r="A616" t="inlineStr">
      <is>
        <t xml:space="preserve">Иные закупки товаров, работ и услуг для обеспечения государственных (муниципальных) нужд
</t>
      </is>
    </oc>
    <nc r="A616" t="inlineStr">
      <is>
        <t>Иные закупки товаров, работ и услуг для обеспечения государственных (муниципальных) нужд</t>
      </is>
    </nc>
  </rcc>
  <rcc rId="864" sId="5">
    <oc r="A619" t="inlineStr">
      <is>
        <t xml:space="preserve">Закупка товаров, работ и услуг для государственных (муниципальных) нужд
</t>
      </is>
    </oc>
    <nc r="A619" t="inlineStr">
      <is>
        <t>Закупка товаров, работ и услуг для государственных (муниципальных) нужд</t>
      </is>
    </nc>
  </rcc>
  <rcc rId="865" sId="5">
    <oc r="A620" t="inlineStr">
      <is>
        <t xml:space="preserve">Иные закупки товаров, работ и услуг для обеспечения государственных (муниципальных) нужд
</t>
      </is>
    </oc>
    <nc r="A620" t="inlineStr">
      <is>
        <t>Иные закупки товаров, работ и услуг для обеспечения государственных (муниципальных) нужд</t>
      </is>
    </nc>
  </rcc>
  <rcc rId="866" sId="5">
    <oc r="A627" t="inlineStr">
      <is>
        <t xml:space="preserve">Закупка товаров, работ и услуг для государственных (муниципальных) нужд
</t>
      </is>
    </oc>
    <nc r="A627" t="inlineStr">
      <is>
        <t>Закупка товаров, работ и услуг для государственных (муниципальных) нужд</t>
      </is>
    </nc>
  </rcc>
  <rcc rId="867" sId="5">
    <oc r="A628" t="inlineStr">
      <is>
        <t xml:space="preserve">Иные закупки товаров, работ и услуг для обеспечения государственных (муниципальных) нужд
</t>
      </is>
    </oc>
    <nc r="A628" t="inlineStr">
      <is>
        <t>Иные закупки товаров, работ и услуг для обеспечения государственных (муниципальных) нужд</t>
      </is>
    </nc>
  </rcc>
  <rcc rId="868" sId="5">
    <oc r="A637" t="inlineStr">
      <is>
        <t xml:space="preserve">Закупка товаров, работ и услуг для государственных (муниципальных) нужд
</t>
      </is>
    </oc>
    <nc r="A637" t="inlineStr">
      <is>
        <t>Закупка товаров, работ и услуг для государственных (муниципальных) нужд</t>
      </is>
    </nc>
  </rcc>
  <rcc rId="869" sId="5">
    <oc r="A638" t="inlineStr">
      <is>
        <t xml:space="preserve">Иные закупки товаров, работ и услуг для обеспечения государственных (муниципальных) нужд
</t>
      </is>
    </oc>
    <nc r="A638" t="inlineStr">
      <is>
        <t>Иные закупки товаров, работ и услуг для обеспечения государственных (муниципальных) нужд</t>
      </is>
    </nc>
  </rcc>
  <rcc rId="870" sId="5">
    <oc r="A646" t="inlineStr">
      <is>
        <t xml:space="preserve">Закупка товаров, работ и услуг для государственных (муниципальных) нужд
</t>
      </is>
    </oc>
    <nc r="A646" t="inlineStr">
      <is>
        <t>Закупка товаров, работ и услуг для государственных (муниципальных) нужд</t>
      </is>
    </nc>
  </rcc>
  <rcc rId="871" sId="5">
    <oc r="A647" t="inlineStr">
      <is>
        <t xml:space="preserve">Иные закупки товаров, работ и услуг для обеспечения государственных (муниципальных) нужд
</t>
      </is>
    </oc>
    <nc r="A647" t="inlineStr">
      <is>
        <t>Иные закупки товаров, работ и услуг для обеспечения государственных (муниципальных) нужд</t>
      </is>
    </nc>
  </rcc>
  <rcc rId="872" sId="5">
    <oc r="A681" t="inlineStr">
      <is>
        <t xml:space="preserve">Закупка товаров, работ и услуг для государственных (муниципальных) нужд
</t>
      </is>
    </oc>
    <nc r="A681" t="inlineStr">
      <is>
        <t>Закупка товаров, работ и услуг для государственных (муниципальных) нужд</t>
      </is>
    </nc>
  </rcc>
  <rcc rId="873" sId="5">
    <oc r="A682" t="inlineStr">
      <is>
        <t xml:space="preserve">Иные закупки товаров, работ и услуг для обеспечения государственных (муниципальных) нужд
</t>
      </is>
    </oc>
    <nc r="A682" t="inlineStr">
      <is>
        <t>Иные закупки товаров, работ и услуг для обеспечения государственных (муниципальных) нужд</t>
      </is>
    </nc>
  </rcc>
  <rcc rId="874" sId="5" odxf="1" dxf="1">
    <oc r="A694" t="inlineStr">
      <is>
        <t xml:space="preserve">Закупка товаров, работ и услуг для государственных (муниципальных) нужд
</t>
      </is>
    </oc>
    <nc r="A694" t="inlineStr">
      <is>
        <t>Закупка товаров, работ и услуг для государственных (муниципальных) нужд</t>
      </is>
    </nc>
    <odxf/>
    <ndxf/>
  </rcc>
  <rcc rId="875" sId="5">
    <oc r="A695" t="inlineStr">
      <is>
        <t xml:space="preserve">Иные закупки товаров, работ и услуг для обеспечения государственных (муниципальных) нужд
</t>
      </is>
    </oc>
    <nc r="A695" t="inlineStr">
      <is>
        <t>Иные закупки товаров, работ и услуг для обеспечения государственных (муниципальных) нужд</t>
      </is>
    </nc>
  </rcc>
  <rcc rId="876" sId="5">
    <oc r="A702" t="inlineStr">
      <is>
        <t xml:space="preserve">Закупка товаров, работ и услуг для государственных (муниципальных) нужд
</t>
      </is>
    </oc>
    <nc r="A702" t="inlineStr">
      <is>
        <t>Закупка товаров, работ и услуг для государственных (муниципальных) нужд</t>
      </is>
    </nc>
  </rcc>
  <rcc rId="877" sId="5">
    <oc r="A703" t="inlineStr">
      <is>
        <t xml:space="preserve">Иные закупки товаров, работ и услуг для обеспечения государственных (муниципальных) нужд
</t>
      </is>
    </oc>
    <nc r="A703" t="inlineStr">
      <is>
        <t>Иные закупки товаров, работ и услуг для обеспечения государственных (муниципальных) нужд</t>
      </is>
    </nc>
  </rcc>
  <rcc rId="878" sId="5">
    <oc r="A706" t="inlineStr">
      <is>
        <t xml:space="preserve">Закупка товаров, работ и услуг для государственных (муниципальных) нужд
</t>
      </is>
    </oc>
    <nc r="A706" t="inlineStr">
      <is>
        <t>Закупка товаров, работ и услуг для государственных (муниципальных) нужд</t>
      </is>
    </nc>
  </rcc>
  <rcc rId="879" sId="5">
    <oc r="A707" t="inlineStr">
      <is>
        <t xml:space="preserve">Иные закупки товаров, работ и услуг для обеспечения государственных (муниципальных) нужд
</t>
      </is>
    </oc>
    <nc r="A707" t="inlineStr">
      <is>
        <t>Иные закупки товаров, работ и услуг для обеспечения государственных (муниципальных) нужд</t>
      </is>
    </nc>
  </rcc>
  <rcc rId="880" sId="5">
    <oc r="A704" t="inlineStr">
      <is>
        <t xml:space="preserve">Прочая закупка товаров, работ и услуг для обеспечения государственных (муниципальных) нужд
</t>
      </is>
    </oc>
    <nc r="A704" t="inlineStr">
      <is>
        <t>Прочая закупка товаров, работ и услуг для обеспечения государственных (муниципальных) нужд</t>
      </is>
    </nc>
  </rcc>
  <rcc rId="881" sId="5">
    <oc r="A697" t="inlineStr">
      <is>
        <t xml:space="preserve">Прочая закупка товаров, работ и услуг для обеспечения государственных (муниципальных) нужд
</t>
      </is>
    </oc>
    <nc r="A697" t="inlineStr">
      <is>
        <t>Прочая закупка товаров, работ и услуг для обеспечения государственных (муниципальных) нужд</t>
      </is>
    </nc>
  </rcc>
  <rcc rId="882" sId="5">
    <oc r="A684" t="inlineStr">
      <is>
        <t xml:space="preserve">Прочая закупка товаров, работ и услуг для обеспечения государственных (муниципальных) нужд
</t>
      </is>
    </oc>
    <nc r="A684" t="inlineStr">
      <is>
        <t>Прочая закупка товаров, работ и услуг для обеспечения государственных (муниципальных) нужд</t>
      </is>
    </nc>
  </rcc>
  <rcc rId="883" sId="5">
    <oc r="A649" t="inlineStr">
      <is>
        <t xml:space="preserve">Прочая закупка товаров, работ и услуг для обеспечения государственных (муниципальных) нужд
</t>
      </is>
    </oc>
    <nc r="A649" t="inlineStr">
      <is>
        <t>Прочая закупка товаров, работ и услуг для обеспечения государственных (муниципальных) нужд</t>
      </is>
    </nc>
  </rcc>
  <rcc rId="884" sId="5">
    <oc r="A640" t="inlineStr">
      <is>
        <t xml:space="preserve">Прочая закупка товаров, работ и услуг для обеспечения государственных (муниципальных) нужд
</t>
      </is>
    </oc>
    <nc r="A640" t="inlineStr">
      <is>
        <t>Прочая закупка товаров, работ и услуг для обеспечения государственных (муниципальных) нужд</t>
      </is>
    </nc>
  </rcc>
  <rcc rId="885" sId="5">
    <oc r="A629" t="inlineStr">
      <is>
        <t xml:space="preserve">Прочая закупка товаров, работ и услуг для обеспечения государственных (муниципальных) нужд
</t>
      </is>
    </oc>
    <nc r="A629" t="inlineStr">
      <is>
        <t>Прочая закупка товаров, работ и услуг для обеспечения государственных (муниципальных) нужд</t>
      </is>
    </nc>
  </rcc>
  <rcc rId="886" sId="5">
    <oc r="A621" t="inlineStr">
      <is>
        <t xml:space="preserve">Прочая закупка товаров, работ и услуг для обеспечения государственных (муниципальных) нужд
</t>
      </is>
    </oc>
    <nc r="A621" t="inlineStr">
      <is>
        <t>Прочая закупка товаров, работ и услуг для обеспечения государственных (муниципальных) нужд</t>
      </is>
    </nc>
  </rcc>
  <rcc rId="887" sId="5">
    <oc r="A617" t="inlineStr">
      <is>
        <t xml:space="preserve">Прочая закупка товаров, работ и услуг для обеспечения государственных (муниципальных) нужд
</t>
      </is>
    </oc>
    <nc r="A617" t="inlineStr">
      <is>
        <t>Прочая закупка товаров, работ и услуг для обеспечения государственных (муниципальных) нужд</t>
      </is>
    </nc>
  </rcc>
  <rcc rId="888" sId="5">
    <oc r="A613" t="inlineStr">
      <is>
        <t xml:space="preserve">Прочая закупка товаров, работ и услуг для обеспечения государственных (муниципальных) нужд
</t>
      </is>
    </oc>
    <nc r="A613" t="inlineStr">
      <is>
        <t>Прочая закупка товаров, работ и услуг для обеспечения государственных (муниципальных) нужд</t>
      </is>
    </nc>
  </rcc>
  <rcc rId="889" sId="5">
    <oc r="A609" t="inlineStr">
      <is>
        <t xml:space="preserve">Прочая закупка товаров, работ и услуг для обеспечения государственных (муниципальных) нужд
</t>
      </is>
    </oc>
    <nc r="A609" t="inlineStr">
      <is>
        <t>Прочая закупка товаров, работ и услуг для обеспечения государственных (муниципальных) нужд</t>
      </is>
    </nc>
  </rcc>
  <rcc rId="890" sId="5">
    <oc r="A605" t="inlineStr">
      <is>
        <t xml:space="preserve">Прочая закупка товаров, работ и услуг для обеспечения государственных (муниципальных) нужд
</t>
      </is>
    </oc>
    <nc r="A605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6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c rId="658" sId="5">
    <oc r="A266" t="inlineStr">
      <is>
        <t xml:space="preserve"> Социальное обеспечение и иные выплаты населению
</t>
      </is>
    </oc>
    <nc r="A266" t="inlineStr">
      <is>
        <t xml:space="preserve"> Социальное обеспечение и иные выплаты населению</t>
      </is>
    </nc>
  </rcc>
  <rcc rId="659" sId="5">
    <oc r="A272" t="inlineStr">
      <is>
        <t xml:space="preserve"> Социальное обеспечение и иные выплаты населению
</t>
      </is>
    </oc>
    <nc r="A272" t="inlineStr">
      <is>
        <t xml:space="preserve"> Социальное обеспечение и иные выплаты населению</t>
      </is>
    </nc>
  </rcc>
  <rcc rId="660" sId="5">
    <oc r="A274" t="inlineStr">
      <is>
        <t xml:space="preserve">Пособия, компенсации, меры социальной поддержки по публичным нормативным обязательствам
</t>
      </is>
    </oc>
    <nc r="A274" t="inlineStr">
      <is>
        <t>Пособия, компенсации, меры социальной поддержки по публичным нормативным обязательствам</t>
      </is>
    </nc>
  </rcc>
  <rcc rId="661" sId="5">
    <oc r="A275" t="inlineStr">
      <is>
        <t xml:space="preserve">Социальные выплаты гражданам, кроме публичных нормативных социальных выплат
</t>
      </is>
    </oc>
    <nc r="A275" t="inlineStr">
      <is>
        <t>Социальные выплаты гражданам, кроме публичных нормативных социальных выплат</t>
      </is>
    </nc>
  </rcc>
  <rcc rId="662" sId="5">
    <oc r="A271" t="inlineStr">
      <is>
        <t>Выплаты в соответствии с Решением Совета МР "Печора" от 23 мая 2006 "О наградах муниципального образования муниципального района "Печора"</t>
      </is>
    </oc>
    <nc r="A271" t="inlineStr">
      <is>
        <t>Выплаты в соответствии с Решением Совета МР "Печора" от 23 мая 2006 года "О наградах муниципального образования муниципального района "Печора"</t>
      </is>
    </nc>
  </rcc>
  <rcc rId="663" sId="5">
    <oc r="A290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90" t="inlineStr">
      <is>
        <t>Капитальные вложения в объекты недвижимого имущества государственной (муниципальной) собственности</t>
      </is>
    </nc>
  </rcc>
  <rcc rId="664" sId="5">
    <oc r="A295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95" t="inlineStr">
      <is>
        <t>Капитальные вложения в объекты недвижимого имущества государственной (муниципальной) собственности</t>
      </is>
    </nc>
  </rcc>
  <rcc rId="665" sId="5">
    <oc r="A297" t="inlineStr">
      <is>
        <t xml:space="preserve">Бюджетные инвестиции на приобретение объектов недвижимого имущества в государственную (муниципальную) собственность
</t>
      </is>
    </oc>
    <nc r="A297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</rcc>
  <rcc rId="666" sId="5">
    <oc r="A302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302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667" sId="5">
    <oc r="A307" t="inlineStr">
      <is>
        <t xml:space="preserve">Предоставление субсидий бюджетным, автономным учреждениям и иным некоммерческим организациям
</t>
      </is>
    </oc>
    <nc r="A307" t="inlineStr">
      <is>
        <t>Предоставление субсидий бюджетным, автономным учреждениям и иным некоммерческим организациям</t>
      </is>
    </nc>
  </rcc>
  <rcc rId="668" sId="5">
    <oc r="A309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9" sId="5">
    <oc r="A315" t="inlineStr">
      <is>
        <t xml:space="preserve">Иные закупки товаров, работ и услуг для обеспечения государственных (муниципальных) нужд
</t>
      </is>
    </oc>
    <nc r="A315" t="inlineStr">
      <is>
        <t>Иные закупки товаров, работ и услуг для обеспечения государственных (муниципальных) нужд</t>
      </is>
    </nc>
  </rcc>
  <rcc rId="670" sId="5">
    <oc r="A319" t="inlineStr">
      <is>
        <t xml:space="preserve">Иные закупки товаров, работ и услуг для обеспечения государственных (муниципальных) нужд
</t>
      </is>
    </oc>
    <nc r="A319" t="inlineStr">
      <is>
        <t>Иные закупки товаров, работ и услуг для обеспечения государственных (муниципальных) нужд</t>
      </is>
    </nc>
  </rcc>
  <rcc rId="671" sId="5">
    <oc r="A323" t="inlineStr">
      <is>
        <t xml:space="preserve">Иные закупки товаров, работ и услуг для обеспечения государственных (муниципальных) нужд
</t>
      </is>
    </oc>
    <nc r="A323" t="inlineStr">
      <is>
        <t>Иные закупки товаров, работ и услуг для обеспечения государственных (муниципальных) нужд</t>
      </is>
    </nc>
  </rcc>
  <rcc rId="672" sId="5">
    <oc r="A324" t="inlineStr">
      <is>
        <t xml:space="preserve">Прочая закупка товаров, работ и услуг для обеспечения государственных (муниципальных) нужд
</t>
      </is>
    </oc>
    <nc r="A324" t="inlineStr">
      <is>
        <t>Прочая закупка товаров, работ и услуг для обеспечения государственных (муниципальных) нужд</t>
      </is>
    </nc>
  </rcc>
  <rcc rId="673" sId="5">
    <oc r="A322" t="inlineStr">
      <is>
        <t xml:space="preserve">Закупка товаров, работ и услуг для государственных (муниципальных) нужд
</t>
      </is>
    </oc>
    <nc r="A322" t="inlineStr">
      <is>
        <t>Закупка товаров, работ и услуг для государственных (муниципальных) нужд</t>
      </is>
    </nc>
  </rcc>
  <rcc rId="674" sId="5">
    <oc r="A326" t="inlineStr">
      <is>
        <t xml:space="preserve">Закупка товаров, работ и услуг для государственных (муниципальных) нужд
</t>
      </is>
    </oc>
    <nc r="A326" t="inlineStr">
      <is>
        <t>Закупка товаров, работ и услуг для государственных (муниципальных) нужд</t>
      </is>
    </nc>
  </rcc>
  <rcc rId="675" sId="5">
    <oc r="A327" t="inlineStr">
      <is>
        <t xml:space="preserve">Иные закупки товаров, работ и услуг для обеспечения государственных (муниципальных) нужд
</t>
      </is>
    </oc>
    <nc r="A327" t="inlineStr">
      <is>
        <t>Иные закупки товаров, работ и услуг для обеспечения государственных (муниципальных) нужд</t>
      </is>
    </nc>
  </rcc>
  <rcc rId="676" sId="5">
    <oc r="A331" t="inlineStr">
      <is>
        <t xml:space="preserve">Иные закупки товаров, работ и услуг для обеспечения государственных (муниципальных) нужд
</t>
      </is>
    </oc>
    <nc r="A331" t="inlineStr">
      <is>
        <t>Иные закупки товаров, работ и услуг для обеспечения государственных (муниципальных) нужд</t>
      </is>
    </nc>
  </rcc>
  <rfmt sheetId="5" sqref="A335" start="0" length="0">
    <dxf/>
  </rfmt>
  <rcc rId="677" sId="5" odxf="1" dxf="1">
    <oc r="A242" t="inlineStr">
      <is>
        <t xml:space="preserve">Иные закупки товаров, работ и услуг для обеспечения государственных (муниципальных) нужд
</t>
      </is>
    </oc>
    <nc r="A242" t="inlineStr">
      <is>
        <t>Иные закупки товаров, работ и услуг для обеспечения государственных (муниципальных) нужд</t>
      </is>
    </nc>
    <odxf/>
    <ndxf/>
  </rcc>
  <rcc rId="678" sId="5">
    <oc r="A200" t="inlineStr">
      <is>
        <t xml:space="preserve">Закупка товаров, работ и услуг для государственных (муниципальных) нужд
</t>
      </is>
    </oc>
    <nc r="A200" t="inlineStr">
      <is>
        <t>Закупка товаров, работ и услуг для государственных (муниципальных) нужд</t>
      </is>
    </nc>
  </rcc>
  <rfmt sheetId="5" sqref="A195" start="0" length="2147483647">
    <dxf>
      <font>
        <color auto="1"/>
      </font>
    </dxf>
  </rfmt>
  <rfmt sheetId="5" sqref="A199" start="0" length="2147483647">
    <dxf>
      <font>
        <color auto="1"/>
      </font>
    </dxf>
  </rfmt>
  <rcc rId="679" sId="5">
    <oc r="A142" t="inlineStr">
      <is>
        <t xml:space="preserve">Закупка товаров, работ и услуг для государственных (муниципальных) нужд
</t>
      </is>
    </oc>
    <nc r="A142" t="inlineStr">
      <is>
        <t>Закупка товаров, работ и услуг для государственных (муниципальных) нужд</t>
      </is>
    </nc>
  </rcc>
  <rcc rId="680" sId="5">
    <oc r="A47" t="inlineStr">
      <is>
        <t xml:space="preserve">Иные закупки товаров, работ и услуг для обеспечения государственных (муниципальных) нужд
</t>
      </is>
    </oc>
    <nc r="A47" t="inlineStr">
      <is>
        <t>Иные закупки товаров, работ и услуг для обеспечения государственных (муниципальных) нужд</t>
      </is>
    </nc>
  </rcc>
  <rcc rId="681" sId="5">
    <oc r="A60" t="inlineStr">
      <is>
    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    </is>
    </oc>
    <nc r="A60" t="inlineStr">
      <is>
    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  </is>
    </nc>
  </rcc>
  <rcc rId="682" sId="5">
    <oc r="A81" t="inlineStr">
      <is>
        <t xml:space="preserve">Субсидии автономным учреждениям
</t>
      </is>
    </oc>
    <nc r="A81" t="inlineStr">
      <is>
        <t>Субсидии автономным учреждениям</t>
      </is>
    </nc>
  </rcc>
  <rcc rId="683" sId="5">
    <oc r="A82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8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84" sId="5">
    <oc r="A89" t="inlineStr">
      <is>
        <t xml:space="preserve">Закупка товаров, работ и услуг для государственных (муниципальных) нужд
</t>
      </is>
    </oc>
    <nc r="A89" t="inlineStr">
      <is>
        <t>Закупка товаров, работ и услуг для государственных (муниципальных) нужд</t>
      </is>
    </nc>
  </rcc>
  <rcc rId="685" sId="5">
    <oc r="A217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17" t="inlineStr">
      <is>
        <t>Капитальные вложения в объекты недвижимого имущества государственной (муниципальной) собственности</t>
      </is>
    </nc>
  </rcc>
  <rcc rId="686" sId="5">
    <oc r="A219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oc>
    <nc r="A219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687" sId="5">
    <oc r="A240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240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688" sId="5">
    <oc r="A241" t="inlineStr">
      <is>
        <t xml:space="preserve">Закупка товаров, работ и услуг для государственных (муниципальных) нужд
</t>
      </is>
    </oc>
    <nc r="A241" t="inlineStr">
      <is>
        <t>Закупка товаров, работ и услуг для государственных (муниципальных) нужд</t>
      </is>
    </nc>
  </rcc>
  <rcc rId="689" sId="5">
    <oc r="A244" t="inlineStr">
      <is>
        <t xml:space="preserve">Прочая закупка товаров, работ и услуг для обеспечения государственных (муниципальных) нужд
</t>
      </is>
    </oc>
    <nc r="A244" t="inlineStr">
      <is>
        <t>Прочая закупка товаров, работ и услуг для обеспечения государственных (муниципальных) нужд</t>
      </is>
    </nc>
  </rcc>
  <rrc rId="690" sId="5" ref="A303:XFD305" action="insertRow">
    <undo index="2" exp="area" ref3D="1" dr="$A$399:$XFD$404" dn="Z_EA1929C7_85F7_40DE_826A_94377FC9966E_.wvu.Rows" sId="5"/>
  </rrc>
  <rcc rId="691" sId="5" odxf="1" dxf="1">
    <nc r="A303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2" sId="5" odxf="1" dxf="1">
    <nc r="A304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3" sId="5" odxf="1" dxf="1">
    <nc r="A305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694" sId="5" odxf="1" dxf="1">
    <nc r="B30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95" sId="5" odxf="1" dxf="1">
    <nc r="C303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6" sId="5" odxf="1" dxf="1">
    <nc r="D30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7" sId="5" odxf="1" dxf="1">
    <nc r="E303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5" sqref="F303" start="0" length="0">
    <dxf>
      <fill>
        <patternFill patternType="none">
          <bgColor indexed="65"/>
        </patternFill>
      </fill>
    </dxf>
  </rfmt>
  <rcc rId="698" sId="5" odxf="1" dxf="1">
    <nc r="G303">
      <f>G304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699" sId="5" odxf="1" dxf="1">
    <nc r="H303">
      <f>H304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0" sId="5" odxf="1" dxf="1">
    <nc r="B304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01" sId="5" odxf="1" dxf="1">
    <nc r="C304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2" sId="5" odxf="1" dxf="1">
    <nc r="D304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3" sId="5" odxf="1" dxf="1">
    <nc r="E304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5" sqref="F304" start="0" length="0">
    <dxf>
      <fill>
        <patternFill patternType="none">
          <bgColor indexed="65"/>
        </patternFill>
      </fill>
    </dxf>
  </rfmt>
  <rcc rId="704" sId="5" odxf="1" dxf="1">
    <nc r="G304">
      <f>G305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5" sId="5" odxf="1" dxf="1">
    <nc r="H304">
      <f>H305</f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06" sId="5">
    <nc r="B305" t="inlineStr">
      <is>
        <t>923</t>
      </is>
    </nc>
  </rcc>
  <rcc rId="707" sId="5">
    <nc r="C305" t="inlineStr">
      <is>
        <t>10</t>
      </is>
    </nc>
  </rcc>
  <rcc rId="708" sId="5">
    <nc r="D305" t="inlineStr">
      <is>
        <t>04</t>
      </is>
    </nc>
  </rcc>
  <rcc rId="709" sId="5">
    <nc r="E305" t="inlineStr">
      <is>
        <t>99 0 7304</t>
      </is>
    </nc>
  </rcc>
  <rcc rId="710" sId="5">
    <nc r="F303" t="inlineStr">
      <is>
        <t>200</t>
      </is>
    </nc>
  </rcc>
  <rcc rId="711" sId="5">
    <nc r="F304" t="inlineStr">
      <is>
        <t>240</t>
      </is>
    </nc>
  </rcc>
  <rcc rId="712" sId="5">
    <nc r="F305" t="inlineStr">
      <is>
        <t>244</t>
      </is>
    </nc>
  </rcc>
  <rcc rId="713" sId="5" numFmtId="4">
    <oc r="G302">
      <v>43.8</v>
    </oc>
    <nc r="G302">
      <f>43.8-1.2</f>
    </nc>
  </rcc>
  <rcc rId="714" sId="5" numFmtId="4">
    <oc r="H302">
      <v>43.8</v>
    </oc>
    <nc r="H302">
      <f>43.8-1.2</f>
    </nc>
  </rcc>
  <rcc rId="715" sId="5" numFmtId="4">
    <nc r="G305">
      <v>1.2</v>
    </nc>
  </rcc>
  <rcc rId="716" sId="5" numFmtId="4">
    <nc r="H305">
      <v>1.2</v>
    </nc>
  </rcc>
  <rcc rId="717" sId="5">
    <oc r="G299">
      <f>G300</f>
    </oc>
    <nc r="G299">
      <f>G300+G303</f>
    </nc>
  </rcc>
  <rcc rId="718" sId="5">
    <oc r="H299">
      <f>H300</f>
    </oc>
    <nc r="H299">
      <f>H300+H303</f>
    </nc>
  </rcc>
  <rrc rId="719" sId="3" ref="A352:XFD354" action="insertRow">
    <undo index="0" exp="area" ref3D="1" dr="$G$1:$G$1048576" dn="Z_5B0ECC04_287D_41FE_BA8D_5B249E27F599_.wvu.Cols" sId="3"/>
  </rrc>
  <rcc rId="720" sId="3" odxf="1" dxf="1">
    <nc r="A352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1" sId="3" odxf="1" dxf="1">
    <nc r="B35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2" sId="3" odxf="1" dxf="1">
    <nc r="C352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23" sId="3" odxf="1" dxf="1">
    <nc r="D352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24" sId="3" odxf="1" dxf="1">
    <nc r="E352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25" sId="3" odxf="1" dxf="1">
    <nc r="F352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6" sId="3" odxf="1" dxf="1">
    <nc r="G352">
      <f>G353</f>
    </nc>
    <odxf>
      <font>
        <name val="Arial"/>
        <scheme val="none"/>
      </font>
      <fill>
        <patternFill>
          <bgColor theme="8" tint="0.79998168889431442"/>
        </patternFill>
      </fill>
    </odxf>
    <ndxf>
      <font>
        <sz val="12"/>
        <name val="Times New Roman"/>
        <scheme val="none"/>
      </font>
      <fill>
        <patternFill>
          <bgColor indexed="9"/>
        </patternFill>
      </fill>
    </ndxf>
  </rcc>
  <rcc rId="727" sId="3" odxf="1" dxf="1">
    <nc r="A353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8" sId="3" odxf="1" dxf="1">
    <nc r="B353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9" sId="3" odxf="1" dxf="1">
    <nc r="C353" t="inlineStr">
      <is>
        <t>10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30" sId="3" odxf="1" dxf="1">
    <nc r="D353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indexed="9"/>
        </patternFill>
      </fill>
    </ndxf>
  </rcc>
  <rcc rId="731" sId="3" odxf="1" dxf="1">
    <nc r="E353" t="inlineStr">
      <is>
        <t>99 0 7304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32" sId="3" odxf="1" dxf="1">
    <nc r="F353" t="inlineStr">
      <is>
        <t>240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33" sId="3" odxf="1" dxf="1">
    <nc r="G353">
      <f>G354</f>
    </nc>
    <odxf>
      <font>
        <name val="Arial"/>
        <scheme val="none"/>
      </font>
      <fill>
        <patternFill>
          <bgColor theme="8" tint="0.79998168889431442"/>
        </patternFill>
      </fill>
    </odxf>
    <ndxf>
      <font>
        <sz val="12"/>
        <name val="Times New Roman"/>
        <scheme val="none"/>
      </font>
      <fill>
        <patternFill>
          <bgColor indexed="9"/>
        </patternFill>
      </fill>
    </ndxf>
  </rcc>
  <rcc rId="734" sId="3" odxf="1" dxf="1">
    <nc r="A354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735" sId="3">
    <nc r="B354" t="inlineStr">
      <is>
        <t>923</t>
      </is>
    </nc>
  </rcc>
  <rcc rId="736" sId="3">
    <nc r="C354" t="inlineStr">
      <is>
        <t>10</t>
      </is>
    </nc>
  </rcc>
  <rcc rId="737" sId="3">
    <nc r="D354" t="inlineStr">
      <is>
        <t>04</t>
      </is>
    </nc>
  </rcc>
  <rcc rId="738" sId="3">
    <nc r="E354" t="inlineStr">
      <is>
        <t>99 0 7304</t>
      </is>
    </nc>
  </rcc>
  <rcc rId="739" sId="3">
    <nc r="F354" t="inlineStr">
      <is>
        <t>244</t>
      </is>
    </nc>
  </rcc>
  <rcc rId="740" sId="3" odxf="1" dxf="1" numFmtId="4">
    <nc r="G354">
      <v>1.2</v>
    </nc>
    <odxf>
      <font>
        <name val="Arial"/>
        <scheme val="none"/>
      </font>
    </odxf>
    <ndxf>
      <font>
        <sz val="12"/>
        <name val="Times New Roman"/>
        <scheme val="none"/>
      </font>
    </ndxf>
  </rcc>
  <rcc rId="741" sId="3" numFmtId="4">
    <oc r="G351">
      <v>43.8</v>
    </oc>
    <nc r="G351">
      <f>43.8-G352</f>
    </nc>
  </rcc>
  <rfmt sheetId="3" sqref="G350:G354" start="0" length="2147483647">
    <dxf>
      <font>
        <sz val="10"/>
      </font>
    </dxf>
  </rfmt>
  <rfmt sheetId="3" sqref="G350:G354" start="0" length="2147483647">
    <dxf>
      <font>
        <name val="Arial"/>
        <scheme val="none"/>
      </font>
    </dxf>
  </rfmt>
  <rcc rId="742" sId="3">
    <oc r="G348">
      <f>G349</f>
    </oc>
    <nc r="G348">
      <f>G349+G352</f>
    </nc>
  </rcc>
  <rcv guid="{DA15D12B-B687-4104-AF35-4470F046E021}" action="delete"/>
  <rdn rId="0" localSheetId="3" customView="1" name="Z_DA15D12B_B687_4104_AF35_4470F046E021_.wvu.PrintArea" hidden="1" oldHidden="1">
    <formula>'2014 год'!$A$1:$G$938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год'!$A$11:$G$938</formula>
  </rdn>
  <rdn rId="0" localSheetId="5" customView="1" name="Z_DA15D12B_B687_4104_AF35_4470F046E021_.wvu.PrintArea" hidden="1" oldHidden="1">
    <formula>'2015-2016 годы'!$A$1:$H$751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годы'!$A$9:$H$753</formula>
  </rdn>
  <rcv guid="{DA15D12B-B687-4104-AF35-4470F046E021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c rId="623" sId="3">
    <oc r="A452" t="inlineStr">
      <is>
        <t>Кадры отрасли "Культура" муниципального образования муниципального района "Печора"</t>
      </is>
    </oc>
    <nc r="A452" t="inlineStr">
      <is>
        <t>Кадры отрасли "Культура" муниципального образования муниципального района "Печора" и поселений</t>
      </is>
    </nc>
  </rcc>
  <rcc rId="624" sId="3">
    <oc r="A512" t="inlineStr">
      <is>
        <t>Кадры отрасли "Культура" муниципального образования муниципального района "Печора"</t>
      </is>
    </oc>
    <nc r="A512" t="inlineStr">
      <is>
        <t>Кадры отрасли "Культура" муниципального образования муниципального района "Печора" и поселений</t>
      </is>
    </nc>
  </rcc>
  <rcc rId="625" sId="3">
    <oc r="A582" t="inlineStr">
      <is>
        <t>Кадры отрасли "Культура" муниципального образования муниципального района "Печора"</t>
      </is>
    </oc>
    <nc r="A582" t="inlineStr">
      <is>
        <t>Кадры отрасли "Культура" муниципального образования муниципального района "Печора" и поселений</t>
      </is>
    </nc>
  </rcc>
  <rcc rId="626" sId="5" odxf="1" dxf="1">
    <oc r="A370" t="inlineStr">
      <is>
        <t>Кадры отрасли "Культура" муниципального образования муниципального района "Печора"</t>
      </is>
    </oc>
    <nc r="A370" t="inlineStr">
      <is>
        <t>Кадры отрасли "Культура" муниципального образования муниципального района "Печора" и поселений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627" sId="5" odxf="1" dxf="1">
    <oc r="A391" t="inlineStr">
      <is>
        <t>Кадры отрасли "Культура" муниципального образования муниципального района "Печора"</t>
      </is>
    </oc>
    <nc r="A391" t="inlineStr">
      <is>
        <t>Кадры отрасли "Культура" муниципального образования муниципального района "Печора" и поселений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год'!$A$1:$G$935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год'!$A$11:$G$935</formula>
  </rdn>
  <rdn rId="0" localSheetId="5" customView="1" name="Z_DA15D12B_B687_4104_AF35_4470F046E021_.wvu.PrintArea" hidden="1" oldHidden="1">
    <formula>'2015-2016 годы'!$A$1:$H$748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годы'!$A$9:$H$750</formula>
  </rdn>
  <rcv guid="{DA15D12B-B687-4104-AF35-4470F046E021}" action="add"/>
</revisions>
</file>

<file path=xl/revisions/revisionLog117111.xml><?xml version="1.0" encoding="utf-8"?>
<revisions xmlns="http://schemas.openxmlformats.org/spreadsheetml/2006/main" xmlns:r="http://schemas.openxmlformats.org/officeDocument/2006/relationships">
  <rcc rId="604" sId="5">
    <oc r="A213" t="inlineStr">
      <is>
        <t xml:space="preserve">Капитальные вложения в объекты недвижимого имущества государственной (муниципальной) собственности
</t>
      </is>
    </oc>
    <nc r="A213" t="inlineStr">
      <is>
        <t>Капитальные вложения в объекты недвижимого имущества государственной (муниципальной) собственности</t>
      </is>
    </nc>
  </rcc>
  <rcc rId="605" sId="5">
    <oc r="A215" t="inlineStr">
      <is>
        <t xml:space="preserve">Бюджетные инвестиции в объекты капитального строительства государственной (муниципальной) собственности
</t>
      </is>
    </oc>
    <nc r="A215" t="inlineStr">
      <is>
        <t>Бюджетные инвестиции в объекты капитального строительства государственной (муниципальной) собственности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72.xml><?xml version="1.0" encoding="utf-8"?>
<revisions xmlns="http://schemas.openxmlformats.org/spreadsheetml/2006/main" xmlns:r="http://schemas.openxmlformats.org/officeDocument/2006/relationships">
  <rfmt sheetId="5" sqref="G9:H751" start="0" length="2147483647">
    <dxf>
      <font>
        <sz val="11"/>
      </font>
    </dxf>
  </rfmt>
  <rfmt sheetId="5" sqref="A672" start="0" length="2147483647">
    <dxf>
      <font>
        <sz val="12"/>
      </font>
    </dxf>
  </rfmt>
  <rfmt sheetId="5" sqref="A685" start="0" length="2147483647">
    <dxf>
      <font>
        <sz val="12"/>
      </font>
    </dxf>
  </rfmt>
  <rcc rId="916" sId="5">
    <oc r="A708" t="inlineStr">
      <is>
        <t xml:space="preserve">Прочая закупка товаров, работ и услуг для обеспечения государственных (муниципальных) нужд
</t>
      </is>
    </oc>
    <nc r="A708" t="inlineStr">
      <is>
        <t>Прочая закупка товаров, работ и услуг для обеспечения государственных (муниципальных) нужд</t>
      </is>
    </nc>
  </rcc>
  <rcc rId="917" sId="5">
    <oc r="A693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93" t="inlineStr">
      <is>
        <t>Иные выплаты персоналу государственных (муниципальных) органов, за исключением фонда оплаты труда</t>
      </is>
    </nc>
  </rcc>
  <rcc rId="918" sId="5">
    <oc r="A692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92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19" sId="5">
    <oc r="A679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79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0" sId="5">
    <oc r="A680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80" t="inlineStr">
      <is>
        <t>Иные выплаты персоналу государственных (муниципальных) органов, за исключением фонда оплаты труда</t>
      </is>
    </nc>
  </rcc>
  <rcc rId="921" sId="5">
    <oc r="A644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44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2" sId="5">
    <oc r="A645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45" t="inlineStr">
      <is>
        <t>Иные выплаты персоналу государственных (муниципальных) органов, за исключением фонда оплаты труда</t>
      </is>
    </nc>
  </rcc>
  <rcc rId="923" sId="5">
    <oc r="A635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635" t="inlineStr">
      <is>
        <t>Фонд оплаты труда государственных (муниципальных) органов и взносы по обязательному социальному страхованию</t>
      </is>
    </nc>
  </rcc>
  <rcc rId="924" sId="5">
    <oc r="A636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636" t="inlineStr">
      <is>
        <t>Иные выплаты персоналу государственных (муниципальных) органов, за исключением фонда оплаты труда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721.xml><?xml version="1.0" encoding="utf-8"?>
<revisions xmlns="http://schemas.openxmlformats.org/spreadsheetml/2006/main" xmlns:r="http://schemas.openxmlformats.org/officeDocument/2006/relationships">
  <rcc rId="749" sId="3">
    <oc r="A839" t="inlineStr">
      <is>
    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oc>
    <nc r="A839" t="inlineStr">
      <is>
    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nc>
  </rcc>
  <rcc rId="750" sId="5">
    <oc r="A546" t="inlineStr">
      <is>
        <t>Реализация комплекса мер обеспечению пожарной безопасности образовательных  учреждений</t>
      </is>
    </oc>
    <nc r="A546" t="inlineStr">
      <is>
        <t>Реализация комплекса мер по обеспечению пожарной безопасности образовательных  учреждений</t>
      </is>
    </nc>
  </rcc>
  <rcc rId="751" sId="5" odxf="1" dxf="1">
    <oc r="A552" t="inlineStr">
      <is>
        <t>Субвенции на реализацию муниципальными дошкольными организациями и муниципальными общеобразовательными организациями основных общеобразовательных программ</t>
      </is>
    </oc>
    <nc r="A552" t="inlineStr">
      <is>
        <t>На реализацию муниципальными дошкольными  и общеобразовательными организациями в Республике Коми образовательных программ</t>
      </is>
    </nc>
    <ndxf>
      <font>
        <sz val="9"/>
        <name val="Times New Roman"/>
        <scheme val="none"/>
      </font>
    </ndxf>
  </rcc>
  <rcc rId="752" sId="5">
    <oc r="A571" t="inlineStr">
      <is>
        <t>Сохранение и развитие государственных языков на территории МР "Печора"</t>
      </is>
    </oc>
    <nc r="A571" t="inlineStr">
      <is>
        <t>Сохранение и развитие государственных языков на территории муниципального района "Печора"</t>
      </is>
    </nc>
  </rcc>
  <rcc rId="753" sId="5">
    <oc r="A581" t="inlineStr">
      <is>
        <t>Реализация комплекса мер обеспечению пожарной безопасности образовательных  учреждений</t>
      </is>
    </oc>
    <nc r="A581" t="inlineStr">
      <is>
        <t>Реализация комплекса мер по обеспечению пожарной безопасности образовательных  учреждений</t>
      </is>
    </nc>
  </rcc>
  <rfmt sheetId="5" sqref="A587" start="0" length="0">
    <dxf>
      <font>
        <sz val="9"/>
        <name val="Times New Roman"/>
        <scheme val="none"/>
      </font>
    </dxf>
  </rfmt>
  <rfmt sheetId="5" sqref="A599:H599">
    <dxf>
      <fill>
        <patternFill patternType="none">
          <bgColor auto="1"/>
        </patternFill>
      </fill>
    </dxf>
  </rfmt>
  <rcc rId="754" sId="5">
    <oc r="A654" t="inlineStr">
      <is>
    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oc>
    <nc r="A654" t="inlineStr">
      <is>
    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769" sId="3">
    <oc r="G277">
      <v>659</v>
    </oc>
    <nc r="G277">
      <f>508.9+153.7</f>
    </nc>
  </rcc>
  <rrc rId="770" sId="3" ref="A278:XFD278" action="deleteRow">
    <undo index="1" exp="ref" v="1" dr="G278" r="G276" sId="3"/>
    <undo index="0" exp="area" ref3D="1" dr="$G$1:$G$1048576" dn="Z_5B0ECC04_287D_41FE_BA8D_5B249E27F599_.wvu.Cols" sId="3"/>
    <rfmt sheetId="3" xfDxf="1" sqref="A278:XFD278" start="0" length="0"/>
    <rcc rId="0" sId="3" dxf="1">
      <nc r="A278" t="inlineStr">
        <is>
      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
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78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78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78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78" t="inlineStr">
        <is>
          <t>99 0 7308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78" t="inlineStr">
        <is>
          <t>123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278">
        <v>10.4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278" start="0" length="0">
      <dxf>
        <numFmt numFmtId="4" formatCode="#,##0.00"/>
      </dxf>
    </rfmt>
  </rrc>
  <rcc rId="771" sId="3">
    <oc r="G276">
      <f>G277+#REF!</f>
    </oc>
    <nc r="G276">
      <f>G277</f>
    </nc>
  </rcc>
  <rrc rId="772" sId="3" ref="A281:XFD281" action="insertRow">
    <undo index="0" exp="area" ref3D="1" dr="$G$1:$G$1048576" dn="Z_5B0ECC04_287D_41FE_BA8D_5B249E27F599_.wvu.Cols" sId="3"/>
  </rrc>
  <rcc rId="773" sId="3" odxf="1" dxf="1">
    <nc r="A281" t="inlineStr">
      <is>
        <t xml:space="preserve">Прочая закупка товаров, работ и услуг для обеспечения государственных (муниципальных) нужд
</t>
      </is>
    </nc>
    <odxf>
      <font>
        <sz val="9"/>
        <name val="Times New Roman"/>
        <scheme val="none"/>
      </font>
      <numFmt numFmtId="30" formatCode="@"/>
    </odxf>
    <ndxf>
      <font>
        <sz val="9"/>
        <name val="Times New Roman"/>
        <scheme val="none"/>
      </font>
      <numFmt numFmtId="0" formatCode="General"/>
    </ndxf>
  </rcc>
  <rcc rId="774" sId="3">
    <nc r="B281" t="inlineStr">
      <is>
        <t>923</t>
      </is>
    </nc>
  </rcc>
  <rcc rId="775" sId="3">
    <nc r="C281" t="inlineStr">
      <is>
        <t>05</t>
      </is>
    </nc>
  </rcc>
  <rcc rId="776" sId="3">
    <nc r="D281" t="inlineStr">
      <is>
        <t>05</t>
      </is>
    </nc>
  </rcc>
  <rcc rId="777" sId="3">
    <nc r="E281" t="inlineStr">
      <is>
        <t>99 0 7308</t>
      </is>
    </nc>
  </rcc>
  <rcc rId="778" sId="3">
    <nc r="F281" t="inlineStr">
      <is>
        <t>244</t>
      </is>
    </nc>
  </rcc>
  <rcc rId="779" sId="3">
    <oc r="G279">
      <f>G280</f>
    </oc>
    <nc r="G279">
      <f>G280+G281</f>
    </nc>
  </rcc>
  <rcc rId="780" sId="3" numFmtId="4">
    <oc r="G280">
      <v>9.6999999999999993</v>
    </oc>
    <nc r="G280">
      <f>16.5-G281</f>
    </nc>
  </rcc>
  <rcc rId="781" sId="3" numFmtId="4">
    <nc r="G281">
      <v>10</v>
    </nc>
  </rcc>
  <rfmt sheetId="5" sqref="A245" start="0" length="0">
    <dxf>
      <font>
        <sz val="9"/>
        <name val="Times New Roman"/>
        <scheme val="none"/>
      </font>
    </dxf>
  </rfmt>
  <rcc rId="782" sId="5" odxf="1" dxf="1">
    <oc r="G245">
      <f>G246+G250</f>
    </oc>
    <nc r="G245">
      <f>G246+G249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6" start="0" length="0">
    <dxf>
      <font>
        <sz val="9"/>
        <name val="Times New Roman"/>
        <scheme val="none"/>
      </font>
    </dxf>
  </rfmt>
  <rcc rId="783" sId="5" odxf="1" dxf="1">
    <oc r="G246">
      <f>G247</f>
    </oc>
    <nc r="G246">
      <f>G247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7" start="0" length="0">
    <dxf>
      <font>
        <sz val="9"/>
        <name val="Times New Roman"/>
        <scheme val="none"/>
      </font>
    </dxf>
  </rfmt>
  <rcc rId="784" sId="5" odxf="1" dxf="1">
    <oc r="G247">
      <f>G248+G249</f>
    </oc>
    <nc r="G247">
      <f>G248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8" start="0" length="0">
    <dxf>
      <font>
        <sz val="9"/>
        <name val="Times New Roman"/>
        <scheme val="none"/>
      </font>
    </dxf>
  </rfmt>
  <rcc rId="785" sId="5" odxf="1" dxf="1" numFmtId="4">
    <oc r="G248">
      <v>659</v>
    </oc>
    <nc r="G248">
      <f>508.9+153.7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fmt sheetId="5" sqref="A249" start="0" length="0">
    <dxf>
      <font>
        <sz val="9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dxf>
  </rfmt>
  <rfmt sheetId="5" sqref="B249" start="0" length="0">
    <dxf>
      <fill>
        <patternFill patternType="none">
          <bgColor indexed="65"/>
        </patternFill>
      </fill>
    </dxf>
  </rfmt>
  <rfmt sheetId="5" sqref="C249" start="0" length="0">
    <dxf>
      <fill>
        <patternFill>
          <bgColor indexed="9"/>
        </patternFill>
      </fill>
    </dxf>
  </rfmt>
  <rfmt sheetId="5" sqref="D249" start="0" length="0">
    <dxf>
      <fill>
        <patternFill>
          <bgColor indexed="9"/>
        </patternFill>
      </fill>
    </dxf>
  </rfmt>
  <rfmt sheetId="5" sqref="E249" start="0" length="0">
    <dxf>
      <fill>
        <patternFill patternType="none">
          <bgColor indexed="65"/>
        </patternFill>
      </fill>
    </dxf>
  </rfmt>
  <rcc rId="786" sId="5" odxf="1" dxf="1">
    <oc r="F249" t="inlineStr">
      <is>
        <t>123</t>
      </is>
    </oc>
    <nc r="F249" t="inlineStr">
      <is>
        <t>200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87" sId="5" odxf="1" dxf="1" numFmtId="4">
    <oc r="G249">
      <v>10.4</v>
    </oc>
    <nc r="G249">
      <f>G250</f>
    </nc>
    <odxf>
      <font>
        <sz val="12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2"/>
        <name val="Arial"/>
        <scheme val="none"/>
      </font>
      <fill>
        <patternFill patternType="none">
          <bgColor indexed="65"/>
        </patternFill>
      </fill>
    </ndxf>
  </rcc>
  <rfmt sheetId="5" sqref="A250" start="0" length="0">
    <dxf>
      <font>
        <sz val="9"/>
        <name val="Times New Roman"/>
        <scheme val="none"/>
      </font>
    </dxf>
  </rfmt>
  <rcc rId="788" sId="5">
    <oc r="F250" t="inlineStr">
      <is>
        <t>200</t>
      </is>
    </oc>
    <nc r="F250" t="inlineStr">
      <is>
        <t>240</t>
      </is>
    </nc>
  </rcc>
  <rcc rId="789" sId="5" odxf="1" dxf="1">
    <oc r="G250">
      <f>G251</f>
    </oc>
    <nc r="G250">
      <f>G251+G252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0" sId="5" odxf="1" dxf="1">
    <oc r="A251" t="inlineStr">
      <is>
        <t>Иные закупки товаров, работ и услуг для обеспечения государственных (муниципальных) нужд</t>
      </is>
    </oc>
    <nc r="A251" t="inlineStr">
      <is>
        <t>Закупка товаров, работ, услуг в сфере информационно-коммуникационных технологий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odxf>
    <ndxf>
      <font>
        <sz val="9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readingOrder="0"/>
    </ndxf>
  </rcc>
  <rfmt sheetId="5" sqref="B251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5" sqref="C2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5" sqref="D2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</dxf>
  </rfmt>
  <rfmt sheetId="5" sqref="E251" start="0" length="0">
    <dxf>
      <fill>
        <patternFill patternType="solid">
          <bgColor theme="8" tint="0.79998168889431442"/>
        </patternFill>
      </fill>
    </dxf>
  </rfmt>
  <rcc rId="791" sId="5" odxf="1" dxf="1">
    <oc r="F251" t="inlineStr">
      <is>
        <t>240</t>
      </is>
    </oc>
    <nc r="F251" t="inlineStr">
      <is>
        <t>242</t>
      </is>
    </nc>
    <odxf>
      <font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8" tint="0.79998168889431442"/>
        </patternFill>
      </fill>
    </ndxf>
  </rcc>
  <rcc rId="792" sId="5" odxf="1" dxf="1">
    <oc r="G251">
      <f>G252</f>
    </oc>
    <nc r="G251">
      <f>16.5-G252</f>
    </nc>
    <odxf>
      <font>
        <sz val="12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Arial"/>
        <scheme val="none"/>
      </font>
      <fill>
        <patternFill patternType="solid">
          <bgColor theme="8" tint="0.79998168889431442"/>
        </patternFill>
      </fill>
    </ndxf>
  </rcc>
  <rfmt sheetId="5" sqref="A252" start="0" length="0">
    <dxf>
      <numFmt numFmtId="0" formatCode="General"/>
    </dxf>
  </rfmt>
  <rfmt sheetId="5" sqref="B252" start="0" length="0">
    <dxf>
      <font>
        <sz val="9"/>
        <name val="Times New Roman"/>
        <scheme val="none"/>
      </font>
    </dxf>
  </rfmt>
  <rfmt sheetId="5" sqref="C252" start="0" length="0">
    <dxf>
      <font>
        <sz val="9"/>
        <name val="Times New Roman"/>
        <scheme val="none"/>
      </font>
    </dxf>
  </rfmt>
  <rfmt sheetId="5" sqref="D252" start="0" length="0">
    <dxf>
      <font>
        <sz val="9"/>
        <name val="Times New Roman"/>
        <scheme val="none"/>
      </font>
    </dxf>
  </rfmt>
  <rcc rId="793" sId="5" odxf="1" dxf="1">
    <oc r="F252" t="inlineStr">
      <is>
        <t>242</t>
      </is>
    </oc>
    <nc r="F252" t="inlineStr">
      <is>
        <t>244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794" sId="5" odxf="1" dxf="1" numFmtId="4">
    <oc r="G252">
      <v>9.6999999999999993</v>
    </oc>
    <nc r="G252">
      <v>10</v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cc rId="795" sId="5" odxf="1" dxf="1">
    <oc r="H245">
      <f>H246+H250</f>
    </oc>
    <nc r="H245">
      <f>H246+H249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6" sId="5" odxf="1" dxf="1">
    <oc r="H246">
      <f>H247</f>
    </oc>
    <nc r="H246">
      <f>H247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7" sId="5" odxf="1" dxf="1">
    <oc r="H247">
      <f>H248+H249</f>
    </oc>
    <nc r="H247">
      <f>H248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8" sId="5" odxf="1" dxf="1" numFmtId="4">
    <oc r="H248">
      <v>659</v>
    </oc>
    <nc r="H248">
      <f>508.9+153.7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799" sId="5" odxf="1" dxf="1" numFmtId="4">
    <oc r="H249">
      <v>10.4</v>
    </oc>
    <nc r="H249">
      <f>H250</f>
    </nc>
    <odxf>
      <font>
        <sz val="12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2"/>
        <name val="Arial"/>
        <scheme val="none"/>
      </font>
      <fill>
        <patternFill patternType="none">
          <bgColor indexed="65"/>
        </patternFill>
      </fill>
    </ndxf>
  </rcc>
  <rcc rId="800" sId="5" odxf="1" dxf="1">
    <oc r="H250">
      <f>H251</f>
    </oc>
    <nc r="H250">
      <f>H251+H252</f>
    </nc>
    <odxf>
      <font>
        <sz val="12"/>
        <name val="Times New Roman"/>
        <scheme val="none"/>
      </font>
    </odxf>
    <ndxf>
      <font>
        <sz val="12"/>
        <name val="Arial"/>
        <scheme val="none"/>
      </font>
    </ndxf>
  </rcc>
  <rcc rId="801" sId="5" odxf="1" dxf="1">
    <oc r="H251">
      <f>H252</f>
    </oc>
    <nc r="H251">
      <f>16.5-H252</f>
    </nc>
    <odxf>
      <font>
        <sz val="12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Arial"/>
        <scheme val="none"/>
      </font>
      <fill>
        <patternFill patternType="solid">
          <bgColor theme="8" tint="0.79998168889431442"/>
        </patternFill>
      </fill>
    </ndxf>
  </rcc>
  <rcc rId="802" sId="5" odxf="1" dxf="1" numFmtId="4">
    <oc r="H252">
      <v>9.6999999999999993</v>
    </oc>
    <nc r="H252">
      <v>10</v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fmt sheetId="5" sqref="G244:H252" start="0" length="2147483647">
    <dxf>
      <font>
        <name val="Times New Roman"/>
        <scheme val="none"/>
      </font>
    </dxf>
  </rfmt>
  <rfmt sheetId="5" sqref="G244:H252" start="0" length="2147483647">
    <dxf>
      <font>
        <sz val="12"/>
      </font>
    </dxf>
  </rfmt>
  <rfmt sheetId="5" sqref="A243:F252" start="0" length="2147483647">
    <dxf>
      <font/>
    </dxf>
  </rfmt>
  <rfmt sheetId="5" sqref="A243:F252" start="0" length="2147483647">
    <dxf>
      <font>
        <sz val="10"/>
      </font>
    </dxf>
  </rfmt>
  <rcc rId="803" sId="5">
    <oc r="A249" t="inlineStr">
      <is>
    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  </is>
    </oc>
    <nc r="A249" t="inlineStr">
      <is>
        <t>Закупка товаров, работ и услуг для государственных (муниципальных) нужд</t>
      </is>
    </nc>
  </rcc>
  <rcc rId="804" sId="5">
    <oc r="A250" t="inlineStr">
      <is>
        <t>Закупка товаров, работ и услуг для государственных (муниципальных) нужд</t>
      </is>
    </oc>
    <nc r="A250" t="inlineStr">
      <is>
        <t>Иные закупки товаров, работ и услуг для обеспечения государственных (муниципальных) нуж</t>
      </is>
    </nc>
  </rcc>
  <rcc rId="805" sId="5">
    <oc r="A252" t="inlineStr">
      <is>
        <t>Закупка товаров, работ, услуг в сфере информационно-коммуникационных технологий</t>
      </is>
    </oc>
    <nc r="A252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год'!$A$1:$G$938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год'!$A$11:$G$938</formula>
  </rdn>
  <rdn rId="0" localSheetId="5" customView="1" name="Z_DA15D12B_B687_4104_AF35_4470F046E021_.wvu.PrintArea" hidden="1" oldHidden="1">
    <formula>'2015-2016 годы'!$A$1:$H$751</formula>
  </rdn>
  <rdn rId="0" localSheetId="5" customView="1" name="Z_DA15D12B_B687_4104_AF35_4470F046E021_.wvu.PrintTitles" hidden="1" oldHidden="1">
    <formula>'2015-2016 годы'!$7:$8</formula>
  </rdn>
  <rdn rId="0" localSheetId="5" customView="1" name="Z_DA15D12B_B687_4104_AF35_4470F046E021_.wvu.FilterData" hidden="1" oldHidden="1">
    <formula>'2015-2016 годы'!$A$9:$H$753</formula>
  </rdn>
  <rcv guid="{DA15D12B-B687-4104-AF35-4470F046E021}" action="add"/>
</revisions>
</file>

<file path=xl/revisions/revisionLog118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год'!$A$1:$G$935</formula>
    <oldFormula>'2014 год'!$A$1:$G$935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год'!$A$11:$G$935</formula>
    <oldFormula>'2014 год'!$A$11:$G$935</oldFormula>
  </rdn>
  <rdn rId="0" localSheetId="5" customView="1" name="Z_DA15D12B_B687_4104_AF35_4470F046E021_.wvu.PrintArea" hidden="1" oldHidden="1">
    <formula>'2015-2016 годы'!$A$1:$H$748</formula>
    <oldFormula>'2015-2016 годы'!$A$1:$H$748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годы'!$A$9:$H$750</formula>
    <oldFormula>'2015-2016 годы'!$A$9:$H$750</oldFormula>
  </rdn>
  <rcv guid="{DA15D12B-B687-4104-AF35-4470F046E021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18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c rId="897" sId="3">
    <oc r="G280">
      <f>16.5-G281</f>
    </oc>
    <nc r="G280">
      <f>8.5</f>
    </nc>
  </rcc>
  <rcc rId="898" sId="3" numFmtId="4">
    <oc r="G281">
      <v>10</v>
    </oc>
    <nc r="G281">
      <f>16.5-G280</f>
    </nc>
  </rcc>
  <rcc rId="899" sId="5" odxf="1" dxf="1">
    <oc r="G251">
      <f>16.5-G252</f>
    </oc>
    <nc r="G251">
      <f>8.5</f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cc rId="900" sId="5" odxf="1" dxf="1" numFmtId="4">
    <oc r="G252">
      <v>10</v>
    </oc>
    <nc r="G252">
      <f>16.5-G251</f>
    </nc>
    <odxf>
      <font>
        <sz val="12"/>
        <name val="Times New Roman"/>
        <scheme val="none"/>
      </font>
    </odxf>
    <ndxf>
      <font>
        <sz val="9"/>
        <name val="Arial"/>
        <scheme val="none"/>
      </font>
    </ndxf>
  </rcc>
  <rfmt sheetId="5" sqref="G250:G252" start="0" length="2147483647">
    <dxf>
      <font>
        <name val="Times New Roman"/>
        <scheme val="none"/>
      </font>
    </dxf>
  </rfmt>
  <rfmt sheetId="5" sqref="G250:G252" start="0" length="2147483647">
    <dxf>
      <font>
        <sz val="12"/>
      </font>
    </dxf>
  </rfmt>
  <rcc rId="901" sId="5">
    <oc r="H250">
      <f>H251+H252</f>
    </oc>
    <nc r="H250">
      <f>H251+H252</f>
    </nc>
  </rcc>
  <rcc rId="902" sId="5">
    <oc r="H251">
      <f>16.5-H252</f>
    </oc>
    <nc r="H251">
      <f>8.5</f>
    </nc>
  </rcc>
  <rcc rId="903" sId="5" numFmtId="4">
    <oc r="H252">
      <v>10</v>
    </oc>
    <nc r="H252">
      <f>16.5-H251</f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462" sId="3">
    <oc r="F279" t="inlineStr">
      <is>
        <t>120</t>
      </is>
    </oc>
    <nc r="F279" t="inlineStr">
      <is>
        <t>110</t>
      </is>
    </nc>
  </rcc>
  <rcc rId="1463" sId="3">
    <oc r="A279" t="inlineStr">
      <is>
        <t>Расходы на выплаты персоналу государственных (муниципальных) органов</t>
      </is>
    </oc>
    <nc r="A279" t="inlineStr">
      <is>
        <t>Расходы на выплаты персоналу казенных учреждений</t>
      </is>
    </nc>
  </rcc>
  <rcc rId="1464" sId="3">
    <oc r="F280" t="inlineStr">
      <is>
        <t>121</t>
      </is>
    </oc>
    <nc r="F280" t="inlineStr">
      <is>
        <t>111</t>
      </is>
    </nc>
  </rcc>
  <rcc rId="1465" sId="3">
    <oc r="A280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280" t="inlineStr">
      <is>
        <t xml:space="preserve">Фонд оплаты труда казенных учреждений и взносы по обязательному социальному страхованию
</t>
      </is>
    </nc>
  </rcc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годы'!$A$9:$H$749</oldFormula>
  </rdn>
  <rcv guid="{EA1929C7-85F7-40DE-826A-94377FC9966E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fmt sheetId="3" sqref="A764">
    <dxf>
      <alignment horizontal="general" readingOrder="0"/>
    </dxf>
  </rfmt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год'!$A$1:$G$938</formula>
    <oldFormula>'2014 год'!$A$1:$G$938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год'!$A$8:$F$938</formula>
    <oldFormula>'2014 год'!$A$8:$F$938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годы'!$A$1:$H$751</formula>
    <oldFormula>'2015-2016 годы'!$A$1:$H$751</oldFormula>
  </rdn>
  <rdn rId="0" localSheetId="5" customView="1" name="Z_167491D8_6D6D_447D_A119_5E65D8431081_.wvu.FilterData" hidden="1" oldHidden="1">
    <formula>'2015-2016 годы'!$A$7:$O$753</formula>
    <oldFormula>'2015-2016 годы'!$A$7:$O$753</oldFormula>
  </rdn>
  <rcv guid="{167491D8-6D6D-447D-A119-5E65D8431081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1387" sId="5" odxf="1" dxf="1">
    <oc r="A81" t="inlineStr">
      <is>
        <t>Субсидии автономным учреждениям</t>
      </is>
    </oc>
    <nc r="A81" t="inlineStr">
      <is>
        <t>Субсидии бюджетным учреждениям</t>
      </is>
    </nc>
    <odxf>
      <font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388" sId="5">
    <oc r="F81" t="inlineStr">
      <is>
        <t>620</t>
      </is>
    </oc>
    <nc r="F81" t="inlineStr">
      <is>
        <t>610</t>
      </is>
    </nc>
  </rcc>
  <rcc rId="1389" sId="5" odxf="1" dxf="1">
    <oc r="A8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82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nc>
    <odxf>
      <font>
        <color indexed="8"/>
        <name val="Times New Roman"/>
        <scheme val="none"/>
      </font>
      <numFmt numFmtId="30" formatCode="@"/>
    </odxf>
    <ndxf>
      <font>
        <sz val="9"/>
        <color indexed="8"/>
        <name val="Times New Roman"/>
        <scheme val="none"/>
      </font>
      <numFmt numFmtId="168" formatCode="?"/>
    </ndxf>
  </rcc>
  <rcc rId="1390" sId="5">
    <oc r="F82" t="inlineStr">
      <is>
        <t>621</t>
      </is>
    </oc>
    <nc r="F82" t="inlineStr">
      <is>
        <t>611</t>
      </is>
    </nc>
  </rcc>
  <rcc rId="1391" sId="5" odxf="1" dxf="1">
    <oc r="A83" t="inlineStr">
      <is>
        <t>Субсидии автономным учреждениям на иные цели</t>
      </is>
    </oc>
    <nc r="A83" t="inlineStr">
      <is>
        <t>Субсидии бюджетным учреждениям на иные цели</t>
      </is>
    </nc>
    <odxf>
      <font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392" sId="5">
    <oc r="F83" t="inlineStr">
      <is>
        <t>622</t>
      </is>
    </oc>
    <nc r="F83" t="inlineStr">
      <is>
        <t>612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год'!$A$1:$G$938</formula>
    <oldFormula>'2014 год'!$A$1:$G$938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год'!$A$8:$F$938</formula>
    <oldFormula>'2014 год'!$A$8:$F$938</oldFormula>
  </rdn>
  <rdn rId="0" localSheetId="5" customView="1" name="Z_EA1929C7_85F7_40DE_826A_94377FC9966E_.wvu.Rows" hidden="1" oldHidden="1">
    <formula>'2015-2016 годы'!$7:$8,'2015-2016 годы'!$402:$407</formula>
    <oldFormula>'2015-2016 годы'!$7:$8,'2015-2016 годы'!$402:$407</oldFormula>
  </rdn>
  <rdn rId="0" localSheetId="5" customView="1" name="Z_EA1929C7_85F7_40DE_826A_94377FC9966E_.wvu.FilterData" hidden="1" oldHidden="1">
    <formula>'2015-2016 годы'!$A$9:$H$753</formula>
    <oldFormula>'2015-2016 годы'!$A$7:$O$753</oldFormula>
  </rdn>
  <rcv guid="{EA1929C7-85F7-40DE-826A-94377FC9966E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год'!$A$1:$G$933</formula>
    <oldFormula>'2014 год'!$A$1:$G$933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год'!$A$8:$F$933</formula>
    <oldFormula>'2014 год'!$A$8:$F$933</oldFormula>
  </rdn>
  <rdn rId="0" localSheetId="4" customView="1" name="Z_167491D8_6D6D_447D_A119_5E65D8431081_.wvu.PrintArea" hidden="1" oldHidden="1">
    <formula>'2015-2016'!$A$1:$E$62</formula>
    <oldFormula>'2015-2016'!$A$1:$E$62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001" sId="5" numFmtId="4">
    <oc r="G393">
      <f>56439.9+40048.4</f>
    </oc>
    <nc r="G393">
      <v>98824.4</v>
    </nc>
  </rcc>
  <rcc rId="1002" sId="5" numFmtId="4">
    <oc r="H393">
      <f>65623.4+48931.2</f>
    </oc>
    <nc r="H393">
      <v>116871.3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987" sId="3" numFmtId="4">
    <oc r="G489">
      <f>49102.8+34267.1</f>
    </oc>
    <nc r="G489">
      <v>85609.1</v>
    </nc>
  </rcc>
  <rcc rId="988" sId="3" numFmtId="4">
    <oc r="G579">
      <f>8410.9+13906.2</f>
    </oc>
    <nc r="G579">
      <v>20077.900000000001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c rId="1519" sId="5" odxf="1" dxf="1" numFmtId="4">
    <oc r="G254">
      <f>190.8+152.7+127.2</f>
    </oc>
    <nc r="G254">
      <v>127.2</v>
    </nc>
    <odxf>
      <font>
        <sz val="11"/>
        <name val="Times New Roman"/>
        <scheme val="none"/>
      </font>
    </odxf>
    <ndxf>
      <font>
        <sz val="11"/>
        <name val="Arial"/>
        <scheme val="none"/>
      </font>
    </ndxf>
  </rcc>
  <rcc rId="1520" sId="5" odxf="1" dxf="1" numFmtId="4">
    <oc r="G255">
      <f>385.6+39+24+240</f>
    </oc>
    <nc r="G255">
      <v>1032.0999999999999</v>
    </nc>
    <odxf>
      <font>
        <sz val="11"/>
        <name val="Times New Roman"/>
        <scheme val="none"/>
      </font>
    </odxf>
    <ndxf>
      <font>
        <sz val="11"/>
        <name val="Arial"/>
        <scheme val="none"/>
      </font>
    </ndxf>
  </rcc>
  <rcc rId="1521" sId="5" odxf="1" dxf="1" numFmtId="4">
    <oc r="H254">
      <f>190.8+152.7+127.2</f>
    </oc>
    <nc r="H254">
      <v>127.2</v>
    </nc>
    <odxf>
      <font>
        <sz val="11"/>
        <name val="Times New Roman"/>
        <scheme val="none"/>
      </font>
    </odxf>
    <ndxf>
      <font>
        <sz val="11"/>
        <name val="Arial"/>
        <scheme val="none"/>
      </font>
    </ndxf>
  </rcc>
  <rcc rId="1522" sId="5" odxf="1" dxf="1" numFmtId="4">
    <oc r="H255">
      <f>385.6+39+24+240</f>
    </oc>
    <nc r="H255">
      <v>1032.0999999999999</v>
    </nc>
    <odxf>
      <font>
        <sz val="11"/>
        <name val="Times New Roman"/>
        <scheme val="none"/>
      </font>
    </odxf>
    <ndxf>
      <font>
        <sz val="11"/>
        <name val="Arial"/>
        <scheme val="none"/>
      </font>
    </ndxf>
  </rcc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3111.xml><?xml version="1.0" encoding="utf-8"?>
<revisions xmlns="http://schemas.openxmlformats.org/spreadsheetml/2006/main" xmlns:r="http://schemas.openxmlformats.org/officeDocument/2006/relationships">
  <rcc rId="78" sId="3">
    <oc r="A1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79" sId="3">
    <oc r="A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0" sId="3">
    <oc r="A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1" sId="3">
    <oc r="A4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2" sId="3">
    <oc r="A5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3" sId="3">
    <oc r="A1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4" sId="3">
    <oc r="A26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6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5" sId="3">
    <oc r="A27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6" sId="3" odxf="1" dxf="1">
    <oc r="A32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2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87" sId="3" odxf="1" dxf="1">
    <oc r="A34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34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88" sId="3">
    <oc r="A5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89" sId="3">
    <oc r="A62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2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0" sId="3" odxf="1" dxf="1">
    <oc r="A6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3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/>
    <ndxf/>
  </rcc>
  <rcc rId="91" sId="3">
    <oc r="A7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76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2" sId="3">
    <oc r="A79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79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3" sId="3">
    <oc r="A80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0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4" sId="3">
    <oc r="A86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6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5" sId="3">
    <oc r="A8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87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6" sId="5">
    <o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7" sId="5">
    <oc r="A2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8" sId="5">
    <oc r="A2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99" sId="5">
    <oc r="A4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0" sId="5">
    <oc r="A5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6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1" sId="5">
    <oc r="A16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16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2" sId="5">
    <oc r="A23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3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3" sId="5">
    <oc r="A24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43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4" sId="5">
    <oc r="A27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7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5" sId="5">
    <oc r="A29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29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6" sId="5">
    <oc r="A43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3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7" sId="5">
    <oc r="A48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89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08" sId="5" odxf="1" dxf="1">
    <oc r="A49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498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/>
    <ndxf/>
  </rcc>
  <rcc rId="109" sId="5">
    <oc r="A59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59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0" sId="5">
    <oc r="A6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2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1" sId="5">
    <oc r="A67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71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c rId="112" sId="5">
    <oc r="A68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рганами управления государственными внебюджетными фондами</t>
      </is>
    </oc>
    <nc r="A684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41.xml><?xml version="1.0" encoding="utf-8"?>
<revisions xmlns="http://schemas.openxmlformats.org/spreadsheetml/2006/main" xmlns:r="http://schemas.openxmlformats.org/officeDocument/2006/relationships">
  <rcc rId="1009" sId="5" numFmtId="4">
    <oc r="G456">
      <f>8374.9+13906.2-68</f>
    </oc>
    <nc r="G456">
      <v>19877</v>
    </nc>
  </rcc>
  <rcc rId="1010" sId="5" numFmtId="4">
    <oc r="H456">
      <f>8388.9+13915.4-70.9-204.6</f>
    </oc>
    <nc r="H456">
      <v>19712.099999999999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4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25.xml><?xml version="1.0" encoding="utf-8"?>
<revisions xmlns="http://schemas.openxmlformats.org/spreadsheetml/2006/main" xmlns:r="http://schemas.openxmlformats.org/officeDocument/2006/relationships">
  <rcc rId="1484" sId="5" odxf="1" dxf="1">
    <oc r="A250" t="inlineStr">
      <is>
        <t>Расходы на выплаты персоналу государственных (муниципальных) органов</t>
      </is>
    </oc>
    <nc r="A250" t="inlineStr">
      <is>
        <t>Расходы на выплаты персоналу казенных учреждений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485" sId="5" odxf="1" dxf="1">
    <oc r="F250" t="inlineStr">
      <is>
        <t>120</t>
      </is>
    </oc>
    <nc r="F250" t="inlineStr">
      <is>
        <t>110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1486" sId="5">
    <oc r="A251" t="inlineStr">
      <is>
        <t>Фонд оплаты труда государственных (муниципальных) органов и взносы по обязательному социальному страхованию</t>
      </is>
    </oc>
    <nc r="A251" t="inlineStr">
      <is>
        <t xml:space="preserve">Фонд оплаты труда казенных учреждений и взносы по обязательному социальному страхованию
</t>
      </is>
    </nc>
  </rcc>
  <rcc rId="1487" sId="5" odxf="1" dxf="1">
    <oc r="F251" t="inlineStr">
      <is>
        <t>121</t>
      </is>
    </oc>
    <nc r="F251" t="inlineStr">
      <is>
        <t>111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251.xml><?xml version="1.0" encoding="utf-8"?>
<revisions xmlns="http://schemas.openxmlformats.org/spreadsheetml/2006/main" xmlns:r="http://schemas.openxmlformats.org/officeDocument/2006/relationships">
  <rcc rId="1374" sId="3">
    <oc r="F87" t="inlineStr">
      <is>
        <t>621</t>
      </is>
    </oc>
    <nc r="F87" t="inlineStr">
      <is>
        <t>611</t>
      </is>
    </nc>
  </rcc>
  <rcc rId="1375" sId="3">
    <oc r="F88" t="inlineStr">
      <is>
        <t>622</t>
      </is>
    </oc>
    <nc r="F88" t="inlineStr">
      <is>
        <t>612</t>
      </is>
    </nc>
  </rcc>
  <rcc rId="1376" sId="3">
    <oc r="F86" t="inlineStr">
      <is>
        <t>620</t>
      </is>
    </oc>
    <nc r="F86" t="inlineStr">
      <is>
        <t>610</t>
      </is>
    </nc>
  </rcc>
  <rcc rId="1377" sId="3" odxf="1" dxf="1">
    <oc r="A86" t="inlineStr">
      <is>
        <t xml:space="preserve">Субсидии автономным учреждениям
</t>
      </is>
    </oc>
    <nc r="A86" t="inlineStr">
      <is>
        <t>Субсидии бюджетным учреждениям</t>
      </is>
    </nc>
    <odxf>
      <font>
        <sz val="9"/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fmt sheetId="3" sqref="A87" start="0" length="0">
    <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dxf>
  </rfmt>
  <rcc rId="1378" sId="3" odxf="1" dxf="1">
    <oc r="A87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87" t="inlineStr">
      <is>
    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nc>
    <ndxf>
      <numFmt numFmtId="168" formatCode="?"/>
      <fill>
        <patternFill patternType="solid">
          <bgColor theme="8" tint="0.79998168889431442"/>
        </patternFill>
      </fill>
    </ndxf>
  </rcc>
  <rcc rId="1379" sId="3" odxf="1" dxf="1">
    <oc r="A88" t="inlineStr">
      <is>
        <t>Субсидии автономным учреждениям на иные цели</t>
      </is>
    </oc>
    <nc r="A88" t="inlineStr">
      <is>
        <t>Субсидии бюджетным учреждениям на иные цели</t>
      </is>
    </nc>
    <odxf>
      <font>
        <sz val="9"/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6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годы'!$A$7:$O$749</formula>
    <oldFormula>'2015-2016 годы'!$A$7:$O$749</oldFormula>
  </rdn>
  <rcv guid="{EA1929C7-85F7-40DE-826A-94377FC9966E}" action="add"/>
</revisions>
</file>

<file path=xl/revisions/revisionLog1261.xml><?xml version="1.0" encoding="utf-8"?>
<revisions xmlns="http://schemas.openxmlformats.org/spreadsheetml/2006/main" xmlns:r="http://schemas.openxmlformats.org/officeDocument/2006/relationships">
  <rcc rId="1100" sId="3" numFmtId="4">
    <oc r="G579">
      <v>22077.9</v>
    </oc>
    <nc r="G579">
      <v>20077.900000000001</v>
    </nc>
  </rcc>
  <rcv guid="{DA15D12B-B687-4104-AF35-4470F046E021}" action="delete"/>
  <rdn rId="0" localSheetId="3" customView="1" name="Z_DA15D12B_B687_4104_AF35_4470F046E021_.wvu.PrintArea" hidden="1" oldHidden="1">
    <formula>'2014 год'!$A$1:$G$936</formula>
    <oldFormula>'2014 год'!$A$1:$G$936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год'!$A$11:$G$936</formula>
    <oldFormula>'2014 год'!$A$11:$G$936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2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28.xml><?xml version="1.0" encoding="utf-8"?>
<revisions xmlns="http://schemas.openxmlformats.org/spreadsheetml/2006/main" xmlns:r="http://schemas.openxmlformats.org/officeDocument/2006/relationships">
  <rcc rId="1455" sId="3">
    <oc r="F823" t="inlineStr">
      <is>
        <t>121</t>
      </is>
    </oc>
    <nc r="F823" t="inlineStr">
      <is>
        <t>111</t>
      </is>
    </nc>
  </rcc>
  <rcc rId="1456" sId="3">
    <oc r="F822" t="inlineStr">
      <is>
        <t>120</t>
      </is>
    </oc>
    <nc r="F822" t="inlineStr">
      <is>
        <t>110</t>
      </is>
    </nc>
  </rcc>
  <rcc rId="1457" sId="3">
    <oc r="A822" t="inlineStr">
      <is>
        <t>Расходы на выплаты персоналу государственных (муниципальных) органов</t>
      </is>
    </oc>
    <nc r="A822" t="inlineStr">
      <is>
        <t xml:space="preserve">Расходы на выплаты персоналу казенных учреждений
</t>
      </is>
    </nc>
  </rcc>
  <rcc rId="1458" sId="3">
    <oc r="A823" t="inlineStr">
      <is>
        <t xml:space="preserve">Фонд оплаты труда государственных (муниципальных) органов и взносы по обязательному социальному страхованию
</t>
      </is>
    </oc>
    <nc r="A823" t="inlineStr">
      <is>
        <t xml:space="preserve">Фонд оплаты труда казенных учреждений и взносы по обязательному социальному страхованию
</t>
      </is>
    </nc>
  </rcc>
  <rcc rId="1459" sId="3">
    <oc r="F824" t="inlineStr">
      <is>
        <t>122</t>
      </is>
    </oc>
    <nc r="F824" t="inlineStr">
      <is>
        <t>112</t>
      </is>
    </nc>
  </rcc>
  <rcc rId="1460" sId="3">
    <oc r="A824" t="inlineStr">
      <is>
        <t xml:space="preserve">Иные выплаты персоналу государственных (муниципальных) органов, за исключением фонда оплаты труда
</t>
      </is>
    </oc>
    <nc r="A824" t="inlineStr">
      <is>
        <t xml:space="preserve">Иные выплаты персоналу казенных учреждений,
за исключением фонда оплаты труда
</t>
      </is>
    </nc>
  </rcc>
</revisions>
</file>

<file path=xl/revisions/revisionLog129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год'!$A$1:$G$933</formula>
    <oldFormula>'2014 год'!$A$1:$G$933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год'!$A$8:$F$933</formula>
    <oldFormula>'2014 год'!$A$8:$F$933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42" sId="2">
    <nc r="B1" t="inlineStr">
      <is>
        <t>Приложение к пояснительной записке</t>
      </is>
    </nc>
  </rcc>
  <rfmt sheetId="2" sqref="B1:D1">
    <dxf>
      <alignment horizontal="left" readingOrder="0"/>
    </dxf>
  </rfmt>
  <rfmt sheetId="2" sqref="B1:D1">
    <dxf>
      <alignment vertical="top" readingOrder="0"/>
    </dxf>
  </rfmt>
  <rm rId="43" sheetId="2" source="B1" destination="A1" sourceSheetId="2">
    <rfmt sheetId="2" sqref="A1" start="0" length="0">
      <dxf>
        <font>
          <sz val="10"/>
          <color auto="1"/>
          <name val="Arial Cyr"/>
          <scheme val="none"/>
        </font>
        <alignment horizontal="left" vertical="top" readingOrder="0"/>
      </dxf>
    </rfmt>
  </rm>
  <rfmt sheetId="2" sqref="A1" start="0" length="2147483647">
    <dxf>
      <font>
        <sz val="11"/>
      </font>
    </dxf>
  </rfmt>
  <rfmt sheetId="2" sqref="A1" start="0" length="2147483647">
    <dxf>
      <font>
        <b/>
      </font>
    </dxf>
  </rfmt>
  <rrc rId="44" sId="4" ref="A1:XFD1" action="insertRow"/>
  <rrc rId="45" sId="4" ref="A1:XFD1" action="insertRow"/>
  <rcc rId="46" sId="4" odxf="1" dxf="1">
    <nc r="A1" t="inlineStr">
      <is>
        <t>Приложение к пояснительной записке</t>
      </is>
    </nc>
    <odxf>
      <font>
        <b val="0"/>
        <sz val="10"/>
        <color auto="1"/>
        <name val="Arial Cyr"/>
        <scheme val="none"/>
      </font>
      <alignment horizontal="general" vertical="bottom" wrapText="0" readingOrder="0"/>
    </odxf>
    <ndxf>
      <font>
        <b/>
        <sz val="11"/>
        <color auto="1"/>
        <name val="Arial Cyr"/>
        <scheme val="none"/>
      </font>
      <alignment horizontal="left" vertical="top" wrapText="1" readingOrder="0"/>
    </ndxf>
  </rcc>
  <rfmt sheetId="4" sqref="A1">
    <dxf>
      <alignment vertical="center" readingOrder="0"/>
    </dxf>
  </rfmt>
  <rfmt sheetId="4" sqref="A1" start="0" length="2147483647">
    <dxf>
      <font>
        <sz val="12"/>
      </font>
    </dxf>
  </rfmt>
  <rfmt sheetId="2" sqref="A1">
    <dxf>
      <alignment vertical="center" readingOrder="0"/>
    </dxf>
  </rfmt>
  <rfmt sheetId="2" sqref="A1" start="0" length="2147483647">
    <dxf>
      <font>
        <sz val="12"/>
      </font>
    </dxf>
  </rfmt>
  <rcv guid="{DA15D12B-B687-4104-AF35-4470F046E021}" action="delete"/>
  <rdn rId="0" localSheetId="3" customView="1" name="Z_DA15D12B_B687_4104_AF35_4470F046E021_.wvu.PrintArea" hidden="1" oldHidden="1">
    <formula>'2014 год'!$A$1:$G$933</formula>
    <oldFormula>'2014 год'!$A$1:$G$933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год'!$A$11:$G$933</formula>
    <oldFormula>'2014 год'!$A$11:$G$933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31211.xml><?xml version="1.0" encoding="utf-8"?>
<revisions xmlns="http://schemas.openxmlformats.org/spreadsheetml/2006/main" xmlns:r="http://schemas.openxmlformats.org/officeDocument/2006/relationships">
  <rrc rId="66" sId="3" ref="A557:XFD557" action="insertRow">
    <undo index="0" exp="area" ref3D="1" dr="$G$1:$G$1048576" dn="Z_5B0ECC04_287D_41FE_BA8D_5B249E27F599_.wvu.Cols" sId="3"/>
  </rrc>
  <rfmt sheetId="3" sqref="A557:G557">
    <dxf>
      <fill>
        <patternFill patternType="none">
          <bgColor auto="1"/>
        </patternFill>
      </fill>
    </dxf>
  </rfmt>
  <rcc rId="67" sId="3" odxf="1" dxf="1">
    <nc r="A557" t="inlineStr">
      <is>
        <t>Другие вопросы в области культуры, кинематографии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68" sId="3">
    <nc r="B557" t="inlineStr">
      <is>
        <t>956</t>
      </is>
    </nc>
  </rcc>
  <rcc rId="69" sId="3" numFmtId="4">
    <nc r="C557">
      <v>8</v>
    </nc>
  </rcc>
  <rcc rId="70" sId="3" numFmtId="4">
    <nc r="D557">
      <v>4</v>
    </nc>
  </rcc>
  <rcc rId="71" sId="3">
    <nc r="G557">
      <f>G558</f>
    </nc>
  </rcc>
  <rfmt sheetId="3" sqref="G558:G564">
    <dxf>
      <numFmt numFmtId="166" formatCode="#,##0.0"/>
    </dxf>
  </rfmt>
  <rfmt sheetId="3" sqref="G565:G617">
    <dxf>
      <numFmt numFmtId="166" formatCode="#,##0.0"/>
    </dxf>
  </rfmt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72" sId="5">
    <oc r="A224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oc>
    <nc r="A224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nc>
  </rcc>
  <rcc rId="173" sId="5">
    <oc r="A228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oc>
    <nc r="A228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138" sId="5">
    <oc r="A155" t="inlineStr">
      <is>
        <t xml:space="preserve">Иные закупки товаров, работ и услуг для обеспечения государственных (муниципальных) нужд
</t>
      </is>
    </oc>
    <nc r="A155" t="inlineStr">
      <is>
        <t>Иные закупки товаров, работ и услуг для обеспечения государственных (муниципальных) нужд</t>
      </is>
    </nc>
  </rcc>
  <rcc rId="139" sId="5">
    <oc r="A154" t="inlineStr">
      <is>
        <t xml:space="preserve">Закупка товаров, работ и услуг для государственных (муниципальных) нужд
</t>
      </is>
    </oc>
    <nc r="A154" t="inlineStr">
      <is>
        <t>Закупка товаров, работ и услуг для государственных (муниципальных) нужд</t>
      </is>
    </nc>
  </rcc>
  <rcc rId="140" sId="5">
    <oc r="A151" t="inlineStr">
      <is>
        <t xml:space="preserve">Иные закупки товаров, работ и услуг для обеспечения государственных (муниципальных) нужд
</t>
      </is>
    </oc>
    <nc r="A151" t="inlineStr">
      <is>
        <t>Иные закупки товаров, работ и услуг для обеспечения государственных (муниципальных) нужд</t>
      </is>
    </nc>
  </rcc>
  <rcc rId="141" sId="5">
    <oc r="A152" t="inlineStr">
      <is>
        <t xml:space="preserve">Прочая закупка товаров, работ и услуг для обеспечения государственных (муниципальных) нужд
</t>
      </is>
    </oc>
    <nc r="A152" t="inlineStr">
      <is>
        <t>Прочая закупка товаров, работ и услуг для обеспечения государственных (муниципальных) нужд</t>
      </is>
    </nc>
  </rcc>
  <rcc rId="142" sId="5">
    <oc r="A156" t="inlineStr">
      <is>
        <t xml:space="preserve">Прочая закупка товаров, работ и услуг для обеспечения государственных (муниципальных) нужд
</t>
      </is>
    </oc>
    <nc r="A156" t="inlineStr">
      <is>
        <t>Прочая закупка товаров, работ и услуг для обеспечения государственных (муниципальных) нужд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31" sId="3">
    <oc r="A322" t="inlineStr">
      <is>
        <t xml:space="preserve">Социальные выплаты гражданам, кроме публичных нормативных социальных выплат
</t>
      </is>
    </oc>
    <nc r="A322" t="inlineStr">
      <is>
        <t>Социальные выплаты гражданам, кроме публичных нормативных социальных выплат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год'!$A$1:$G$934</formula>
    <oldFormula>'2014 год'!$A$1:$G$934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год'!$A$8:$F$934</formula>
    <oldFormula>'2014 год'!$A$8:$F$934</oldFormula>
  </rdn>
  <rdn rId="0" localSheetId="5" customView="1" name="Z_EA1929C7_85F7_40DE_826A_94377FC9966E_.wvu.Rows" hidden="1" oldHidden="1">
    <formula>'2015-2016 годы'!$7:$8,'2015-2016 годы'!$413:$418</formula>
    <oldFormula>'2015-2016 годы'!$7:$8,'2015-2016 годы'!$413:$418</oldFormula>
  </rdn>
  <rdn rId="0" localSheetId="5" customView="1" name="Z_EA1929C7_85F7_40DE_826A_94377FC9966E_.wvu.FilterData" hidden="1" oldHidden="1">
    <formula>'2015-2016 годы'!$A$9:$H$749</formula>
    <oldFormula>'2015-2016 годы'!$A$9:$H$749</oldFormula>
  </rdn>
  <rcv guid="{EA1929C7-85F7-40DE-826A-94377FC9966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200" sId="3">
    <oc r="A737" t="inlineStr">
      <is>
        <t xml:space="preserve">Обеспечение антитеррористической защищенности объектов жизнеобеспечения, мест (объектов) массового прибывания людей </t>
      </is>
    </oc>
    <nc r="A737" t="inlineStr">
      <is>
        <t xml:space="preserve">Обеспечение антитеррористической защищенности объектов жизнеобеспечения, мест (объектов) массового пребывания людей 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164" sId="3">
    <oc r="A253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oc>
    <nc r="A253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    </is>
    </nc>
  </rcc>
  <rcc rId="165" sId="3">
    <oc r="A258" t="inlineStr">
      <is>
        <t>Строительство объектов размещения (полигонов,пощадок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oc>
    <nc r="A258" t="inlineStr">
      <is>
    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c rId="156" sId="3">
    <oc r="A113" t="inlineStr">
      <is>
        <t>Другие вопросы в области нацциональной безопасности и правоохранительной деятельности</t>
      </is>
    </oc>
    <nc r="A113" t="inlineStr">
      <is>
        <t>Другие вопросы в области национальной безопасности и правоохранительной деятельности</t>
      </is>
    </nc>
  </rcc>
  <rcc rId="157" sId="5" odxf="1" dxf="1">
    <oc r="A108" t="inlineStr">
      <is>
        <t>Другие вопросы в области нацциональной безопасности и правоохранительной деятельности</t>
      </is>
    </oc>
    <nc r="A108" t="inlineStr">
      <is>
        <t>Другие вопросы в области национальной безопасности и правоохранительной деятельности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год'!$A$1:$G$936</formula>
    <oldFormula>'2014 год'!$A$1:$G$936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год'!$A$11:$G$936</formula>
    <oldFormula>'2014 год'!$A$11:$G$936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5121.xml><?xml version="1.0" encoding="utf-8"?>
<revisions xmlns="http://schemas.openxmlformats.org/spreadsheetml/2006/main" xmlns:r="http://schemas.openxmlformats.org/officeDocument/2006/relationships">
  <rcc rId="1023" sId="3" numFmtId="4">
    <oc r="G579">
      <v>20077.900000000001</v>
    </oc>
    <nc r="G579">
      <v>22077.9</v>
    </nc>
  </rcc>
  <rcv guid="{DA15D12B-B687-4104-AF35-4470F046E021}" action="delete"/>
  <rdn rId="0" localSheetId="3" customView="1" name="Z_DA15D12B_B687_4104_AF35_4470F046E021_.wvu.PrintArea" hidden="1" oldHidden="1">
    <formula>'2014 год'!$A$1:$G$938</formula>
    <oldFormula>'2014 год'!$A$1:$G$938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год'!$A$11:$G$938</formula>
    <oldFormula>'2014 год'!$A$11:$G$938</oldFormula>
  </rdn>
  <rdn rId="0" localSheetId="5" customView="1" name="Z_DA15D12B_B687_4104_AF35_4470F046E021_.wvu.PrintArea" hidden="1" oldHidden="1">
    <formula>'2015-2016 годы'!$A$1:$H$751</formula>
    <oldFormula>'2015-2016 годы'!$A$1:$H$751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годы'!$A$9:$H$753</formula>
    <oldFormula>'2015-2016 годы'!$A$9:$H$753</oldFormula>
  </rdn>
  <rcv guid="{DA15D12B-B687-4104-AF35-4470F046E021}" action="add"/>
</revisions>
</file>

<file path=xl/revisions/revisionLog151211.xml><?xml version="1.0" encoding="utf-8"?>
<revisions xmlns="http://schemas.openxmlformats.org/spreadsheetml/2006/main" xmlns:r="http://schemas.openxmlformats.org/officeDocument/2006/relationships">
  <rcc rId="259" sId="3">
    <oc r="A464" t="inlineStr">
      <is>
        <t>Реализация информационно-пропагандисткой кампании средствами сувенирной, полиграфической и видеопродукции</t>
      </is>
    </oc>
    <nc r="A464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c rId="260" sId="3">
    <oc r="A537" t="inlineStr">
      <is>
        <t>Реализация информационно-пропагандисткой кампании средствами сувенирной, полиграфической и видеопродукции</t>
      </is>
    </oc>
    <nc r="A537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1426" sId="3" numFmtId="4">
    <oc r="G242">
      <v>4500</v>
    </oc>
    <nc r="G242">
      <f>4500-1500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годы'!$A$1:$H$747</formula>
    <oldFormula>'2015-2016 годы'!$A$1:$H$747</oldFormula>
  </rdn>
  <rdn rId="0" localSheetId="5" customView="1" name="Z_167491D8_6D6D_447D_A119_5E65D8431081_.wvu.FilterData" hidden="1" oldHidden="1">
    <formula>'2015-2016 годы'!$A$7:$O$749</formula>
    <oldFormula>'2015-2016 годы'!$A$7:$O$749</oldFormula>
  </rdn>
  <rcv guid="{167491D8-6D6D-447D-A119-5E65D8431081}" action="add"/>
</revisions>
</file>

<file path=xl/revisions/revisionLog152111.xml><?xml version="1.0" encoding="utf-8"?>
<revisions xmlns="http://schemas.openxmlformats.org/spreadsheetml/2006/main" xmlns:r="http://schemas.openxmlformats.org/officeDocument/2006/relationships">
  <rcc rId="296" sId="5">
    <oc r="A359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359" t="inlineStr">
      <is>
    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53.xml><?xml version="1.0" encoding="utf-8"?>
<revisions xmlns="http://schemas.openxmlformats.org/spreadsheetml/2006/main" xmlns:r="http://schemas.openxmlformats.org/officeDocument/2006/relationships">
  <rrc rId="1225" sId="5" ref="A108:XFD119" action="insertRow">
    <undo index="2" exp="area" ref3D="1" dr="$A$402:$XFD$407" dn="Z_EA1929C7_85F7_40DE_826A_94377FC9966E_.wvu.Rows" sId="5"/>
    <undo index="2" exp="area" ref3D="1" dr="$A$260:$XFD$262" dn="Z_34CA7316_21D3_43B0_B4D3_6E9FC18023BF_.wvu.Rows" sId="5"/>
    <undo index="2" exp="area" ref3D="1" dr="$A$260:$XFD$262" dn="Z_1C060685_541B_49B8_81E5_C9855E92EF71_.wvu.Rows" sId="5"/>
  </rrc>
  <rrc rId="1226" sId="5" ref="A109:XFD109" action="insertRow">
    <undo index="2" exp="area" ref3D="1" dr="$A$414:$XFD$419" dn="Z_EA1929C7_85F7_40DE_826A_94377FC9966E_.wvu.Rows" sId="5"/>
    <undo index="2" exp="area" ref3D="1" dr="$A$272:$XFD$274" dn="Z_34CA7316_21D3_43B0_B4D3_6E9FC18023BF_.wvu.Rows" sId="5"/>
    <undo index="2" exp="area" ref3D="1" dr="$A$272:$XFD$274" dn="Z_1C060685_541B_49B8_81E5_C9855E92EF71_.wvu.Rows" sId="5"/>
  </rrc>
  <rcc rId="1227" sId="5" odxf="1" dxf="1">
    <nc r="A108" t="inlineStr">
      <is>
        <t>НАЦИОНАЛЬНАЯ БЕЗОПАСНОСТЬ И ПРАВООХРАНИТЕЛЬНАЯ ДЕЯТЕЛЬНОСТЬ</t>
      </is>
    </nc>
    <odxf>
      <font>
        <b val="0"/>
        <i val="0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228" sId="5" odxf="1" dxf="1">
    <nc r="B108" t="inlineStr">
      <is>
        <t>977</t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29" sId="5" odxf="1" dxf="1" numFmtId="4">
    <nc r="C108">
      <v>3</v>
    </nc>
    <odxf>
      <font>
        <b val="0"/>
        <i val="0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b/>
        <i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230" sId="5" odxf="1" dxf="1" numFmtId="4">
    <nc r="D108">
      <v>0</v>
    </nc>
    <odxf>
      <font>
        <b val="0"/>
        <i val="0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wrapText="0" readingOrder="0"/>
    </odxf>
    <ndxf>
      <font>
        <b/>
        <i/>
        <name val="Times New Roman"/>
        <scheme val="none"/>
      </font>
      <numFmt numFmtId="164" formatCode="00"/>
      <fill>
        <patternFill patternType="none">
          <bgColor indexed="65"/>
        </patternFill>
      </fill>
      <alignment wrapText="1" readingOrder="0"/>
    </ndxf>
  </rcc>
  <rcc rId="1231" sId="5" odxf="1" dxf="1">
    <nc r="E108" t="inlineStr">
      <is>
        <t/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32" sId="5" odxf="1" dxf="1">
    <nc r="F108" t="inlineStr">
      <is>
        <t/>
      </is>
    </nc>
    <odxf>
      <font>
        <b val="0"/>
        <i val="0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name val="Times New Roman"/>
        <scheme val="none"/>
      </font>
      <fill>
        <patternFill patternType="none">
          <bgColor indexed="65"/>
        </patternFill>
      </fill>
    </ndxf>
  </rcc>
  <rcc rId="1233" sId="5" odxf="1" dxf="1">
    <nc r="G108">
      <f>G109</f>
    </nc>
    <odxf>
      <font>
        <b val="0"/>
        <i val="0"/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sz val="11"/>
        <name val="Times New Roman"/>
        <scheme val="none"/>
      </font>
      <fill>
        <patternFill patternType="none">
          <bgColor indexed="65"/>
        </patternFill>
      </fill>
    </ndxf>
  </rcc>
  <rcc rId="1234" sId="5" odxf="1" dxf="1">
    <nc r="H108">
      <f>H109</f>
    </nc>
    <odxf>
      <font>
        <b val="0"/>
        <i val="0"/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b/>
        <i/>
        <sz val="11"/>
        <name val="Times New Roman"/>
        <scheme val="none"/>
      </font>
      <fill>
        <patternFill patternType="none">
          <bgColor indexed="65"/>
        </patternFill>
      </fill>
    </ndxf>
  </rcc>
  <rfmt sheetId="5" sqref="K108" start="0" length="0">
    <dxf/>
  </rfmt>
  <rcc rId="1235" sId="5" odxf="1" dxf="1">
    <nc r="A109" t="inlineStr">
      <is>
        <t>Защита населения и территории чрезвычайных ситуаций природного и техногенного характера, гражданская оборона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09" start="0" length="0">
    <dxf>
      <fill>
        <patternFill patternType="none">
          <bgColor indexed="65"/>
        </patternFill>
      </fill>
    </dxf>
  </rfmt>
  <rcc rId="1236" sId="5" odxf="1" dxf="1" numFmtId="4">
    <nc r="C109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37" sId="5" odxf="1" dxf="1" numFmtId="4">
    <nc r="D109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38" sId="5" odxf="1" dxf="1">
    <nc r="E109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39" sId="5" odxf="1" dxf="1">
    <nc r="F109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0" sId="5" odxf="1" dxf="1">
    <nc r="G109">
      <f>G111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1" sId="5" odxf="1" dxf="1">
    <nc r="H109">
      <f>H111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09" start="0" length="0">
    <dxf/>
  </rfmt>
  <rcc rId="1242" sId="5" odxf="1" dxf="1">
    <nc r="A110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0" start="0" length="0">
    <dxf>
      <fill>
        <patternFill patternType="none">
          <bgColor indexed="65"/>
        </patternFill>
      </fill>
    </dxf>
  </rfmt>
  <rcc rId="1243" sId="5" odxf="1" dxf="1" numFmtId="4">
    <nc r="C110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44" sId="5" odxf="1" dxf="1" numFmtId="4">
    <nc r="D110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45" sId="5" odxf="1" dxf="1">
    <nc r="E110" t="inlineStr">
      <is>
        <t>99 0 0000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F110" start="0" length="0">
    <dxf>
      <fill>
        <patternFill patternType="none">
          <bgColor indexed="65"/>
        </patternFill>
      </fill>
    </dxf>
  </rfmt>
  <rcc rId="1246" sId="5" odxf="1" dxf="1">
    <nc r="G110">
      <f>G111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47" sId="5" odxf="1" dxf="1">
    <nc r="H110">
      <f>H111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0" start="0" length="0">
    <dxf/>
  </rfmt>
  <rcc rId="1248" sId="5" odxf="1" dxf="1">
    <nc r="A111" t="inlineStr">
      <is>
        <t>Обеспечение деятельности (оказание услуг) подведомственных казенных учреждений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1" start="0" length="0">
    <dxf>
      <fill>
        <patternFill patternType="none">
          <bgColor indexed="65"/>
        </patternFill>
      </fill>
    </dxf>
  </rfmt>
  <rcc rId="1249" sId="5" odxf="1" dxf="1">
    <nc r="C111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0" sId="5" odxf="1" dxf="1">
    <nc r="D111" t="inlineStr">
      <is>
        <t>09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1" sId="5" odxf="1" dxf="1">
    <nc r="E111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2" sId="5" odxf="1" dxf="1">
    <nc r="F111" t="inlineStr">
      <is>
        <t/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3" sId="5" odxf="1" dxf="1">
    <nc r="G111">
      <f>G112+G116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4" sId="5" odxf="1" dxf="1">
    <nc r="H111">
      <f>H112+H116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1" start="0" length="0">
    <dxf/>
  </rfmt>
  <rcc rId="1255" sId="5" odxf="1" dxf="1">
    <nc r="A112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fmt sheetId="5" sqref="B112" start="0" length="0">
    <dxf>
      <fill>
        <patternFill patternType="none">
          <bgColor indexed="65"/>
        </patternFill>
      </fill>
    </dxf>
  </rfmt>
  <rcc rId="1256" sId="5" odxf="1" dxf="1" numFmtId="4">
    <nc r="C112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57" sId="5" odxf="1" dxf="1" numFmtId="4">
    <nc r="D112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58" sId="5" odxf="1" dxf="1">
    <nc r="E112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59" sId="5" odxf="1" dxf="1">
    <nc r="F112" t="inlineStr">
      <is>
        <t>100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0" sId="5" odxf="1" dxf="1">
    <nc r="G112">
      <f>G113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1" sId="5" odxf="1" dxf="1">
    <nc r="H112">
      <f>H113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2" start="0" length="0">
    <dxf/>
  </rfmt>
  <rcc rId="1262" sId="5" odxf="1" dxf="1">
    <nc r="A113" t="inlineStr">
      <is>
        <t>Расходы на выплаты персоналу государственных (муниципальных) органов</t>
      </is>
    </nc>
    <odxf>
      <numFmt numFmtId="0" formatCode="General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5" sqref="B113" start="0" length="0">
    <dxf>
      <fill>
        <patternFill patternType="none">
          <bgColor indexed="65"/>
        </patternFill>
      </fill>
    </dxf>
  </rfmt>
  <rcc rId="1263" sId="5" odxf="1" dxf="1" numFmtId="4">
    <nc r="C113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64" sId="5" odxf="1" dxf="1" numFmtId="4">
    <nc r="D113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65" sId="5" odxf="1" dxf="1">
    <nc r="E113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6" sId="5" odxf="1" dxf="1">
    <nc r="F113" t="inlineStr">
      <is>
        <t>120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7" sId="5" odxf="1" dxf="1">
    <nc r="G113">
      <f>SUM(G114:G115)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8" sId="5" odxf="1" dxf="1">
    <nc r="H113">
      <f>SUM(H114:H115)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3" start="0" length="0">
    <dxf/>
  </rfmt>
  <rcc rId="1269" sId="5" odxf="1" dxf="1">
    <nc r="A114" t="inlineStr">
      <is>
        <t>Фонд оплаты труда государственных (муниципальных) органов и взносы по обязательному социальному страхованию</t>
      </is>
    </nc>
    <odxf>
      <alignment horizontal="left" readingOrder="0"/>
    </odxf>
    <ndxf>
      <alignment horizontal="justify" readingOrder="0"/>
    </ndxf>
  </rcc>
  <rcc rId="1270" sId="5" odxf="1" dxf="1" numFmtId="4">
    <nc r="C114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71" sId="5" odxf="1" dxf="1" numFmtId="4">
    <nc r="D114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272" sId="5">
    <nc r="E114" t="inlineStr">
      <is>
        <t>99 0 0205</t>
      </is>
    </nc>
  </rcc>
  <rcc rId="1273" sId="5" odxf="1" dxf="1">
    <nc r="F114" t="inlineStr">
      <is>
        <t>121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274" sId="5" numFmtId="4">
    <nc r="G114">
      <v>10602.5</v>
    </nc>
  </rcc>
  <rcc rId="1275" sId="5" numFmtId="4">
    <nc r="H114">
      <v>10602.5</v>
    </nc>
  </rcc>
  <rfmt sheetId="5" sqref="K114" start="0" length="0">
    <dxf/>
  </rfmt>
  <rcc rId="1276" sId="5" odxf="1" dxf="1">
    <nc r="A115" t="inlineStr">
      <is>
        <t>Иные выплаты персоналу государственных (муниципальных) органов, за исключением фонда оплаты труда</t>
      </is>
    </nc>
    <odxf>
      <alignment horizontal="left" readingOrder="0"/>
    </odxf>
    <ndxf>
      <alignment horizontal="justify" readingOrder="0"/>
    </ndxf>
  </rcc>
  <rcc rId="1277" sId="5" odxf="1" dxf="1" numFmtId="4">
    <nc r="C115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78" sId="5" odxf="1" dxf="1" numFmtId="4">
    <nc r="D115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279" sId="5">
    <nc r="E115" t="inlineStr">
      <is>
        <t>99 0 0205</t>
      </is>
    </nc>
  </rcc>
  <rcc rId="1280" sId="5" odxf="1" dxf="1">
    <nc r="F115" t="inlineStr">
      <is>
        <t>122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281" sId="5" numFmtId="4">
    <nc r="G115">
      <v>138.4</v>
    </nc>
  </rcc>
  <rcc rId="1282" sId="5" numFmtId="4">
    <nc r="H115">
      <v>138.4</v>
    </nc>
  </rcc>
  <rfmt sheetId="5" sqref="K115" start="0" length="0">
    <dxf/>
  </rfmt>
  <rcc rId="1283" sId="5" odxf="1" dxf="1">
    <nc r="A116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fmt sheetId="5" sqref="B116" start="0" length="0">
    <dxf>
      <fill>
        <patternFill patternType="none">
          <bgColor indexed="65"/>
        </patternFill>
      </fill>
    </dxf>
  </rfmt>
  <rcc rId="1284" sId="5" odxf="1" dxf="1" numFmtId="4">
    <nc r="C116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85" sId="5" odxf="1" dxf="1" numFmtId="4">
    <nc r="D116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86" sId="5" odxf="1" dxf="1">
    <nc r="E116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7" sId="5" odxf="1" dxf="1">
    <nc r="F116" t="inlineStr">
      <is>
        <t>200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1288" sId="5" odxf="1" dxf="1">
    <nc r="G116">
      <f>G117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9" sId="5" odxf="1" dxf="1">
    <nc r="H116">
      <f>H117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6" start="0" length="0">
    <dxf/>
  </rfmt>
  <rcc rId="1290" sId="5" odxf="1" dxf="1">
    <nc r="A117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fmt sheetId="5" sqref="B117" start="0" length="0">
    <dxf>
      <fill>
        <patternFill patternType="none">
          <bgColor indexed="65"/>
        </patternFill>
      </fill>
    </dxf>
  </rfmt>
  <rcc rId="1291" sId="5" odxf="1" dxf="1" numFmtId="4">
    <nc r="C117">
      <v>3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92" sId="5" odxf="1" dxf="1" numFmtId="4">
    <nc r="D117">
      <v>9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293" sId="5" odxf="1" dxf="1">
    <nc r="E117" t="inlineStr">
      <is>
        <t>99 0 0205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94" sId="5" odxf="1" dxf="1">
    <nc r="F117" t="inlineStr">
      <is>
        <t>240</t>
      </is>
    </nc>
    <odxf>
      <font>
        <name val="Times New Roman"/>
        <scheme val="none"/>
      </font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1295" sId="5" odxf="1" dxf="1">
    <nc r="G117">
      <f>SUM(G118:G119)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96" sId="5" odxf="1" dxf="1">
    <nc r="H117">
      <f>SUM(H118:H119)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K117" start="0" length="0">
    <dxf/>
  </rfmt>
  <rcc rId="1297" sId="5" odxf="1" dxf="1">
    <nc r="A118" t="inlineStr">
      <is>
        <t>Закупка товаров, работ, услуг в сфере информационно-коммуникационных технологий</t>
      </is>
    </nc>
    <odxf/>
    <ndxf/>
  </rcc>
  <rcc rId="1298" sId="5" odxf="1" dxf="1" numFmtId="4">
    <nc r="C118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299" sId="5" odxf="1" dxf="1" numFmtId="4">
    <nc r="D118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300" sId="5">
    <nc r="E118" t="inlineStr">
      <is>
        <t>99 0 0205</t>
      </is>
    </nc>
  </rcc>
  <rcc rId="1301" sId="5" odxf="1" dxf="1">
    <nc r="F118" t="inlineStr">
      <is>
        <t>242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302" sId="5" numFmtId="4">
    <nc r="G118">
      <v>113.1</v>
    </nc>
  </rcc>
  <rcc rId="1303" sId="5" numFmtId="4">
    <nc r="H118">
      <v>113.1</v>
    </nc>
  </rcc>
  <rfmt sheetId="5" sqref="K118" start="0" length="0">
    <dxf/>
  </rfmt>
  <rcc rId="1304" sId="5" odxf="1" dxf="1">
    <nc r="A119" t="inlineStr">
      <is>
        <t>Прочая закупка товаров, работ и услуг для обеспечения государственных (муниципальных) нужд</t>
      </is>
    </nc>
    <odxf/>
    <ndxf/>
  </rcc>
  <rcc rId="1305" sId="5" odxf="1" dxf="1" numFmtId="4">
    <nc r="C119">
      <v>3</v>
    </nc>
    <odxf>
      <numFmt numFmtId="30" formatCode="@"/>
      <alignment wrapText="0" readingOrder="0"/>
    </odxf>
    <ndxf>
      <numFmt numFmtId="164" formatCode="00"/>
      <alignment wrapText="1" readingOrder="0"/>
    </ndxf>
  </rcc>
  <rcc rId="1306" sId="5" odxf="1" dxf="1" numFmtId="4">
    <nc r="D119">
      <v>9</v>
    </nc>
    <odxf>
      <numFmt numFmtId="30" formatCode="@"/>
      <alignment wrapText="0" readingOrder="0"/>
    </odxf>
    <ndxf>
      <numFmt numFmtId="164" formatCode="00"/>
      <alignment wrapText="1" readingOrder="0"/>
    </ndxf>
  </rcc>
  <rcc rId="1307" sId="5">
    <nc r="E119" t="inlineStr">
      <is>
        <t>99 0 0205</t>
      </is>
    </nc>
  </rcc>
  <rcc rId="1308" sId="5" odxf="1" dxf="1">
    <nc r="F119" t="inlineStr">
      <is>
        <t>244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cc rId="1309" sId="5" numFmtId="4">
    <nc r="G119">
      <v>561.79999999999995</v>
    </nc>
  </rcc>
  <rcc rId="1310" sId="5" numFmtId="4">
    <nc r="H119">
      <v>561.79999999999995</v>
    </nc>
  </rcc>
  <rfmt sheetId="5" sqref="K119" start="0" length="0">
    <dxf/>
  </rfmt>
  <rrc rId="1311" sId="5" ref="A120:XFD120" action="deleteRow">
    <undo index="2" exp="area" ref3D="1" dr="$A$415:$XFD$420" dn="Z_EA1929C7_85F7_40DE_826A_94377FC9966E_.wvu.Rows" sId="5"/>
    <undo index="2" exp="area" ref3D="1" dr="$A$273:$XFD$275" dn="Z_34CA7316_21D3_43B0_B4D3_6E9FC18023BF_.wvu.Rows" sId="5"/>
    <undo index="2" exp="area" ref3D="1" dr="$A$273:$XFD$275" dn="Z_1C060685_541B_49B8_81E5_C9855E92EF71_.wvu.Rows" sId="5"/>
    <rfmt sheetId="5" xfDxf="1" sqref="A120:XFD120" start="0" length="0"/>
    <rfmt sheetId="5" sqref="A120" start="0" length="0">
      <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B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C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D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E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F12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G120" start="0" length="0">
      <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H120" start="0" length="0">
      <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K120" start="0" length="0">
      <dxf/>
    </rfmt>
  </rrc>
  <rrc rId="1312" sId="5" ref="A108:XFD108" action="deleteRow">
    <undo index="2" exp="area" ref3D="1" dr="$A$414:$XFD$419" dn="Z_EA1929C7_85F7_40DE_826A_94377FC9966E_.wvu.Rows" sId="5"/>
    <undo index="2" exp="area" ref3D="1" dr="$A$272:$XFD$274" dn="Z_34CA7316_21D3_43B0_B4D3_6E9FC18023BF_.wvu.Rows" sId="5"/>
    <undo index="2" exp="area" ref3D="1" dr="$A$272:$XFD$274" dn="Z_1C060685_541B_49B8_81E5_C9855E92EF71_.wvu.Rows" sId="5"/>
    <rfmt sheetId="5" xfDxf="1" sqref="A108:XFD108" start="0" length="0"/>
    <rcc rId="0" sId="5" dxf="1">
      <nc r="A108" t="inlineStr">
        <is>
          <t>НАЦИОНАЛЬНАЯ БЕЗОПАСНОСТЬ И ПРАВООХРАНИТЕЛЬНАЯ ДЕЯТЕЛЬНОСТЬ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108" t="inlineStr">
        <is>
          <t>977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108">
        <v>3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108">
        <v>0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108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108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108">
        <f>G109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108">
        <f>H109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313" sId="5">
    <nc r="B108" t="inlineStr">
      <is>
        <t>923</t>
      </is>
    </nc>
  </rcc>
  <rcc rId="1314" sId="5">
    <nc r="B109" t="inlineStr">
      <is>
        <t>923</t>
      </is>
    </nc>
  </rcc>
  <rcc rId="1315" sId="5">
    <nc r="B113" t="inlineStr">
      <is>
        <t>923</t>
      </is>
    </nc>
  </rcc>
  <rcc rId="1316" sId="5">
    <nc r="B114" t="inlineStr">
      <is>
        <t>923</t>
      </is>
    </nc>
  </rcc>
  <rcc rId="1317" sId="5">
    <nc r="B112" t="inlineStr">
      <is>
        <t>923</t>
      </is>
    </nc>
  </rcc>
  <rcc rId="1318" sId="5">
    <nc r="B111" t="inlineStr">
      <is>
        <t>923</t>
      </is>
    </nc>
  </rcc>
  <rcc rId="1319" sId="5">
    <nc r="B110" t="inlineStr">
      <is>
        <t>923</t>
      </is>
    </nc>
  </rcc>
  <rcc rId="1320" sId="5">
    <nc r="B115" t="inlineStr">
      <is>
        <t>923</t>
      </is>
    </nc>
  </rcc>
  <rcc rId="1321" sId="5">
    <nc r="B116" t="inlineStr">
      <is>
        <t>923</t>
      </is>
    </nc>
  </rcc>
  <rcc rId="1322" sId="5">
    <nc r="B117" t="inlineStr">
      <is>
        <t>923</t>
      </is>
    </nc>
  </rcc>
  <rcc rId="1323" sId="5">
    <nc r="B118" t="inlineStr">
      <is>
        <t>923</t>
      </is>
    </nc>
  </rcc>
  <rcc rId="1324" sId="5">
    <oc r="G84">
      <f>G85+G119</f>
    </oc>
    <nc r="G84">
      <f>G85+G119+G108</f>
    </nc>
  </rcc>
  <rcc rId="1325" sId="5">
    <oc r="H84">
      <f>H85+H119</f>
    </oc>
    <nc r="H84">
      <f>H85+H119+H108</f>
    </nc>
  </rcc>
  <rrc rId="1326" sId="5" ref="A681:XFD681" action="deleteRow">
    <undo index="9" exp="ref" v="1" dr="H681" r="H9" sId="5"/>
    <undo index="9" exp="ref" v="1" dr="G681" r="G9" sId="5"/>
    <rfmt sheetId="5" xfDxf="1" sqref="A681:XFD681" start="0" length="0"/>
    <rcc rId="0" sId="5" dxf="1">
      <nc r="A681" t="inlineStr">
        <is>
          <t>Управление по делам гражданской обороны и чрезвычайным ситуациям муниципального района «Печора»</t>
        </is>
      </nc>
      <ndxf>
        <font>
          <b/>
          <sz val="12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C681" start="0" length="0">
      <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D681" start="0" length="0">
      <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E681" t="inlineStr">
        <is>
          <t/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b/>
          <sz val="10"/>
          <color auto="1"/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b/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b/>
          <sz val="11"/>
          <color auto="1"/>
          <name val="Times New Roman"/>
          <scheme val="none"/>
        </font>
        <numFmt numFmtId="166" formatCode="#,##0.0"/>
        <fill>
          <patternFill patternType="solid">
            <bgColor indexed="13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7" sId="5" ref="A681:XFD681" action="deleteRow">
    <rfmt sheetId="5" xfDxf="1" sqref="A681:XFD681" start="0" length="0"/>
    <rcc rId="0" sId="5" dxf="1">
      <nc r="A681" t="inlineStr">
        <is>
          <t>НАЦИОНАЛЬНАЯ БЕЗОПАСНОСТЬ И ПРАВООХРАНИТЕЛЬНАЯ ДЕЯТЕЛЬНОСТЬ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0</v>
      </nc>
      <ndxf>
        <font>
          <b/>
          <i/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b/>
          <i/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b/>
          <i/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8" sId="5" ref="A681:XFD681" action="deleteRow">
    <undo index="0" exp="ref" ref3D="1" v="1" dr="H681" r="E21" sId="4"/>
    <undo index="0" exp="ref" ref3D="1" v="1" dr="G681" r="D21" sId="4"/>
    <rfmt sheetId="5" xfDxf="1" sqref="A681:XFD681" start="0" length="0"/>
    <rcc rId="0" sId="5" dxf="1">
      <nc r="A681" t="inlineStr">
        <is>
          <t>Защита населения и территории чрезвычайных ситуаций природного и техногенного характера, гражданская оборона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G683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H683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29" sId="5" ref="A681:XFD681" action="deleteRow">
    <rfmt sheetId="5" xfDxf="1" sqref="A681:XFD681" start="0" length="0"/>
    <rcc rId="0" sId="5" dxf="1">
      <nc r="A681" t="inlineStr">
        <is>
          <t>Непрограммные направления деятельности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99 0 0000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5" sqref="F681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0" sId="5" ref="A681:XFD681" action="deleteRow">
    <rfmt sheetId="5" xfDxf="1" sqref="A681:XFD681" start="0" length="0"/>
    <rcc rId="0" sId="5" dxf="1">
      <nc r="A681" t="inlineStr">
        <is>
          <t>Обеспечение деятельности (оказание услуг) подведомственных казенных учреждений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C681" t="inlineStr">
        <is>
          <t>03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D681" t="inlineStr">
        <is>
          <t>09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/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G682+G686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H682+H686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1" sId="5" ref="A681:XFD681" action="deleteRow">
    <rfmt sheetId="5" xfDxf="1" sqref="A681:XFD681" start="0" length="0"/>
    <rcc rId="0" sId="5" dxf="1">
      <nc r="A681" t="inlineStr">
        <is>
  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  </is>
      </nc>
      <ndxf>
        <font>
          <sz val="10"/>
          <color auto="1"/>
          <name val="Times New Roman"/>
          <scheme val="none"/>
        </font>
        <alignment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2" sId="5" ref="A681:XFD681" action="deleteRow">
    <rfmt sheetId="5" xfDxf="1" sqref="A681:XFD681" start="0" length="0"/>
    <rcc rId="0" sId="5" dxf="1">
      <nc r="A681" t="inlineStr">
        <is>
          <t>Расходы на выплаты персоналу государственных (муниципальных) органов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SUM(G682:G683)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SUM(H682:H683)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3" sId="5" ref="A681:XFD681" action="deleteRow">
    <rfmt sheetId="5" xfDxf="1" sqref="A681:XFD681" start="0" length="0"/>
    <rcc rId="0" sId="5" dxf="1">
      <nc r="A681" t="inlineStr">
        <is>
          <t>Фонд оплаты труда государственных (муниципальных) органов и взносы по обязательному социальному страхованию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121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10602.5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10602.5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4" sId="5" ref="A681:XFD681" action="deleteRow">
    <rfmt sheetId="5" xfDxf="1" sqref="A681:XFD681" start="0" length="0"/>
    <rcc rId="0" sId="5" dxf="1">
      <nc r="A68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122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138.4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138.4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5" sId="5" ref="A681:XFD681" action="deleteRow">
    <rfmt sheetId="5" xfDxf="1" sqref="A681:XFD681" start="0" length="0"/>
    <rcc rId="0" sId="5" dxf="1">
      <nc r="A681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200</t>
        </is>
      </nc>
      <ndxf>
        <font>
          <sz val="10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G682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H682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6" sId="5" ref="A681:XFD681" action="deleteRow">
    <rfmt sheetId="5" xfDxf="1" sqref="A681:XFD681" start="0" length="0"/>
    <rcc rId="0" sId="5" dxf="1">
      <nc r="A681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240</t>
        </is>
      </nc>
      <ndxf>
        <font>
          <sz val="10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681">
        <f>SUM(G682:G683)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681">
        <f>SUM(H682:H683)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7" sId="5" ref="A681:XFD681" action="deleteRow">
    <rfmt sheetId="5" xfDxf="1" sqref="A681:XFD681" start="0" length="0"/>
    <rcc rId="0" sId="5" dxf="1">
      <nc r="A681" t="inlineStr">
        <is>
          <t>Закупка товаров, работ, услуг в сфере информационно-коммуникационных технологий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242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113.1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113.1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338" sId="5" ref="A681:XFD681" action="deleteRow">
    <rfmt sheetId="5" xfDxf="1" sqref="A681:XFD681" start="0" length="0"/>
    <rcc rId="0" sId="5" dxf="1">
      <nc r="A68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681" t="inlineStr">
        <is>
          <t>977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681">
        <v>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681">
        <v>9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681" t="inlineStr">
        <is>
          <t>99 0 0205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681" t="inlineStr">
        <is>
          <t>244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681">
        <v>561.79999999999995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681">
        <v>561.79999999999995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339" sId="5">
    <oc r="G9">
      <f>G10+G37+G351+G501+G546+#REF!+G681</f>
    </oc>
    <nc r="G9">
      <f>G10+G37+G351+G501+G546+G681</f>
    </nc>
  </rcc>
  <rcc rId="1340" sId="5">
    <oc r="H9">
      <f>H10+H37+H351+H501+H546+#REF!+H681</f>
    </oc>
    <nc r="H9">
      <f>H10+H37+H351+H501+H546+H681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317" sId="3">
    <oc r="A760" t="inlineStr">
      <is>
        <t>Гражданское становление, физическое развитие, духовно - нравственное и патриотическое воспитание молодежи</t>
      </is>
    </oc>
    <nc r="A760" t="inlineStr">
      <is>
        <t>Гражданское становление, физическое развитие, духовно–нравственное и патриотическое воспитание молодежи</t>
      </is>
    </nc>
  </rcc>
  <rcc rId="318" sId="5">
    <oc r="A593" t="inlineStr">
      <is>
        <t>Гражданское становление, физическое развитие, духовно - нравственное и патриотическое воспитание молодежи</t>
      </is>
    </oc>
    <nc r="A593" t="inlineStr">
      <is>
        <t>Гражданское становление, физическое развитие, духовно–нравственное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251" sId="5">
    <oc r="A377" t="inlineStr">
      <is>
        <t>Реализация информационно-пропагандисткой кампании средствами сувенирной, полиграфической и видеопродукции</t>
      </is>
    </oc>
    <nc r="A377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c rId="252" sId="5">
    <oc r="A420" t="inlineStr">
      <is>
        <t>Реализация информационно-пропагандисткой кампании средствами сувенирной, полиграфической и видеопродукции</t>
      </is>
    </oc>
    <nc r="A420" t="inlineStr">
      <is>
        <t>Реализация информационно - пропагандисткой кампании средствами сувенирной, полиграфической и видеопродукции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193" sId="5">
    <oc r="A343" t="inlineStr">
      <is>
        <t>Содействие обеспечению деятельности информационно-марткетинговых центров малого и среднего предпринимательства за счет средств бюджета МО МР "Печора"</t>
      </is>
    </oc>
    <nc r="A343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186" sId="3">
    <oc r="A425" t="inlineStr">
      <is>
        <t>Содействие обеспечению деятельности информационно-марткетинговых центров малого и среднего предпринимательства за счет средств бюджета МО МР "Печора"</t>
      </is>
    </oc>
    <nc r="A425" t="inlineStr">
      <is>
        <t>Содействие обеспечению деятельности информационно-маркетинговых центров малого и среднего предпринимательства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352" sId="3">
    <oc r="A237" t="inlineStr">
      <is>
    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    </is>
    </oc>
    <nc r="A237" t="inlineStr">
      <is>
    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89" sId="5">
    <oc r="A593" t="inlineStr">
      <is>
        <t>Гражданское становление, физическое развитие, духовно-нравственное и патриотическое воспитание молодежи</t>
      </is>
    </oc>
    <nc r="A593" t="inlineStr">
      <is>
        <t>Гражданское становление, физическое развитие, духовно - 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c rId="220" sId="5">
    <oc r="A593" t="inlineStr">
      <is>
        <t>Гражданское становление, физическое развитие,духовно-нравственное и патриотическое воспитание молодежи</t>
      </is>
    </oc>
    <nc r="A593" t="inlineStr">
      <is>
        <t>Гражданское становление, физическое развитие, духовно-нравственное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213" sId="3">
    <oc r="A760" t="inlineStr">
      <is>
        <t>Гражданское становление, физическое развитие,духовно-нравственное и патриотическое воспитание молодежи</t>
      </is>
    </oc>
    <nc r="A760" t="inlineStr">
      <is>
        <t>Гражданское становление, физическое развитие, духовно-нравственное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год'!$A$1:$G$934</formula>
    <oldFormula>'2014 год'!$A$1:$G$934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год'!$A$8:$F$934</formula>
    <oldFormula>'2014 год'!$A$8:$F$934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c rId="282" sId="3">
    <oc r="A760" t="inlineStr">
      <is>
        <t>Гражданское становление, физическое развитие, духовно-нравственное и патриотическое воспитание молодежи</t>
      </is>
    </oc>
    <nc r="A760" t="inlineStr">
      <is>
        <t>Гражданское становление, физическое развитие, духовно - нравственное и патриотическое воспитание молодежи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c rId="275" sId="5">
    <oc r="A359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359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111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8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годы'!$A$1:$H$747</formula>
    <oldFormula>'2015-2016 годы'!$A$1:$H$747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годы'!$A$9:$H$749</formula>
    <oldFormula>'2015-2016 годы'!$A$9:$H$749</oldFormula>
  </rdn>
  <rcv guid="{DA15D12B-B687-4104-AF35-4470F046E021}" action="add"/>
</revisions>
</file>

<file path=xl/revisions/revisionLog1821.xml><?xml version="1.0" encoding="utf-8"?>
<revisions xmlns="http://schemas.openxmlformats.org/spreadsheetml/2006/main" xmlns:r="http://schemas.openxmlformats.org/officeDocument/2006/relationships">
  <rcc rId="1218" sId="2">
    <oc r="D20">
      <f>'2014 год'!#REF!</f>
    </oc>
    <nc r="D20">
      <f>'2014 год'!G113</f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годы'!$A$1:$H$749</formula>
    <oldFormula>'2015-2016 годы'!$A$1:$H$749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годы'!$A$9:$H$751</formula>
    <oldFormula>'2015-2016 годы'!$A$9:$H$751</oldFormula>
  </rdn>
  <rcv guid="{DA15D12B-B687-4104-AF35-4470F046E021}" action="add"/>
</revisions>
</file>

<file path=xl/revisions/revisionLog18211.xml><?xml version="1.0" encoding="utf-8"?>
<revisions xmlns="http://schemas.openxmlformats.org/spreadsheetml/2006/main" xmlns:r="http://schemas.openxmlformats.org/officeDocument/2006/relationships">
  <rcc rId="1083" sId="5">
    <oc r="G559">
      <f>202286-18116.4</f>
    </oc>
    <nc r="G559">
      <f>202286-18116.4+32250.9</f>
    </nc>
  </rcc>
  <rcc rId="1084" sId="5">
    <oc r="H559">
      <f>202286-18116.4</f>
    </oc>
    <nc r="H559">
      <f>202286-18116.4+32250.9</f>
    </nc>
  </rcc>
  <rrc rId="1085" sId="5" ref="A560:XFD560" action="deleteRow">
    <undo index="3" exp="ref" v="1" dr="H560" r="H553" sId="5"/>
    <undo index="3" exp="ref" v="1" dr="G560" r="G553" sId="5"/>
    <rfmt sheetId="5" xfDxf="1" sqref="A560:XFD560" start="0" length="0"/>
    <rcc rId="0" sId="5" dxf="1">
      <nc r="A560" t="inlineStr">
        <is>
          <t>Субсидии некоммерческим организациям (за исключением государственных (муниципальных) учреждений)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560" t="inlineStr">
        <is>
          <t>975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560">
        <v>7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560">
        <v>1</v>
      </nc>
      <ndxf>
        <font>
          <sz val="10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560" t="inlineStr">
        <is>
          <t>99 0 7301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560" t="inlineStr">
        <is>
          <t>630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G560">
        <f>G561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H560">
        <f>H561</f>
      </nc>
      <ndxf>
        <font>
          <sz val="11"/>
          <color auto="1"/>
          <name val="Times New Roman"/>
          <scheme val="none"/>
        </font>
        <numFmt numFmtId="166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086" sId="5" ref="A560:XFD560" action="deleteRow">
    <rfmt sheetId="5" xfDxf="1" sqref="A560:XFD560" start="0" length="0"/>
    <rcc rId="0" sId="5" dxf="1">
      <nc r="A560" t="inlineStr">
        <is>
          <t>за счет субвенции республиканского бюджета РК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560" t="inlineStr">
        <is>
          <t>975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560">
        <v>7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560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560" t="inlineStr">
        <is>
          <t>99 0 7301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560" t="inlineStr">
        <is>
          <t>630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560">
        <v>32250.9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560">
        <v>32250.9</v>
      </nc>
      <ndxf>
        <font>
          <sz val="11"/>
          <color auto="1"/>
          <name val="Times New Roman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087" sId="5">
    <oc r="G553">
      <f>G554+G557+#REF!</f>
    </oc>
    <nc r="G553">
      <f>G554+G557</f>
    </nc>
  </rcc>
  <rcc rId="1088" sId="5">
    <oc r="H553">
      <f>H554+H557+#REF!</f>
    </oc>
    <nc r="H553">
      <f>H554+H557</f>
    </nc>
  </rcc>
  <rcc rId="1089" sId="3">
    <oc r="G710">
      <f>202286-18116.4</f>
    </oc>
    <nc r="G710">
      <f>202286-18116.4+32250.9</f>
    </nc>
  </rcc>
  <rrc rId="1090" sId="3" ref="A711:XFD711" action="deleteRow">
    <undo index="3" exp="ref" v="1" dr="G711" r="G704" sId="3"/>
    <undo index="0" exp="area" ref3D="1" dr="$G$1:$G$1048576" dn="Z_5B0ECC04_287D_41FE_BA8D_5B249E27F599_.wvu.Cols" sId="3"/>
    <rfmt sheetId="3" xfDxf="1" sqref="A711:XFD711" start="0" length="0"/>
    <rcc rId="0" sId="3" dxf="1">
      <nc r="A711" t="inlineStr">
        <is>
          <t xml:space="preserve">Субсидии некоммерческим организациям (за исключением государственных (муниципальных) учреждений)
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11" t="inlineStr">
        <is>
          <t>975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11">
        <v>7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11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11" t="inlineStr">
        <is>
          <t>99 0 7301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11" t="inlineStr">
        <is>
          <t>630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G711">
        <f>G712</f>
      </nc>
      <ndxf>
        <font>
          <sz val="10"/>
          <color auto="1"/>
          <name val="Arial"/>
          <scheme val="none"/>
        </font>
        <numFmt numFmtId="4" formatCode="#,##0.0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711" start="0" length="0">
      <dxf>
        <numFmt numFmtId="4" formatCode="#,##0.00"/>
      </dxf>
    </rfmt>
  </rrc>
  <rrc rId="1091" sId="3" ref="A711:XFD711" action="deleteRow">
    <undo index="0" exp="area" ref3D="1" dr="$G$1:$G$1048576" dn="Z_5B0ECC04_287D_41FE_BA8D_5B249E27F599_.wvu.Cols" sId="3"/>
    <rfmt sheetId="3" xfDxf="1" sqref="A711:XFD711" start="0" length="0"/>
    <rcc rId="0" sId="3" dxf="1">
      <nc r="A711" t="inlineStr">
        <is>
          <t>за счет субвенции республиканского бюджета РК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711" t="inlineStr">
        <is>
          <t>975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711">
        <v>7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711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711" t="inlineStr">
        <is>
          <t>99 0 7301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711" t="inlineStr">
        <is>
          <t>630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711">
        <v>32250.9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711" start="0" length="0">
      <dxf>
        <numFmt numFmtId="4" formatCode="#,##0.00"/>
      </dxf>
    </rfmt>
  </rrc>
  <rcc rId="1092" sId="3">
    <oc r="G704">
      <f>G705+G708+#REF!</f>
    </oc>
    <nc r="G704">
      <f>G705+G708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год'!$A$1:$G$936</formula>
    <oldFormula>'2014 год'!$A$1:$G$936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год'!$A$8:$F$936</formula>
    <oldFormula>'2014 год'!$A$8:$F$936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годы'!$A$1:$H$749</formula>
    <oldFormula>'2015-2016 годы'!$A$1:$H$749</oldFormula>
  </rdn>
  <rdn rId="0" localSheetId="5" customView="1" name="Z_167491D8_6D6D_447D_A119_5E65D8431081_.wvu.FilterData" hidden="1" oldHidden="1">
    <formula>'2015-2016 годы'!$A$7:$O$751</formula>
    <oldFormula>'2015-2016 годы'!$A$7:$O$751</oldFormula>
  </rdn>
  <rcv guid="{167491D8-6D6D-447D-A119-5E65D8431081}" action="add"/>
</revisions>
</file>

<file path=xl/revisions/revisionLog182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405" sId="3">
    <oc r="A449" t="inlineStr">
      <is>
        <t xml:space="preserve">Кадры отрасли "Культура" МО МР "Печора" </t>
      </is>
    </oc>
    <nc r="A449" t="inlineStr">
      <is>
        <t>Кадры отрасли "Культура" муниципального образования муниципального района "Печора"</t>
      </is>
    </nc>
  </rcc>
  <rcc rId="406" sId="3">
    <oc r="A579" t="inlineStr">
      <is>
        <t>Кадры отрасли "Культура" МО МР "Печора"</t>
      </is>
    </oc>
    <nc r="A579" t="inlineStr">
      <is>
        <t>Кадры отрасли "Культура" муниципального образования муниципального района "Печора"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c rId="303" sId="3">
    <oc r="A442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442" t="inlineStr">
      <is>
    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    </is>
    </nc>
  </rcc>
  <rcc rId="304" sId="3">
    <oc r="A494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oc>
    <nc r="A494" t="inlineStr">
      <is>
    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c rId="267" sId="3">
    <oc r="A442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442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c rId="268" sId="3">
    <oc r="A494" t="inlineStr">
      <is>
    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    </is>
    </oc>
    <nc r="A494" t="inlineStr">
      <is>
        <t>Стимулирование самодеятельного народного творчества, культурно - досуговой и культурно-образовательной деятельности, национальных и культурных инициатив, традиционной народной культуры КДУ</t>
      </is>
    </nc>
  </rcc>
  <rcv guid="{DA15D12B-B687-4104-AF35-4470F046E021}" action="delete"/>
  <rdn rId="0" localSheetId="3" customView="1" name="Z_DA15D12B_B687_4104_AF35_4470F046E021_.wvu.PrintArea" hidden="1" oldHidden="1">
    <formula>'2014 год'!$A$1:$G$934</formula>
    <oldFormula>'2014 год'!$A$1:$G$934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год'!$A$11:$G$934</formula>
    <oldFormula>'2014 год'!$A$11:$G$934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466" sId="3">
    <oc r="A608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</t>
      </is>
    </oc>
    <nc r="A608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    </is>
    </nc>
  </rcc>
  <rcc rId="467" sId="5">
    <oc r="A476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</t>
      </is>
    </oc>
    <nc r="A476" t="inlineStr">
      <is>
    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    </is>
    </nc>
  </rcc>
  <rcv guid="{DA15D12B-B687-4104-AF35-4470F046E021}" action="delete"/>
  <rdn rId="0" localSheetId="3" customView="1" name="Z_DA15D12B_B687_4104_AF35_4470F046E021_.wvu.PrintArea" hidden="1" oldHidden="1">
    <formula>'2014 год'!$A$1:$G$932</formula>
    <oldFormula>'2014 год'!$A$1:$G$932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год'!$A$11:$G$932</formula>
    <oldFormula>'2014 год'!$A$11:$G$932</oldFormula>
  </rdn>
  <rdn rId="0" localSheetId="5" customView="1" name="Z_DA15D12B_B687_4104_AF35_4470F046E021_.wvu.PrintArea" hidden="1" oldHidden="1">
    <formula>'2015-2016 годы'!$A$1:$H$745</formula>
    <oldFormula>'2015-2016 годы'!$A$1:$H$745</oldFormula>
  </rdn>
  <rdn rId="0" localSheetId="5" customView="1" name="Z_DA15D12B_B687_4104_AF35_4470F046E021_.wvu.PrintTitles" hidden="1" oldHidden="1">
    <formula>'2015-2016 годы'!$7:$8</formula>
    <oldFormula>'2015-2016 годы'!$7:$8</oldFormula>
  </rdn>
  <rdn rId="0" localSheetId="5" customView="1" name="Z_DA15D12B_B687_4104_AF35_4470F046E021_.wvu.FilterData" hidden="1" oldHidden="1">
    <formula>'2015-2016 годы'!$A$9:$H$747</formula>
    <oldFormula>'2015-2016 годы'!$A$9:$H$747</oldFormula>
  </rdn>
  <rcv guid="{DA15D12B-B687-4104-AF35-4470F046E021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cc rId="458" sId="3">
    <oc r="A684" t="inlineStr">
      <is>
        <t>Реализация комплекса мер обеспечению пожарной безопасности образовательных  учреждений</t>
      </is>
    </oc>
    <nc r="A684" t="inlineStr">
      <is>
        <t>Реализация комплекса мер по обеспечению пожарной безопасности образовательных  учреждений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revisionLog19211.xml><?xml version="1.0" encoding="utf-8"?>
<revisions xmlns="http://schemas.openxmlformats.org/spreadsheetml/2006/main" xmlns:r="http://schemas.openxmlformats.org/officeDocument/2006/relationships">
  <rcc rId="442" sId="3">
    <oc r="A678" t="inlineStr">
      <is>
        <t>Сохранение и развитие государственных языков на территории МР "Печора"</t>
      </is>
    </oc>
    <nc r="A678" t="inlineStr">
      <is>
        <t>Сохранение и развитие государственных языков на территории муниципального района "Печора"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год'!$A$1:$G$932</formula>
    <oldFormula>'2014 год'!$A$1:$G$932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год'!$A$8:$F$932</formula>
    <oldFormula>'2014 год'!$A$8:$F$932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годы'!$A$1:$H$745</formula>
    <oldFormula>'2015-2016 годы'!$A$1:$H$745</oldFormula>
  </rdn>
  <rdn rId="0" localSheetId="5" customView="1" name="Z_167491D8_6D6D_447D_A119_5E65D8431081_.wvu.FilterData" hidden="1" oldHidden="1">
    <formula>'2015-2016 годы'!$A$7:$O$747</formula>
    <oldFormula>'2015-2016 годы'!$A$7:$O$747</oldFormula>
  </rdn>
  <rcv guid="{167491D8-6D6D-447D-A119-5E65D843108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ECE71843-C38B-4311-B672-44B23FFD3DBA}" name="xp" id="-814101451" dateTime="2013-11-18T10:41:35"/>
  <userInfo guid="{E53A9AAC-7CB6-4CD9-9F28-A44860126788}" name="Администратор" id="-121801860" dateTime="2013-11-20T10:34:5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13" Type="http://schemas.openxmlformats.org/officeDocument/2006/relationships/printerSettings" Target="../printerSettings/printerSettings40.bin"/><Relationship Id="rId1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0.bin"/><Relationship Id="rId21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34.bin"/><Relationship Id="rId12" Type="http://schemas.openxmlformats.org/officeDocument/2006/relationships/printerSettings" Target="../printerSettings/printerSettings39.bin"/><Relationship Id="rId1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29.bin"/><Relationship Id="rId16" Type="http://schemas.openxmlformats.org/officeDocument/2006/relationships/printerSettings" Target="../printerSettings/printerSettings43.bin"/><Relationship Id="rId20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1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2.bin"/><Relationship Id="rId1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37.bin"/><Relationship Id="rId19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Relationship Id="rId14" Type="http://schemas.openxmlformats.org/officeDocument/2006/relationships/printerSettings" Target="../printerSettings/printerSettings41.bin"/><Relationship Id="rId22" Type="http://schemas.openxmlformats.org/officeDocument/2006/relationships/printerSettings" Target="../printerSettings/printerSettings4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Ruler="0" view="pageBreakPreview" zoomScale="75" zoomScaleSheetLayoutView="75" workbookViewId="0">
      <selection activeCell="A50" sqref="A50"/>
    </sheetView>
  </sheetViews>
  <sheetFormatPr defaultRowHeight="12.75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4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5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6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9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0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1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2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3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4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60"/>
  <sheetViews>
    <sheetView zoomScale="70" zoomScaleNormal="100" workbookViewId="0">
      <selection activeCell="D21" sqref="D21"/>
    </sheetView>
  </sheetViews>
  <sheetFormatPr defaultRowHeight="12.75"/>
  <cols>
    <col min="1" max="1" width="65" customWidth="1"/>
    <col min="2" max="2" width="13.140625" customWidth="1"/>
    <col min="3" max="3" width="12" customWidth="1"/>
    <col min="4" max="4" width="26.28515625" customWidth="1"/>
    <col min="5" max="5" width="12.5703125" customWidth="1"/>
  </cols>
  <sheetData>
    <row r="1" spans="1:5" ht="25.5" customHeight="1">
      <c r="A1" s="259" t="s">
        <v>511</v>
      </c>
      <c r="C1" s="258"/>
      <c r="D1" s="258"/>
    </row>
    <row r="2" spans="1:5">
      <c r="A2" s="19"/>
      <c r="B2" s="20"/>
      <c r="C2" s="20"/>
      <c r="D2" s="20"/>
    </row>
    <row r="3" spans="1:5" ht="105.75" customHeight="1">
      <c r="A3" s="330" t="s">
        <v>449</v>
      </c>
      <c r="B3" s="330"/>
      <c r="C3" s="330"/>
      <c r="D3" s="330"/>
    </row>
    <row r="4" spans="1:5" ht="23.25">
      <c r="A4" s="191"/>
      <c r="B4" s="192"/>
      <c r="C4" s="193"/>
      <c r="D4" s="194" t="s">
        <v>128</v>
      </c>
    </row>
    <row r="5" spans="1:5" ht="23.25">
      <c r="A5" s="195" t="s">
        <v>0</v>
      </c>
      <c r="B5" s="196" t="s">
        <v>129</v>
      </c>
      <c r="C5" s="195" t="s">
        <v>130</v>
      </c>
      <c r="D5" s="197" t="s">
        <v>131</v>
      </c>
    </row>
    <row r="6" spans="1:5" ht="22.5">
      <c r="A6" s="198" t="s">
        <v>132</v>
      </c>
      <c r="B6" s="199"/>
      <c r="C6" s="199"/>
      <c r="D6" s="200">
        <f>D8+D15+D18+D23+D30+D36+D42+D46+D51+D58+D55</f>
        <v>1709447.9000000001</v>
      </c>
      <c r="E6" s="21">
        <f>'2014 год'!G11-'2014 '!D6</f>
        <v>0</v>
      </c>
    </row>
    <row r="7" spans="1:5" ht="23.25">
      <c r="A7" s="201"/>
      <c r="B7" s="202"/>
      <c r="C7" s="202"/>
      <c r="D7" s="203"/>
    </row>
    <row r="8" spans="1:5" ht="22.5">
      <c r="A8" s="204" t="s">
        <v>133</v>
      </c>
      <c r="B8" s="205">
        <v>1</v>
      </c>
      <c r="C8" s="205"/>
      <c r="D8" s="206">
        <f>SUM(D9:D13)</f>
        <v>190145.3</v>
      </c>
    </row>
    <row r="9" spans="1:5" ht="116.25">
      <c r="A9" s="207" t="s">
        <v>33</v>
      </c>
      <c r="B9" s="208">
        <v>1</v>
      </c>
      <c r="C9" s="208">
        <v>3</v>
      </c>
      <c r="D9" s="209">
        <f>'2014 год'!G14</f>
        <v>2233.8999999999996</v>
      </c>
    </row>
    <row r="10" spans="1:5" ht="120" customHeight="1">
      <c r="A10" s="207" t="s">
        <v>34</v>
      </c>
      <c r="B10" s="208">
        <v>1</v>
      </c>
      <c r="C10" s="208">
        <v>4</v>
      </c>
      <c r="D10" s="209">
        <f>'2014 год'!G42</f>
        <v>88981.9</v>
      </c>
    </row>
    <row r="11" spans="1:5" ht="93">
      <c r="A11" s="210" t="s">
        <v>61</v>
      </c>
      <c r="B11" s="208">
        <v>1</v>
      </c>
      <c r="C11" s="208">
        <v>6</v>
      </c>
      <c r="D11" s="209">
        <f>'2014 год'!G24+'2014 год'!G873</f>
        <v>21682.5</v>
      </c>
    </row>
    <row r="12" spans="1:5" ht="23.25">
      <c r="A12" s="211" t="s">
        <v>117</v>
      </c>
      <c r="B12" s="208">
        <v>1</v>
      </c>
      <c r="C12" s="208">
        <v>11</v>
      </c>
      <c r="D12" s="209">
        <f>'2014 год'!G67</f>
        <v>1400</v>
      </c>
    </row>
    <row r="13" spans="1:5" ht="23.25">
      <c r="A13" s="207" t="s">
        <v>13</v>
      </c>
      <c r="B13" s="208">
        <v>1</v>
      </c>
      <c r="C13" s="208">
        <v>13</v>
      </c>
      <c r="D13" s="212">
        <f>'2014 год'!G72+'2014 год'!G895+'2014 год'!G635</f>
        <v>75847</v>
      </c>
    </row>
    <row r="14" spans="1:5" ht="23.25">
      <c r="A14" s="207"/>
      <c r="B14" s="208"/>
      <c r="C14" s="208"/>
      <c r="D14" s="209"/>
    </row>
    <row r="15" spans="1:5" ht="22.5">
      <c r="A15" s="204" t="s">
        <v>134</v>
      </c>
      <c r="B15" s="205">
        <v>2</v>
      </c>
      <c r="C15" s="205"/>
      <c r="D15" s="213">
        <f>D16</f>
        <v>1401.7</v>
      </c>
    </row>
    <row r="16" spans="1:5" ht="46.5">
      <c r="A16" s="207" t="s">
        <v>86</v>
      </c>
      <c r="B16" s="208">
        <v>2</v>
      </c>
      <c r="C16" s="208">
        <v>3</v>
      </c>
      <c r="D16" s="209">
        <f>'2014 год'!G905</f>
        <v>1401.7</v>
      </c>
    </row>
    <row r="17" spans="1:4" ht="23.25">
      <c r="A17" s="207"/>
      <c r="B17" s="208"/>
      <c r="C17" s="208"/>
      <c r="D17" s="209"/>
    </row>
    <row r="18" spans="1:4" ht="45">
      <c r="A18" s="204" t="s">
        <v>135</v>
      </c>
      <c r="B18" s="205">
        <v>3</v>
      </c>
      <c r="C18" s="205"/>
      <c r="D18" s="213">
        <f>SUM(D19:D21)</f>
        <v>13024.4</v>
      </c>
    </row>
    <row r="19" spans="1:4" ht="23.25">
      <c r="A19" s="207" t="s">
        <v>24</v>
      </c>
      <c r="B19" s="208">
        <v>3</v>
      </c>
      <c r="C19" s="208">
        <v>2</v>
      </c>
      <c r="D19" s="209">
        <f>'2014 год'!G90</f>
        <v>1600</v>
      </c>
    </row>
    <row r="20" spans="1:4" ht="93">
      <c r="A20" s="214" t="s">
        <v>136</v>
      </c>
      <c r="B20" s="208">
        <v>3</v>
      </c>
      <c r="C20" s="208">
        <v>9</v>
      </c>
      <c r="D20" s="209">
        <f>'2014 год'!G113</f>
        <v>11134.4</v>
      </c>
    </row>
    <row r="21" spans="1:4" ht="69.75">
      <c r="A21" s="214" t="s">
        <v>155</v>
      </c>
      <c r="B21" s="208">
        <v>3</v>
      </c>
      <c r="C21" s="208">
        <v>14</v>
      </c>
      <c r="D21" s="209">
        <f>'2014 год'!G124</f>
        <v>290</v>
      </c>
    </row>
    <row r="22" spans="1:4" ht="23.25">
      <c r="A22" s="207"/>
      <c r="B22" s="208"/>
      <c r="C22" s="208"/>
      <c r="D22" s="209"/>
    </row>
    <row r="23" spans="1:4" ht="22.5">
      <c r="A23" s="204" t="s">
        <v>137</v>
      </c>
      <c r="B23" s="205">
        <v>4</v>
      </c>
      <c r="C23" s="205"/>
      <c r="D23" s="213">
        <f>SUM(D24:D28)</f>
        <v>45632</v>
      </c>
    </row>
    <row r="24" spans="1:4" s="188" customFormat="1" ht="23.25">
      <c r="A24" s="207" t="s">
        <v>154</v>
      </c>
      <c r="B24" s="208">
        <v>4</v>
      </c>
      <c r="C24" s="208">
        <v>1</v>
      </c>
      <c r="D24" s="209">
        <f>'2014 год'!G407</f>
        <v>12.5</v>
      </c>
    </row>
    <row r="25" spans="1:4" ht="23.25">
      <c r="A25" s="215" t="s">
        <v>62</v>
      </c>
      <c r="B25" s="208">
        <v>4</v>
      </c>
      <c r="C25" s="208">
        <v>5</v>
      </c>
      <c r="D25" s="209">
        <f>'2014 год'!G137</f>
        <v>35</v>
      </c>
    </row>
    <row r="26" spans="1:4" ht="23.25">
      <c r="A26" s="207" t="s">
        <v>31</v>
      </c>
      <c r="B26" s="208" t="s">
        <v>11</v>
      </c>
      <c r="C26" s="208" t="s">
        <v>23</v>
      </c>
      <c r="D26" s="209">
        <f>'2014 год'!G144</f>
        <v>439.8</v>
      </c>
    </row>
    <row r="27" spans="1:4" ht="23.25">
      <c r="A27" s="207" t="s">
        <v>38</v>
      </c>
      <c r="B27" s="208">
        <v>4</v>
      </c>
      <c r="C27" s="208">
        <v>9</v>
      </c>
      <c r="D27" s="209">
        <f>'2014 год'!G157</f>
        <v>15273</v>
      </c>
    </row>
    <row r="28" spans="1:4" ht="46.5">
      <c r="A28" s="207" t="s">
        <v>29</v>
      </c>
      <c r="B28" s="208">
        <v>4</v>
      </c>
      <c r="C28" s="208">
        <v>12</v>
      </c>
      <c r="D28" s="209">
        <f>'2014 год'!G175+'2014 год'!G414+'2014 год'!G669</f>
        <v>29871.699999999997</v>
      </c>
    </row>
    <row r="29" spans="1:4" ht="23.25">
      <c r="A29" s="207"/>
      <c r="B29" s="208"/>
      <c r="C29" s="208"/>
      <c r="D29" s="209"/>
    </row>
    <row r="30" spans="1:4" ht="22.5">
      <c r="A30" s="204" t="s">
        <v>138</v>
      </c>
      <c r="B30" s="205">
        <v>5</v>
      </c>
      <c r="C30" s="205"/>
      <c r="D30" s="213">
        <f>SUM(D31:D34)</f>
        <v>212327.9</v>
      </c>
    </row>
    <row r="31" spans="1:4" ht="23.25">
      <c r="A31" s="207" t="s">
        <v>18</v>
      </c>
      <c r="B31" s="208">
        <v>5</v>
      </c>
      <c r="C31" s="208">
        <v>1</v>
      </c>
      <c r="D31" s="209">
        <f>'2014 год'!G194+'2014 год'!G676</f>
        <v>107023.5</v>
      </c>
    </row>
    <row r="32" spans="1:4" ht="23.25">
      <c r="A32" s="207" t="s">
        <v>89</v>
      </c>
      <c r="B32" s="208">
        <v>5</v>
      </c>
      <c r="C32" s="208">
        <v>2</v>
      </c>
      <c r="D32" s="209">
        <f>'2014 год'!G215</f>
        <v>66131</v>
      </c>
    </row>
    <row r="33" spans="1:4" ht="23.25">
      <c r="A33" s="207" t="s">
        <v>146</v>
      </c>
      <c r="B33" s="208">
        <v>5</v>
      </c>
      <c r="C33" s="208">
        <v>3</v>
      </c>
      <c r="D33" s="209">
        <f>'2014 год'!G255</f>
        <v>30810</v>
      </c>
    </row>
    <row r="34" spans="1:4" ht="46.5">
      <c r="A34" s="216" t="s">
        <v>159</v>
      </c>
      <c r="B34" s="208">
        <v>5</v>
      </c>
      <c r="C34" s="208">
        <v>5</v>
      </c>
      <c r="D34" s="209">
        <f>'2014 год'!G275</f>
        <v>8363.4</v>
      </c>
    </row>
    <row r="35" spans="1:4" ht="23.25">
      <c r="A35" s="207"/>
      <c r="B35" s="208"/>
      <c r="C35" s="208"/>
      <c r="D35" s="209"/>
    </row>
    <row r="36" spans="1:4" ht="22.5">
      <c r="A36" s="204" t="s">
        <v>139</v>
      </c>
      <c r="B36" s="205">
        <v>7</v>
      </c>
      <c r="C36" s="205"/>
      <c r="D36" s="213">
        <f>SUM(D37:D40)</f>
        <v>1031317.8</v>
      </c>
    </row>
    <row r="37" spans="1:4" ht="23.25">
      <c r="A37" s="207" t="s">
        <v>20</v>
      </c>
      <c r="B37" s="208">
        <v>7</v>
      </c>
      <c r="C37" s="208">
        <v>1</v>
      </c>
      <c r="D37" s="209">
        <f>'2014 год'!G685</f>
        <v>349377.4</v>
      </c>
    </row>
    <row r="38" spans="1:4" ht="23.25">
      <c r="A38" s="207" t="s">
        <v>140</v>
      </c>
      <c r="B38" s="208">
        <v>7</v>
      </c>
      <c r="C38" s="208">
        <v>2</v>
      </c>
      <c r="D38" s="209">
        <f>'2014 год'!G446+'2014 год'!G722</f>
        <v>632726.00000000012</v>
      </c>
    </row>
    <row r="39" spans="1:4" ht="46.5">
      <c r="A39" s="207" t="s">
        <v>25</v>
      </c>
      <c r="B39" s="208">
        <v>7</v>
      </c>
      <c r="C39" s="208">
        <v>7</v>
      </c>
      <c r="D39" s="209">
        <f>'2014 год'!G294+'2014 год'!G766</f>
        <v>7413.2000000000007</v>
      </c>
    </row>
    <row r="40" spans="1:4" ht="23.25">
      <c r="A40" s="207" t="s">
        <v>22</v>
      </c>
      <c r="B40" s="208">
        <v>7</v>
      </c>
      <c r="C40" s="208">
        <v>9</v>
      </c>
      <c r="D40" s="209">
        <f>'2014 год'!G809</f>
        <v>41801.199999999997</v>
      </c>
    </row>
    <row r="41" spans="1:4" ht="23.25">
      <c r="A41" s="207"/>
      <c r="B41" s="208"/>
      <c r="C41" s="208"/>
      <c r="D41" s="209"/>
    </row>
    <row r="42" spans="1:4" ht="22.5">
      <c r="A42" s="204" t="s">
        <v>141</v>
      </c>
      <c r="B42" s="205">
        <v>8</v>
      </c>
      <c r="C42" s="205"/>
      <c r="D42" s="213">
        <f>SUM(D43:D44)</f>
        <v>129743.1</v>
      </c>
    </row>
    <row r="43" spans="1:4" ht="23.25">
      <c r="A43" s="207" t="s">
        <v>32</v>
      </c>
      <c r="B43" s="208">
        <v>8</v>
      </c>
      <c r="C43" s="208">
        <v>1</v>
      </c>
      <c r="D43" s="209">
        <f>'2014 год'!G495</f>
        <v>102050.40000000001</v>
      </c>
    </row>
    <row r="44" spans="1:4" ht="46.5">
      <c r="A44" s="207" t="s">
        <v>75</v>
      </c>
      <c r="B44" s="208">
        <v>8</v>
      </c>
      <c r="C44" s="208">
        <v>4</v>
      </c>
      <c r="D44" s="209">
        <f>'2014 год'!G574</f>
        <v>27692.7</v>
      </c>
    </row>
    <row r="45" spans="1:4" ht="23.25">
      <c r="A45" s="207"/>
      <c r="B45" s="208"/>
      <c r="C45" s="208"/>
      <c r="D45" s="209"/>
    </row>
    <row r="46" spans="1:4" ht="22.5">
      <c r="A46" s="204" t="s">
        <v>142</v>
      </c>
      <c r="B46" s="205">
        <v>10</v>
      </c>
      <c r="C46" s="205"/>
      <c r="D46" s="213">
        <f>SUM(D47:D49)</f>
        <v>53233.3</v>
      </c>
    </row>
    <row r="47" spans="1:4" ht="23.25">
      <c r="A47" s="207" t="s">
        <v>26</v>
      </c>
      <c r="B47" s="208">
        <v>10</v>
      </c>
      <c r="C47" s="208">
        <v>1</v>
      </c>
      <c r="D47" s="209">
        <f>'2014 год'!G314</f>
        <v>5377.8</v>
      </c>
    </row>
    <row r="48" spans="1:4" ht="23.25">
      <c r="A48" s="217" t="s">
        <v>30</v>
      </c>
      <c r="B48" s="208">
        <v>10</v>
      </c>
      <c r="C48" s="208">
        <v>3</v>
      </c>
      <c r="D48" s="209">
        <f>'2014 год'!G323+'2014 год'!G611+'2014 год'!G845</f>
        <v>4367</v>
      </c>
    </row>
    <row r="49" spans="1:4" ht="23.25">
      <c r="A49" s="217" t="s">
        <v>64</v>
      </c>
      <c r="B49" s="208">
        <v>10</v>
      </c>
      <c r="C49" s="208">
        <v>4</v>
      </c>
      <c r="D49" s="209">
        <f>'2014 год'!G347+'2014 год'!G623+'2014 год'!G852</f>
        <v>43488.5</v>
      </c>
    </row>
    <row r="50" spans="1:4" ht="23.25">
      <c r="A50" s="207"/>
      <c r="B50" s="208"/>
      <c r="C50" s="208"/>
      <c r="D50" s="209"/>
    </row>
    <row r="51" spans="1:4" ht="23.25">
      <c r="A51" s="204" t="s">
        <v>143</v>
      </c>
      <c r="B51" s="218">
        <v>11</v>
      </c>
      <c r="C51" s="208"/>
      <c r="D51" s="219">
        <f>D53+D52</f>
        <v>18964.400000000001</v>
      </c>
    </row>
    <row r="52" spans="1:4" ht="23.25">
      <c r="A52" s="207" t="s">
        <v>80</v>
      </c>
      <c r="B52" s="220">
        <v>11</v>
      </c>
      <c r="C52" s="220">
        <v>1</v>
      </c>
      <c r="D52" s="221">
        <f>'2014 год'!G367</f>
        <v>17039</v>
      </c>
    </row>
    <row r="53" spans="1:4" ht="23.25">
      <c r="A53" s="207" t="s">
        <v>76</v>
      </c>
      <c r="B53" s="208">
        <v>11</v>
      </c>
      <c r="C53" s="208">
        <v>2</v>
      </c>
      <c r="D53" s="209">
        <f>'2014 год'!G378</f>
        <v>1925.4</v>
      </c>
    </row>
    <row r="54" spans="1:4" ht="23.25">
      <c r="A54" s="207"/>
      <c r="B54" s="208"/>
      <c r="C54" s="208"/>
      <c r="D54" s="209"/>
    </row>
    <row r="55" spans="1:4" s="1" customFormat="1" ht="45">
      <c r="A55" s="204" t="s">
        <v>144</v>
      </c>
      <c r="B55" s="205">
        <v>13</v>
      </c>
      <c r="C55" s="205">
        <v>0</v>
      </c>
      <c r="D55" s="213">
        <f>D56</f>
        <v>200</v>
      </c>
    </row>
    <row r="56" spans="1:4" ht="44.25" customHeight="1">
      <c r="A56" s="207" t="s">
        <v>71</v>
      </c>
      <c r="B56" s="208">
        <v>13</v>
      </c>
      <c r="C56" s="208">
        <v>1</v>
      </c>
      <c r="D56" s="209">
        <f>'2014 год'!G911</f>
        <v>200</v>
      </c>
    </row>
    <row r="57" spans="1:4" ht="23.25">
      <c r="A57" s="207"/>
      <c r="B57" s="208"/>
      <c r="C57" s="208"/>
      <c r="D57" s="209"/>
    </row>
    <row r="58" spans="1:4" ht="90">
      <c r="A58" s="204" t="s">
        <v>145</v>
      </c>
      <c r="B58" s="218">
        <v>14</v>
      </c>
      <c r="C58" s="208"/>
      <c r="D58" s="219">
        <f>SUM(D59:D60)</f>
        <v>13458</v>
      </c>
    </row>
    <row r="59" spans="1:4" ht="73.5" customHeight="1">
      <c r="A59" s="210" t="s">
        <v>78</v>
      </c>
      <c r="B59" s="220">
        <v>14</v>
      </c>
      <c r="C59" s="208">
        <v>1</v>
      </c>
      <c r="D59" s="221">
        <f>'2014 год'!G917</f>
        <v>5858</v>
      </c>
    </row>
    <row r="60" spans="1:4" ht="23.25">
      <c r="A60" s="207" t="s">
        <v>79</v>
      </c>
      <c r="B60" s="208">
        <v>14</v>
      </c>
      <c r="C60" s="208">
        <v>2</v>
      </c>
      <c r="D60" s="209">
        <f>'2014 год'!G929</f>
        <v>7600</v>
      </c>
    </row>
  </sheetData>
  <customSheetViews>
    <customSheetView guid="{DA15D12B-B687-4104-AF35-4470F046E021}" scale="70">
      <selection activeCell="D21" sqref="D21"/>
      <pageMargins left="0.27559055118110237" right="0.15748031496062992" top="0.74803149606299213" bottom="0.15748031496062992" header="0.31496062992125984" footer="0.31496062992125984"/>
      <pageSetup paperSize="9" scale="75" orientation="portrait" r:id="rId1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2"/>
    </customSheetView>
    <customSheetView guid="{167491D8-6D6D-447D-A119-5E65D843108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3"/>
    </customSheetView>
    <customSheetView guid="{EA1929C7-85F7-40DE-826A-94377FC9966E}">
      <selection sqref="A1:XFD1"/>
      <pageMargins left="0.70866141732283472" right="0.70866141732283472" top="0.74803149606299213" bottom="0.74803149606299213" header="0.31496062992125984" footer="0.31496062992125984"/>
      <pageSetup paperSize="9" scale="75" orientation="portrait" r:id="rId4"/>
    </customSheetView>
  </customSheetViews>
  <mergeCells count="1">
    <mergeCell ref="A3:D3"/>
  </mergeCells>
  <pageMargins left="0.27559055118110237" right="0.15748031496062992" top="0.74803149606299213" bottom="0.15748031496062992" header="0.31496062992125984" footer="0.31496062992125984"/>
  <pageSetup paperSize="9" scale="75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L1067"/>
  <sheetViews>
    <sheetView showGridLines="0" tabSelected="1" showRuler="0" zoomScaleNormal="100" zoomScaleSheetLayoutView="100" workbookViewId="0">
      <pane ySplit="7" topLeftCell="A260" activePane="bottomLeft" state="frozenSplit"/>
      <selection pane="bottomLeft" activeCell="G243" sqref="G243"/>
    </sheetView>
  </sheetViews>
  <sheetFormatPr defaultRowHeight="12.75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.7109375" customWidth="1"/>
    <col min="7" max="7" width="14.140625" customWidth="1"/>
    <col min="8" max="8" width="12.7109375" customWidth="1"/>
    <col min="9" max="9" width="12.42578125" customWidth="1"/>
    <col min="10" max="10" width="15" customWidth="1"/>
    <col min="11" max="11" width="11.7109375" bestFit="1" customWidth="1"/>
  </cols>
  <sheetData>
    <row r="1" spans="1:11" ht="14.25">
      <c r="B1" s="331" t="s">
        <v>156</v>
      </c>
      <c r="C1" s="331"/>
      <c r="D1" s="331"/>
      <c r="E1" s="331"/>
      <c r="F1" s="331"/>
      <c r="G1" s="331"/>
    </row>
    <row r="2" spans="1:11" ht="15">
      <c r="B2" s="332" t="s">
        <v>126</v>
      </c>
      <c r="C2" s="332"/>
      <c r="D2" s="332"/>
      <c r="E2" s="332"/>
      <c r="F2" s="332"/>
      <c r="G2" s="332"/>
    </row>
    <row r="3" spans="1:11" ht="15">
      <c r="B3" s="333" t="s">
        <v>162</v>
      </c>
      <c r="C3" s="333"/>
      <c r="D3" s="333"/>
      <c r="E3" s="333"/>
      <c r="F3" s="333"/>
      <c r="G3" s="333"/>
    </row>
    <row r="4" spans="1:11" ht="15.75" customHeight="1">
      <c r="B4" s="29"/>
      <c r="C4" s="29"/>
      <c r="D4" s="29"/>
      <c r="E4" s="29"/>
      <c r="F4" s="29"/>
      <c r="G4" s="29"/>
    </row>
    <row r="5" spans="1:11" ht="18" customHeight="1">
      <c r="G5" t="s">
        <v>509</v>
      </c>
    </row>
    <row r="6" spans="1:11" ht="24" customHeight="1">
      <c r="G6" s="18"/>
      <c r="H6" s="69"/>
      <c r="I6" s="69"/>
      <c r="J6" s="69"/>
      <c r="K6" s="69"/>
    </row>
    <row r="7" spans="1:11" ht="42" customHeight="1">
      <c r="A7" s="336" t="s">
        <v>163</v>
      </c>
      <c r="B7" s="336"/>
      <c r="C7" s="336"/>
      <c r="D7" s="336"/>
      <c r="E7" s="336"/>
      <c r="F7" s="336"/>
      <c r="G7" s="336"/>
      <c r="H7" s="17"/>
      <c r="I7" s="70"/>
      <c r="J7" s="70"/>
      <c r="K7" s="17"/>
    </row>
    <row r="8" spans="1:11" ht="17.25" customHeight="1">
      <c r="H8" s="17"/>
      <c r="I8" s="70"/>
      <c r="J8" s="70"/>
      <c r="K8" s="17"/>
    </row>
    <row r="9" spans="1:11" ht="18.75" customHeight="1">
      <c r="A9" s="337" t="s">
        <v>0</v>
      </c>
      <c r="B9" s="334" t="s">
        <v>1</v>
      </c>
      <c r="C9" s="334" t="s">
        <v>2</v>
      </c>
      <c r="D9" s="334"/>
      <c r="E9" s="334" t="s">
        <v>5</v>
      </c>
      <c r="F9" s="334" t="s">
        <v>6</v>
      </c>
      <c r="G9" s="334" t="s">
        <v>150</v>
      </c>
      <c r="I9" s="16"/>
    </row>
    <row r="10" spans="1:11" ht="14.25" customHeight="1">
      <c r="A10" s="337"/>
      <c r="B10" s="334"/>
      <c r="C10" s="255" t="s">
        <v>3</v>
      </c>
      <c r="D10" s="255" t="s">
        <v>4</v>
      </c>
      <c r="E10" s="334"/>
      <c r="F10" s="334"/>
      <c r="G10" s="335"/>
      <c r="H10" s="16"/>
      <c r="I10" s="16" t="s">
        <v>508</v>
      </c>
    </row>
    <row r="11" spans="1:11" ht="31.5" customHeight="1">
      <c r="A11" s="44" t="s">
        <v>27</v>
      </c>
      <c r="B11" s="45"/>
      <c r="C11" s="45"/>
      <c r="D11" s="45"/>
      <c r="E11" s="45"/>
      <c r="F11" s="45"/>
      <c r="G11" s="68">
        <f>G12+G40+G405+G633+G683+G871</f>
        <v>1709447.9000000001</v>
      </c>
      <c r="H11" s="16" t="s">
        <v>507</v>
      </c>
      <c r="I11" s="16"/>
      <c r="J11" s="3"/>
      <c r="K11" s="16"/>
    </row>
    <row r="12" spans="1:11" s="1" customFormat="1" ht="25.5" customHeight="1">
      <c r="A12" s="252" t="s">
        <v>47</v>
      </c>
      <c r="B12" s="296" t="s">
        <v>45</v>
      </c>
      <c r="C12" s="297" t="s">
        <v>7</v>
      </c>
      <c r="D12" s="297" t="s">
        <v>7</v>
      </c>
      <c r="E12" s="296" t="s">
        <v>7</v>
      </c>
      <c r="F12" s="296" t="s">
        <v>7</v>
      </c>
      <c r="G12" s="298">
        <f>G13</f>
        <v>5768.9</v>
      </c>
      <c r="H12" s="16"/>
      <c r="I12" s="16"/>
      <c r="J12" s="16"/>
    </row>
    <row r="13" spans="1:11" ht="12.75" customHeight="1">
      <c r="A13" s="46" t="s">
        <v>59</v>
      </c>
      <c r="B13" s="47" t="s">
        <v>45</v>
      </c>
      <c r="C13" s="48">
        <v>1</v>
      </c>
      <c r="D13" s="48">
        <v>0</v>
      </c>
      <c r="E13" s="24" t="s">
        <v>7</v>
      </c>
      <c r="F13" s="47" t="s">
        <v>7</v>
      </c>
      <c r="G13" s="31">
        <f>G14+G24</f>
        <v>5768.9</v>
      </c>
      <c r="H13" s="16"/>
    </row>
    <row r="14" spans="1:11" ht="36" customHeight="1">
      <c r="A14" s="5" t="s">
        <v>33</v>
      </c>
      <c r="B14" s="152" t="s">
        <v>45</v>
      </c>
      <c r="C14" s="153">
        <v>1</v>
      </c>
      <c r="D14" s="153">
        <v>3</v>
      </c>
      <c r="E14" s="101" t="s">
        <v>7</v>
      </c>
      <c r="F14" s="152" t="s">
        <v>7</v>
      </c>
      <c r="G14" s="32">
        <f>G15</f>
        <v>2233.8999999999996</v>
      </c>
      <c r="H14" s="16"/>
      <c r="I14" s="3"/>
      <c r="K14" s="3"/>
    </row>
    <row r="15" spans="1:11" ht="12.75" customHeight="1">
      <c r="A15" s="5" t="s">
        <v>165</v>
      </c>
      <c r="B15" s="152" t="s">
        <v>45</v>
      </c>
      <c r="C15" s="153">
        <v>1</v>
      </c>
      <c r="D15" s="153">
        <v>3</v>
      </c>
      <c r="E15" s="101" t="s">
        <v>164</v>
      </c>
      <c r="F15" s="152" t="s">
        <v>7</v>
      </c>
      <c r="G15" s="32">
        <f>G16</f>
        <v>2233.8999999999996</v>
      </c>
      <c r="H15" s="16"/>
      <c r="I15" s="16"/>
    </row>
    <row r="16" spans="1:11" ht="24" customHeight="1">
      <c r="A16" s="78" t="s">
        <v>166</v>
      </c>
      <c r="B16" s="152" t="s">
        <v>45</v>
      </c>
      <c r="C16" s="153">
        <v>1</v>
      </c>
      <c r="D16" s="153">
        <v>3</v>
      </c>
      <c r="E16" s="101" t="s">
        <v>213</v>
      </c>
      <c r="F16" s="152" t="s">
        <v>7</v>
      </c>
      <c r="G16" s="32">
        <f>G17+G20</f>
        <v>2233.8999999999996</v>
      </c>
      <c r="H16" s="16"/>
    </row>
    <row r="17" spans="1:12" ht="42" customHeight="1">
      <c r="A17" s="78" t="s">
        <v>443</v>
      </c>
      <c r="B17" s="152" t="s">
        <v>45</v>
      </c>
      <c r="C17" s="153">
        <v>1</v>
      </c>
      <c r="D17" s="153">
        <v>3</v>
      </c>
      <c r="E17" s="101" t="s">
        <v>213</v>
      </c>
      <c r="F17" s="152" t="s">
        <v>191</v>
      </c>
      <c r="G17" s="32">
        <f>G18</f>
        <v>1835.1999999999998</v>
      </c>
      <c r="H17" s="16"/>
    </row>
    <row r="18" spans="1:12" ht="24">
      <c r="A18" s="78" t="s">
        <v>192</v>
      </c>
      <c r="B18" s="152" t="s">
        <v>45</v>
      </c>
      <c r="C18" s="153">
        <v>1</v>
      </c>
      <c r="D18" s="153">
        <v>3</v>
      </c>
      <c r="E18" s="101" t="s">
        <v>213</v>
      </c>
      <c r="F18" s="152" t="s">
        <v>190</v>
      </c>
      <c r="G18" s="32">
        <f>G19</f>
        <v>1835.1999999999998</v>
      </c>
      <c r="H18" s="16"/>
    </row>
    <row r="19" spans="1:12" ht="24" customHeight="1">
      <c r="A19" s="118" t="s">
        <v>399</v>
      </c>
      <c r="B19" s="154">
        <v>921</v>
      </c>
      <c r="C19" s="155">
        <v>1</v>
      </c>
      <c r="D19" s="155">
        <v>3</v>
      </c>
      <c r="E19" s="102" t="s">
        <v>213</v>
      </c>
      <c r="F19" s="156" t="s">
        <v>94</v>
      </c>
      <c r="G19" s="73">
        <f>2189.5+645.7-1000</f>
        <v>1835.1999999999998</v>
      </c>
      <c r="H19" s="16"/>
    </row>
    <row r="20" spans="1:12" ht="12.75" customHeight="1">
      <c r="A20" s="136" t="s">
        <v>403</v>
      </c>
      <c r="B20" s="152" t="s">
        <v>45</v>
      </c>
      <c r="C20" s="153">
        <v>1</v>
      </c>
      <c r="D20" s="153">
        <v>3</v>
      </c>
      <c r="E20" s="101" t="s">
        <v>213</v>
      </c>
      <c r="F20" s="152" t="s">
        <v>193</v>
      </c>
      <c r="G20" s="32">
        <f>G21</f>
        <v>398.70000000000005</v>
      </c>
      <c r="H20" s="16"/>
    </row>
    <row r="21" spans="1:12" ht="25.5" customHeight="1">
      <c r="A21" s="136" t="s">
        <v>404</v>
      </c>
      <c r="B21" s="152" t="s">
        <v>45</v>
      </c>
      <c r="C21" s="153">
        <v>1</v>
      </c>
      <c r="D21" s="153">
        <v>3</v>
      </c>
      <c r="E21" s="101" t="s">
        <v>213</v>
      </c>
      <c r="F21" s="152" t="s">
        <v>194</v>
      </c>
      <c r="G21" s="32">
        <f>G23+G22</f>
        <v>398.70000000000005</v>
      </c>
      <c r="H21" s="16"/>
    </row>
    <row r="22" spans="1:12" ht="25.5" customHeight="1">
      <c r="A22" s="145" t="s">
        <v>123</v>
      </c>
      <c r="B22" s="102" t="s">
        <v>45</v>
      </c>
      <c r="C22" s="157" t="s">
        <v>8</v>
      </c>
      <c r="D22" s="157" t="s">
        <v>9</v>
      </c>
      <c r="E22" s="102" t="s">
        <v>213</v>
      </c>
      <c r="F22" s="102" t="s">
        <v>124</v>
      </c>
      <c r="G22" s="73">
        <v>50</v>
      </c>
      <c r="H22" s="16"/>
    </row>
    <row r="23" spans="1:12" ht="25.5" customHeight="1">
      <c r="A23" s="145" t="s">
        <v>397</v>
      </c>
      <c r="B23" s="102" t="s">
        <v>45</v>
      </c>
      <c r="C23" s="157" t="s">
        <v>8</v>
      </c>
      <c r="D23" s="157" t="s">
        <v>9</v>
      </c>
      <c r="E23" s="102" t="s">
        <v>213</v>
      </c>
      <c r="F23" s="102" t="s">
        <v>93</v>
      </c>
      <c r="G23" s="73">
        <f>609.7+189+50-500</f>
        <v>348.70000000000005</v>
      </c>
      <c r="H23" s="16"/>
    </row>
    <row r="24" spans="1:12" ht="24" customHeight="1">
      <c r="A24" s="120" t="s">
        <v>61</v>
      </c>
      <c r="B24" s="152" t="s">
        <v>45</v>
      </c>
      <c r="C24" s="153">
        <v>1</v>
      </c>
      <c r="D24" s="153">
        <v>6</v>
      </c>
      <c r="E24" s="158"/>
      <c r="F24" s="159"/>
      <c r="G24" s="27">
        <f>G25</f>
        <v>3535</v>
      </c>
      <c r="H24" s="16"/>
      <c r="J24" s="3"/>
      <c r="K24" s="3"/>
      <c r="L24" s="3"/>
    </row>
    <row r="25" spans="1:12" ht="12.75" customHeight="1">
      <c r="A25" s="5" t="s">
        <v>165</v>
      </c>
      <c r="B25" s="152" t="s">
        <v>45</v>
      </c>
      <c r="C25" s="153">
        <v>1</v>
      </c>
      <c r="D25" s="153">
        <v>6</v>
      </c>
      <c r="E25" s="101" t="s">
        <v>164</v>
      </c>
      <c r="F25" s="159"/>
      <c r="G25" s="27">
        <f>G31+G26</f>
        <v>3535</v>
      </c>
      <c r="H25" s="16"/>
    </row>
    <row r="26" spans="1:12" ht="30" customHeight="1">
      <c r="A26" s="50" t="s">
        <v>212</v>
      </c>
      <c r="B26" s="159">
        <v>921</v>
      </c>
      <c r="C26" s="153">
        <v>1</v>
      </c>
      <c r="D26" s="153">
        <v>6</v>
      </c>
      <c r="E26" s="101" t="s">
        <v>211</v>
      </c>
      <c r="F26" s="160"/>
      <c r="G26" s="27">
        <f>G27</f>
        <v>1032</v>
      </c>
      <c r="H26" s="16"/>
    </row>
    <row r="27" spans="1:12" ht="55.5" customHeight="1">
      <c r="A27" s="78" t="s">
        <v>443</v>
      </c>
      <c r="B27" s="159">
        <v>921</v>
      </c>
      <c r="C27" s="153">
        <v>1</v>
      </c>
      <c r="D27" s="153">
        <v>6</v>
      </c>
      <c r="E27" s="101" t="s">
        <v>211</v>
      </c>
      <c r="F27" s="160" t="s">
        <v>191</v>
      </c>
      <c r="G27" s="27">
        <f>G28</f>
        <v>1032</v>
      </c>
      <c r="H27" s="16"/>
    </row>
    <row r="28" spans="1:12" ht="26.25" customHeight="1">
      <c r="A28" s="50" t="s">
        <v>192</v>
      </c>
      <c r="B28" s="159">
        <v>921</v>
      </c>
      <c r="C28" s="153">
        <v>1</v>
      </c>
      <c r="D28" s="153">
        <v>6</v>
      </c>
      <c r="E28" s="101" t="s">
        <v>211</v>
      </c>
      <c r="F28" s="160" t="s">
        <v>190</v>
      </c>
      <c r="G28" s="27">
        <f>G29+G30</f>
        <v>1032</v>
      </c>
      <c r="H28" s="16"/>
    </row>
    <row r="29" spans="1:12" ht="25.5" customHeight="1">
      <c r="A29" s="150" t="s">
        <v>399</v>
      </c>
      <c r="B29" s="154">
        <v>921</v>
      </c>
      <c r="C29" s="155">
        <v>1</v>
      </c>
      <c r="D29" s="155">
        <v>6</v>
      </c>
      <c r="E29" s="102" t="s">
        <v>211</v>
      </c>
      <c r="F29" s="156" t="s">
        <v>94</v>
      </c>
      <c r="G29" s="73">
        <f>818+198.1</f>
        <v>1016.1</v>
      </c>
      <c r="H29" s="16"/>
    </row>
    <row r="30" spans="1:12" ht="24" customHeight="1">
      <c r="A30" s="150" t="s">
        <v>401</v>
      </c>
      <c r="B30" s="154">
        <v>921</v>
      </c>
      <c r="C30" s="155">
        <v>1</v>
      </c>
      <c r="D30" s="155">
        <v>6</v>
      </c>
      <c r="E30" s="102" t="s">
        <v>211</v>
      </c>
      <c r="F30" s="156" t="s">
        <v>95</v>
      </c>
      <c r="G30" s="73">
        <v>15.9</v>
      </c>
      <c r="H30" s="16"/>
    </row>
    <row r="31" spans="1:12" ht="25.5" customHeight="1">
      <c r="A31" s="78" t="s">
        <v>167</v>
      </c>
      <c r="B31" s="152" t="s">
        <v>45</v>
      </c>
      <c r="C31" s="153">
        <v>1</v>
      </c>
      <c r="D31" s="153">
        <v>6</v>
      </c>
      <c r="E31" s="101" t="s">
        <v>168</v>
      </c>
      <c r="F31" s="101" t="s">
        <v>7</v>
      </c>
      <c r="G31" s="27">
        <f>G32+G36</f>
        <v>2503</v>
      </c>
      <c r="H31" s="16"/>
      <c r="J31" s="3"/>
      <c r="K31" s="3"/>
      <c r="L31" s="3"/>
    </row>
    <row r="32" spans="1:12" ht="41.25" customHeight="1">
      <c r="A32" s="78" t="s">
        <v>443</v>
      </c>
      <c r="B32" s="152" t="s">
        <v>45</v>
      </c>
      <c r="C32" s="153">
        <v>1</v>
      </c>
      <c r="D32" s="153">
        <v>6</v>
      </c>
      <c r="E32" s="101" t="s">
        <v>168</v>
      </c>
      <c r="F32" s="101" t="s">
        <v>191</v>
      </c>
      <c r="G32" s="27">
        <f>G33</f>
        <v>1918.8999999999999</v>
      </c>
      <c r="H32" s="16"/>
      <c r="J32" s="3"/>
      <c r="K32" s="3"/>
      <c r="L32" s="3"/>
    </row>
    <row r="33" spans="1:12" ht="25.5" customHeight="1">
      <c r="A33" s="78" t="s">
        <v>192</v>
      </c>
      <c r="B33" s="152" t="s">
        <v>45</v>
      </c>
      <c r="C33" s="153">
        <v>1</v>
      </c>
      <c r="D33" s="153">
        <v>6</v>
      </c>
      <c r="E33" s="101" t="s">
        <v>168</v>
      </c>
      <c r="F33" s="101" t="s">
        <v>190</v>
      </c>
      <c r="G33" s="27">
        <f>G34+G35</f>
        <v>1918.8999999999999</v>
      </c>
      <c r="H33" s="16"/>
      <c r="J33" s="3"/>
      <c r="K33" s="3"/>
      <c r="L33" s="3"/>
    </row>
    <row r="34" spans="1:12" ht="25.5" customHeight="1">
      <c r="A34" s="150" t="s">
        <v>399</v>
      </c>
      <c r="B34" s="154">
        <v>921</v>
      </c>
      <c r="C34" s="155">
        <v>1</v>
      </c>
      <c r="D34" s="155">
        <v>6</v>
      </c>
      <c r="E34" s="102" t="s">
        <v>168</v>
      </c>
      <c r="F34" s="156" t="s">
        <v>94</v>
      </c>
      <c r="G34" s="73">
        <f>1456.6+409.3</f>
        <v>1865.8999999999999</v>
      </c>
      <c r="H34" s="16"/>
      <c r="J34" s="3"/>
    </row>
    <row r="35" spans="1:12" ht="25.5" customHeight="1">
      <c r="A35" s="150" t="s">
        <v>401</v>
      </c>
      <c r="B35" s="154">
        <v>921</v>
      </c>
      <c r="C35" s="155">
        <v>1</v>
      </c>
      <c r="D35" s="155">
        <v>6</v>
      </c>
      <c r="E35" s="102" t="s">
        <v>168</v>
      </c>
      <c r="F35" s="156" t="s">
        <v>95</v>
      </c>
      <c r="G35" s="73">
        <v>53</v>
      </c>
      <c r="H35" s="16"/>
      <c r="J35" s="3"/>
    </row>
    <row r="36" spans="1:12" ht="12.75" customHeight="1">
      <c r="A36" s="136" t="s">
        <v>403</v>
      </c>
      <c r="B36" s="152" t="s">
        <v>45</v>
      </c>
      <c r="C36" s="153">
        <v>1</v>
      </c>
      <c r="D36" s="153">
        <v>6</v>
      </c>
      <c r="E36" s="101" t="s">
        <v>168</v>
      </c>
      <c r="F36" s="160" t="s">
        <v>193</v>
      </c>
      <c r="G36" s="27">
        <f>G37</f>
        <v>584.1</v>
      </c>
      <c r="H36" s="16"/>
      <c r="J36" s="3"/>
    </row>
    <row r="37" spans="1:12" ht="25.5" customHeight="1">
      <c r="A37" s="136" t="s">
        <v>404</v>
      </c>
      <c r="B37" s="152" t="s">
        <v>45</v>
      </c>
      <c r="C37" s="153">
        <v>1</v>
      </c>
      <c r="D37" s="153">
        <v>6</v>
      </c>
      <c r="E37" s="101" t="s">
        <v>168</v>
      </c>
      <c r="F37" s="160" t="s">
        <v>194</v>
      </c>
      <c r="G37" s="27">
        <f>G38+G39</f>
        <v>584.1</v>
      </c>
      <c r="H37" s="16"/>
      <c r="J37" s="3"/>
    </row>
    <row r="38" spans="1:12" ht="27" customHeight="1">
      <c r="A38" s="151" t="s">
        <v>123</v>
      </c>
      <c r="B38" s="154">
        <v>921</v>
      </c>
      <c r="C38" s="155">
        <v>1</v>
      </c>
      <c r="D38" s="155">
        <v>6</v>
      </c>
      <c r="E38" s="102" t="s">
        <v>168</v>
      </c>
      <c r="F38" s="156" t="s">
        <v>124</v>
      </c>
      <c r="G38" s="73">
        <v>102.8</v>
      </c>
      <c r="H38" s="16"/>
    </row>
    <row r="39" spans="1:12" ht="25.5" customHeight="1">
      <c r="A39" s="145" t="s">
        <v>397</v>
      </c>
      <c r="B39" s="154">
        <v>921</v>
      </c>
      <c r="C39" s="155">
        <v>1</v>
      </c>
      <c r="D39" s="155">
        <v>6</v>
      </c>
      <c r="E39" s="102" t="s">
        <v>168</v>
      </c>
      <c r="F39" s="156" t="s">
        <v>93</v>
      </c>
      <c r="G39" s="73">
        <v>481.3</v>
      </c>
      <c r="H39" s="16"/>
    </row>
    <row r="40" spans="1:12" s="1" customFormat="1" ht="26.25" customHeight="1">
      <c r="A40" s="253" t="s">
        <v>49</v>
      </c>
      <c r="B40" s="292" t="s">
        <v>39</v>
      </c>
      <c r="C40" s="293" t="s">
        <v>7</v>
      </c>
      <c r="D40" s="293" t="s">
        <v>7</v>
      </c>
      <c r="E40" s="292" t="s">
        <v>7</v>
      </c>
      <c r="F40" s="292" t="s">
        <v>7</v>
      </c>
      <c r="G40" s="294">
        <f>G41+G89+G136+G193+G293+G313+G366</f>
        <v>419921</v>
      </c>
      <c r="H40" s="16">
        <f>'[1]2014 год'!$AH$19</f>
        <v>867778.73220000009</v>
      </c>
      <c r="I40" s="16">
        <f>G40-H40</f>
        <v>-447857.73220000009</v>
      </c>
      <c r="J40"/>
    </row>
    <row r="41" spans="1:12" ht="12.75" customHeight="1">
      <c r="A41" s="46" t="s">
        <v>59</v>
      </c>
      <c r="B41" s="161" t="s">
        <v>39</v>
      </c>
      <c r="C41" s="162" t="s">
        <v>8</v>
      </c>
      <c r="D41" s="162" t="s">
        <v>58</v>
      </c>
      <c r="E41" s="161" t="s">
        <v>7</v>
      </c>
      <c r="F41" s="161" t="s">
        <v>7</v>
      </c>
      <c r="G41" s="33">
        <f>G42+G67+G72</f>
        <v>120730.59999999999</v>
      </c>
      <c r="H41" s="16"/>
    </row>
    <row r="42" spans="1:12" ht="36" customHeight="1">
      <c r="A42" s="5" t="s">
        <v>34</v>
      </c>
      <c r="B42" s="101" t="s">
        <v>39</v>
      </c>
      <c r="C42" s="163" t="s">
        <v>8</v>
      </c>
      <c r="D42" s="163" t="s">
        <v>11</v>
      </c>
      <c r="E42" s="101" t="s">
        <v>7</v>
      </c>
      <c r="F42" s="101" t="s">
        <v>7</v>
      </c>
      <c r="G42" s="34">
        <f>G43</f>
        <v>88981.9</v>
      </c>
      <c r="H42" s="16"/>
    </row>
    <row r="43" spans="1:12" ht="12.75" customHeight="1">
      <c r="A43" s="5" t="s">
        <v>165</v>
      </c>
      <c r="B43" s="101" t="s">
        <v>39</v>
      </c>
      <c r="C43" s="163" t="s">
        <v>8</v>
      </c>
      <c r="D43" s="163" t="s">
        <v>11</v>
      </c>
      <c r="E43" s="101" t="s">
        <v>164</v>
      </c>
      <c r="F43" s="101" t="s">
        <v>7</v>
      </c>
      <c r="G43" s="34">
        <f>G44+G57+G62</f>
        <v>88981.9</v>
      </c>
      <c r="H43" s="16"/>
    </row>
    <row r="44" spans="1:12" ht="25.5" customHeight="1">
      <c r="A44" s="78" t="s">
        <v>167</v>
      </c>
      <c r="B44" s="101" t="s">
        <v>39</v>
      </c>
      <c r="C44" s="163" t="s">
        <v>8</v>
      </c>
      <c r="D44" s="163" t="s">
        <v>11</v>
      </c>
      <c r="E44" s="101" t="s">
        <v>168</v>
      </c>
      <c r="F44" s="101" t="s">
        <v>7</v>
      </c>
      <c r="G44" s="34">
        <f>G45+G49+G54</f>
        <v>88837.1</v>
      </c>
      <c r="H44" s="16"/>
    </row>
    <row r="45" spans="1:12" ht="39.75" customHeight="1">
      <c r="A45" s="78" t="s">
        <v>443</v>
      </c>
      <c r="B45" s="101" t="s">
        <v>39</v>
      </c>
      <c r="C45" s="163" t="s">
        <v>8</v>
      </c>
      <c r="D45" s="163" t="s">
        <v>11</v>
      </c>
      <c r="E45" s="101" t="s">
        <v>168</v>
      </c>
      <c r="F45" s="101" t="s">
        <v>191</v>
      </c>
      <c r="G45" s="27">
        <f>G46</f>
        <v>74542</v>
      </c>
      <c r="H45" s="16"/>
    </row>
    <row r="46" spans="1:12" ht="25.5" customHeight="1">
      <c r="A46" s="78" t="s">
        <v>192</v>
      </c>
      <c r="B46" s="101" t="s">
        <v>39</v>
      </c>
      <c r="C46" s="163" t="s">
        <v>8</v>
      </c>
      <c r="D46" s="163" t="s">
        <v>11</v>
      </c>
      <c r="E46" s="101" t="s">
        <v>168</v>
      </c>
      <c r="F46" s="101" t="s">
        <v>190</v>
      </c>
      <c r="G46" s="27">
        <f>G47+G48</f>
        <v>74542</v>
      </c>
      <c r="H46" s="16"/>
    </row>
    <row r="47" spans="1:12" ht="25.5" customHeight="1">
      <c r="A47" s="150" t="s">
        <v>399</v>
      </c>
      <c r="B47" s="102" t="s">
        <v>39</v>
      </c>
      <c r="C47" s="157" t="s">
        <v>8</v>
      </c>
      <c r="D47" s="157" t="s">
        <v>11</v>
      </c>
      <c r="E47" s="102" t="s">
        <v>168</v>
      </c>
      <c r="F47" s="102" t="s">
        <v>94</v>
      </c>
      <c r="G47" s="73">
        <v>73624</v>
      </c>
      <c r="H47" s="16">
        <v>73624</v>
      </c>
    </row>
    <row r="48" spans="1:12" ht="25.5" customHeight="1">
      <c r="A48" s="150" t="s">
        <v>401</v>
      </c>
      <c r="B48" s="102" t="s">
        <v>39</v>
      </c>
      <c r="C48" s="157" t="s">
        <v>8</v>
      </c>
      <c r="D48" s="157" t="s">
        <v>11</v>
      </c>
      <c r="E48" s="102" t="s">
        <v>168</v>
      </c>
      <c r="F48" s="102" t="s">
        <v>95</v>
      </c>
      <c r="G48" s="73">
        <v>918</v>
      </c>
      <c r="H48" s="16"/>
    </row>
    <row r="49" spans="1:8" ht="12.75" customHeight="1">
      <c r="A49" s="136" t="s">
        <v>403</v>
      </c>
      <c r="B49" s="101" t="s">
        <v>39</v>
      </c>
      <c r="C49" s="163" t="s">
        <v>8</v>
      </c>
      <c r="D49" s="163" t="s">
        <v>11</v>
      </c>
      <c r="E49" s="101" t="s">
        <v>168</v>
      </c>
      <c r="F49" s="101" t="s">
        <v>193</v>
      </c>
      <c r="G49" s="27">
        <f>G50</f>
        <v>14280.1</v>
      </c>
      <c r="H49" s="16"/>
    </row>
    <row r="50" spans="1:8" ht="25.5" customHeight="1">
      <c r="A50" s="136" t="s">
        <v>404</v>
      </c>
      <c r="B50" s="101" t="s">
        <v>39</v>
      </c>
      <c r="C50" s="163" t="s">
        <v>8</v>
      </c>
      <c r="D50" s="163" t="s">
        <v>11</v>
      </c>
      <c r="E50" s="101" t="s">
        <v>168</v>
      </c>
      <c r="F50" s="101" t="s">
        <v>194</v>
      </c>
      <c r="G50" s="27">
        <f>G51+G52+G53</f>
        <v>14280.1</v>
      </c>
      <c r="H50" s="16"/>
    </row>
    <row r="51" spans="1:8" ht="25.5" customHeight="1">
      <c r="A51" s="151" t="s">
        <v>123</v>
      </c>
      <c r="B51" s="102" t="s">
        <v>39</v>
      </c>
      <c r="C51" s="157" t="s">
        <v>8</v>
      </c>
      <c r="D51" s="157" t="s">
        <v>11</v>
      </c>
      <c r="E51" s="102" t="s">
        <v>168</v>
      </c>
      <c r="F51" s="102" t="s">
        <v>124</v>
      </c>
      <c r="G51" s="73">
        <v>1506.3</v>
      </c>
      <c r="H51" s="16"/>
    </row>
    <row r="52" spans="1:8" ht="25.5" customHeight="1">
      <c r="A52" s="150" t="s">
        <v>398</v>
      </c>
      <c r="B52" s="102" t="s">
        <v>39</v>
      </c>
      <c r="C52" s="157" t="s">
        <v>8</v>
      </c>
      <c r="D52" s="157" t="s">
        <v>11</v>
      </c>
      <c r="E52" s="102" t="s">
        <v>168</v>
      </c>
      <c r="F52" s="102" t="s">
        <v>99</v>
      </c>
      <c r="G52" s="73">
        <v>509.7</v>
      </c>
      <c r="H52" s="16"/>
    </row>
    <row r="53" spans="1:8" ht="25.5" customHeight="1">
      <c r="A53" s="145" t="s">
        <v>397</v>
      </c>
      <c r="B53" s="102" t="s">
        <v>39</v>
      </c>
      <c r="C53" s="157" t="s">
        <v>8</v>
      </c>
      <c r="D53" s="157" t="s">
        <v>11</v>
      </c>
      <c r="E53" s="102" t="s">
        <v>168</v>
      </c>
      <c r="F53" s="102" t="s">
        <v>93</v>
      </c>
      <c r="G53" s="73">
        <v>12264.1</v>
      </c>
      <c r="H53" s="16"/>
    </row>
    <row r="54" spans="1:8" ht="12.75" customHeight="1">
      <c r="A54" s="136" t="s">
        <v>195</v>
      </c>
      <c r="B54" s="101" t="s">
        <v>39</v>
      </c>
      <c r="C54" s="163" t="s">
        <v>8</v>
      </c>
      <c r="D54" s="163" t="s">
        <v>11</v>
      </c>
      <c r="E54" s="101" t="s">
        <v>168</v>
      </c>
      <c r="F54" s="101" t="s">
        <v>196</v>
      </c>
      <c r="G54" s="27">
        <f>G55</f>
        <v>15</v>
      </c>
      <c r="H54" s="16"/>
    </row>
    <row r="55" spans="1:8" ht="12.75" customHeight="1">
      <c r="A55" s="136" t="s">
        <v>198</v>
      </c>
      <c r="B55" s="101" t="s">
        <v>39</v>
      </c>
      <c r="C55" s="163" t="s">
        <v>8</v>
      </c>
      <c r="D55" s="163" t="s">
        <v>11</v>
      </c>
      <c r="E55" s="101" t="s">
        <v>168</v>
      </c>
      <c r="F55" s="101" t="s">
        <v>197</v>
      </c>
      <c r="G55" s="27">
        <f>G56</f>
        <v>15</v>
      </c>
      <c r="H55" s="16"/>
    </row>
    <row r="56" spans="1:8" ht="12.75" customHeight="1">
      <c r="A56" s="150" t="s">
        <v>101</v>
      </c>
      <c r="B56" s="102" t="s">
        <v>39</v>
      </c>
      <c r="C56" s="157" t="s">
        <v>8</v>
      </c>
      <c r="D56" s="157" t="s">
        <v>11</v>
      </c>
      <c r="E56" s="102" t="s">
        <v>168</v>
      </c>
      <c r="F56" s="102" t="s">
        <v>102</v>
      </c>
      <c r="G56" s="73">
        <v>15</v>
      </c>
      <c r="H56" s="16"/>
    </row>
    <row r="57" spans="1:8" ht="27.75" customHeight="1">
      <c r="A57" s="136" t="s">
        <v>230</v>
      </c>
      <c r="B57" s="101" t="s">
        <v>39</v>
      </c>
      <c r="C57" s="163" t="s">
        <v>8</v>
      </c>
      <c r="D57" s="163" t="s">
        <v>11</v>
      </c>
      <c r="E57" s="101" t="s">
        <v>264</v>
      </c>
      <c r="F57" s="101"/>
      <c r="G57" s="27">
        <f>G58</f>
        <v>92.4</v>
      </c>
      <c r="H57" s="16"/>
    </row>
    <row r="58" spans="1:8" ht="27" customHeight="1">
      <c r="A58" s="136" t="s">
        <v>480</v>
      </c>
      <c r="B58" s="101" t="s">
        <v>39</v>
      </c>
      <c r="C58" s="163" t="s">
        <v>8</v>
      </c>
      <c r="D58" s="163" t="s">
        <v>11</v>
      </c>
      <c r="E58" s="101" t="s">
        <v>310</v>
      </c>
      <c r="F58" s="101"/>
      <c r="G58" s="27">
        <f>G60</f>
        <v>92.4</v>
      </c>
      <c r="H58" s="16"/>
    </row>
    <row r="59" spans="1:8" ht="45" customHeight="1">
      <c r="A59" s="78" t="s">
        <v>443</v>
      </c>
      <c r="B59" s="101" t="s">
        <v>39</v>
      </c>
      <c r="C59" s="163" t="s">
        <v>8</v>
      </c>
      <c r="D59" s="163" t="s">
        <v>11</v>
      </c>
      <c r="E59" s="101" t="s">
        <v>310</v>
      </c>
      <c r="F59" s="101" t="s">
        <v>191</v>
      </c>
      <c r="G59" s="27">
        <f>G60</f>
        <v>92.4</v>
      </c>
      <c r="H59" s="16"/>
    </row>
    <row r="60" spans="1:8" ht="12.75" customHeight="1">
      <c r="A60" s="78" t="s">
        <v>192</v>
      </c>
      <c r="B60" s="101" t="s">
        <v>39</v>
      </c>
      <c r="C60" s="163" t="s">
        <v>8</v>
      </c>
      <c r="D60" s="163" t="s">
        <v>11</v>
      </c>
      <c r="E60" s="101" t="s">
        <v>310</v>
      </c>
      <c r="F60" s="101" t="s">
        <v>190</v>
      </c>
      <c r="G60" s="27">
        <f>G61</f>
        <v>92.4</v>
      </c>
      <c r="H60" s="16"/>
    </row>
    <row r="61" spans="1:8" ht="12.75" customHeight="1">
      <c r="A61" s="150" t="s">
        <v>399</v>
      </c>
      <c r="B61" s="102" t="s">
        <v>39</v>
      </c>
      <c r="C61" s="157" t="s">
        <v>8</v>
      </c>
      <c r="D61" s="157" t="s">
        <v>11</v>
      </c>
      <c r="E61" s="102" t="s">
        <v>310</v>
      </c>
      <c r="F61" s="102" t="s">
        <v>94</v>
      </c>
      <c r="G61" s="73">
        <v>92.4</v>
      </c>
      <c r="H61" s="16"/>
    </row>
    <row r="62" spans="1:8" ht="27.75" customHeight="1">
      <c r="A62" s="5" t="s">
        <v>235</v>
      </c>
      <c r="B62" s="101" t="s">
        <v>39</v>
      </c>
      <c r="C62" s="164" t="s">
        <v>8</v>
      </c>
      <c r="D62" s="164" t="s">
        <v>11</v>
      </c>
      <c r="E62" s="101" t="s">
        <v>314</v>
      </c>
      <c r="F62" s="165"/>
      <c r="G62" s="27">
        <f>G63</f>
        <v>52.4</v>
      </c>
      <c r="H62" s="16"/>
    </row>
    <row r="63" spans="1:8" ht="36" customHeight="1">
      <c r="A63" s="5" t="s">
        <v>275</v>
      </c>
      <c r="B63" s="101" t="s">
        <v>39</v>
      </c>
      <c r="C63" s="164" t="s">
        <v>8</v>
      </c>
      <c r="D63" s="164" t="s">
        <v>11</v>
      </c>
      <c r="E63" s="101" t="s">
        <v>313</v>
      </c>
      <c r="F63" s="165"/>
      <c r="G63" s="27">
        <f>G64</f>
        <v>52.4</v>
      </c>
      <c r="H63" s="16"/>
    </row>
    <row r="64" spans="1:8" ht="15.75" customHeight="1">
      <c r="A64" s="136" t="s">
        <v>403</v>
      </c>
      <c r="B64" s="101" t="s">
        <v>39</v>
      </c>
      <c r="C64" s="164" t="s">
        <v>8</v>
      </c>
      <c r="D64" s="164" t="s">
        <v>11</v>
      </c>
      <c r="E64" s="101" t="s">
        <v>313</v>
      </c>
      <c r="F64" s="101" t="s">
        <v>193</v>
      </c>
      <c r="G64" s="27">
        <f>G65</f>
        <v>52.4</v>
      </c>
      <c r="H64" s="16"/>
    </row>
    <row r="65" spans="1:8" ht="21.75" customHeight="1">
      <c r="A65" s="136" t="s">
        <v>404</v>
      </c>
      <c r="B65" s="101" t="s">
        <v>39</v>
      </c>
      <c r="C65" s="164" t="s">
        <v>8</v>
      </c>
      <c r="D65" s="164" t="s">
        <v>11</v>
      </c>
      <c r="E65" s="101" t="s">
        <v>313</v>
      </c>
      <c r="F65" s="101" t="s">
        <v>194</v>
      </c>
      <c r="G65" s="27">
        <f>G66</f>
        <v>52.4</v>
      </c>
      <c r="H65" s="16"/>
    </row>
    <row r="66" spans="1:8" ht="25.5" customHeight="1">
      <c r="A66" s="145" t="s">
        <v>397</v>
      </c>
      <c r="B66" s="102" t="s">
        <v>39</v>
      </c>
      <c r="C66" s="157" t="s">
        <v>8</v>
      </c>
      <c r="D66" s="157" t="s">
        <v>11</v>
      </c>
      <c r="E66" s="102" t="s">
        <v>313</v>
      </c>
      <c r="F66" s="102" t="s">
        <v>93</v>
      </c>
      <c r="G66" s="73">
        <v>52.4</v>
      </c>
      <c r="H66" s="16"/>
    </row>
    <row r="67" spans="1:8" ht="12.75" customHeight="1">
      <c r="A67" s="8" t="s">
        <v>117</v>
      </c>
      <c r="B67" s="101" t="s">
        <v>39</v>
      </c>
      <c r="C67" s="166" t="s">
        <v>8</v>
      </c>
      <c r="D67" s="166" t="s">
        <v>16</v>
      </c>
      <c r="E67" s="166" t="s">
        <v>7</v>
      </c>
      <c r="F67" s="166" t="s">
        <v>7</v>
      </c>
      <c r="G67" s="35">
        <f t="shared" ref="G67" si="0">G68</f>
        <v>1400</v>
      </c>
      <c r="H67" s="16"/>
    </row>
    <row r="68" spans="1:8" ht="12.75" customHeight="1">
      <c r="A68" s="5" t="s">
        <v>165</v>
      </c>
      <c r="B68" s="101" t="s">
        <v>39</v>
      </c>
      <c r="C68" s="166" t="s">
        <v>8</v>
      </c>
      <c r="D68" s="166" t="s">
        <v>16</v>
      </c>
      <c r="E68" s="101" t="s">
        <v>164</v>
      </c>
      <c r="F68" s="166" t="s">
        <v>7</v>
      </c>
      <c r="G68" s="35">
        <f>G69</f>
        <v>1400</v>
      </c>
      <c r="H68" s="16"/>
    </row>
    <row r="69" spans="1:8" ht="36" customHeight="1">
      <c r="A69" s="8" t="s">
        <v>120</v>
      </c>
      <c r="B69" s="101" t="s">
        <v>39</v>
      </c>
      <c r="C69" s="166" t="s">
        <v>8</v>
      </c>
      <c r="D69" s="166" t="s">
        <v>16</v>
      </c>
      <c r="E69" s="101" t="s">
        <v>214</v>
      </c>
      <c r="F69" s="166" t="s">
        <v>7</v>
      </c>
      <c r="G69" s="35">
        <f>G70</f>
        <v>1400</v>
      </c>
      <c r="H69" s="16"/>
    </row>
    <row r="70" spans="1:8" ht="12.75" customHeight="1">
      <c r="A70" s="136" t="s">
        <v>195</v>
      </c>
      <c r="B70" s="101" t="s">
        <v>39</v>
      </c>
      <c r="C70" s="166" t="s">
        <v>8</v>
      </c>
      <c r="D70" s="166" t="s">
        <v>16</v>
      </c>
      <c r="E70" s="101" t="s">
        <v>214</v>
      </c>
      <c r="F70" s="166" t="s">
        <v>196</v>
      </c>
      <c r="G70" s="35">
        <f>G71</f>
        <v>1400</v>
      </c>
      <c r="H70" s="16"/>
    </row>
    <row r="71" spans="1:8" ht="12.75" customHeight="1">
      <c r="A71" s="82" t="s">
        <v>118</v>
      </c>
      <c r="B71" s="102" t="s">
        <v>39</v>
      </c>
      <c r="C71" s="156" t="s">
        <v>8</v>
      </c>
      <c r="D71" s="156" t="s">
        <v>16</v>
      </c>
      <c r="E71" s="102" t="s">
        <v>214</v>
      </c>
      <c r="F71" s="156" t="s">
        <v>119</v>
      </c>
      <c r="G71" s="73">
        <v>1400</v>
      </c>
      <c r="H71" s="16"/>
    </row>
    <row r="72" spans="1:8" ht="12.75" customHeight="1">
      <c r="A72" s="5" t="s">
        <v>13</v>
      </c>
      <c r="B72" s="101" t="s">
        <v>39</v>
      </c>
      <c r="C72" s="163" t="s">
        <v>8</v>
      </c>
      <c r="D72" s="163" t="s">
        <v>70</v>
      </c>
      <c r="E72" s="101" t="s">
        <v>7</v>
      </c>
      <c r="F72" s="101" t="s">
        <v>7</v>
      </c>
      <c r="G72" s="34">
        <f>G73</f>
        <v>30348.7</v>
      </c>
      <c r="H72" s="16"/>
    </row>
    <row r="73" spans="1:8" ht="12.75" customHeight="1">
      <c r="A73" s="5" t="s">
        <v>165</v>
      </c>
      <c r="B73" s="101" t="s">
        <v>39</v>
      </c>
      <c r="C73" s="166" t="s">
        <v>8</v>
      </c>
      <c r="D73" s="166" t="s">
        <v>70</v>
      </c>
      <c r="E73" s="101" t="s">
        <v>164</v>
      </c>
      <c r="F73" s="101"/>
      <c r="G73" s="34">
        <f>G74+G84</f>
        <v>30348.7</v>
      </c>
      <c r="H73" s="16"/>
    </row>
    <row r="74" spans="1:8" ht="24" customHeight="1">
      <c r="A74" s="53" t="s">
        <v>50</v>
      </c>
      <c r="B74" s="101" t="s">
        <v>39</v>
      </c>
      <c r="C74" s="163" t="s">
        <v>8</v>
      </c>
      <c r="D74" s="163" t="s">
        <v>70</v>
      </c>
      <c r="E74" s="101" t="s">
        <v>334</v>
      </c>
      <c r="F74" s="101" t="s">
        <v>7</v>
      </c>
      <c r="G74" s="34">
        <f>G75+G79</f>
        <v>22064.9</v>
      </c>
      <c r="H74" s="16"/>
    </row>
    <row r="75" spans="1:8" ht="12.75" customHeight="1">
      <c r="A75" s="136" t="s">
        <v>403</v>
      </c>
      <c r="B75" s="101" t="s">
        <v>39</v>
      </c>
      <c r="C75" s="163" t="s">
        <v>8</v>
      </c>
      <c r="D75" s="163" t="s">
        <v>70</v>
      </c>
      <c r="E75" s="101" t="s">
        <v>334</v>
      </c>
      <c r="F75" s="101" t="s">
        <v>193</v>
      </c>
      <c r="G75" s="34">
        <f>G76</f>
        <v>1890</v>
      </c>
      <c r="H75" s="16"/>
    </row>
    <row r="76" spans="1:8" ht="25.5" customHeight="1">
      <c r="A76" s="136" t="s">
        <v>404</v>
      </c>
      <c r="B76" s="101" t="s">
        <v>39</v>
      </c>
      <c r="C76" s="163" t="s">
        <v>8</v>
      </c>
      <c r="D76" s="163" t="s">
        <v>70</v>
      </c>
      <c r="E76" s="101" t="s">
        <v>334</v>
      </c>
      <c r="F76" s="101" t="s">
        <v>194</v>
      </c>
      <c r="G76" s="34">
        <f>G77+G78</f>
        <v>1890</v>
      </c>
      <c r="H76" s="16"/>
    </row>
    <row r="77" spans="1:8" ht="25.5" customHeight="1">
      <c r="A77" s="151" t="s">
        <v>123</v>
      </c>
      <c r="B77" s="102" t="s">
        <v>39</v>
      </c>
      <c r="C77" s="157" t="s">
        <v>8</v>
      </c>
      <c r="D77" s="157" t="s">
        <v>70</v>
      </c>
      <c r="E77" s="102" t="s">
        <v>334</v>
      </c>
      <c r="F77" s="102" t="s">
        <v>124</v>
      </c>
      <c r="G77" s="73">
        <v>20</v>
      </c>
      <c r="H77" s="16"/>
    </row>
    <row r="78" spans="1:8" ht="25.5" customHeight="1">
      <c r="A78" s="145" t="s">
        <v>397</v>
      </c>
      <c r="B78" s="102" t="s">
        <v>39</v>
      </c>
      <c r="C78" s="157" t="s">
        <v>8</v>
      </c>
      <c r="D78" s="157" t="s">
        <v>70</v>
      </c>
      <c r="E78" s="102" t="s">
        <v>334</v>
      </c>
      <c r="F78" s="102" t="s">
        <v>93</v>
      </c>
      <c r="G78" s="73">
        <v>1870</v>
      </c>
      <c r="H78" s="16"/>
    </row>
    <row r="79" spans="1:8" ht="12.75" customHeight="1">
      <c r="A79" s="136" t="s">
        <v>195</v>
      </c>
      <c r="B79" s="101" t="s">
        <v>39</v>
      </c>
      <c r="C79" s="163" t="s">
        <v>8</v>
      </c>
      <c r="D79" s="163" t="s">
        <v>70</v>
      </c>
      <c r="E79" s="101" t="s">
        <v>334</v>
      </c>
      <c r="F79" s="101" t="s">
        <v>196</v>
      </c>
      <c r="G79" s="27">
        <f>G80+G82</f>
        <v>20174.900000000001</v>
      </c>
      <c r="H79" s="16"/>
    </row>
    <row r="80" spans="1:8" ht="12.75" customHeight="1">
      <c r="A80" s="136" t="s">
        <v>210</v>
      </c>
      <c r="B80" s="101" t="s">
        <v>39</v>
      </c>
      <c r="C80" s="163" t="s">
        <v>8</v>
      </c>
      <c r="D80" s="163" t="s">
        <v>70</v>
      </c>
      <c r="E80" s="101" t="s">
        <v>334</v>
      </c>
      <c r="F80" s="101" t="s">
        <v>205</v>
      </c>
      <c r="G80" s="27">
        <f>G81</f>
        <v>20000</v>
      </c>
      <c r="H80" s="16"/>
    </row>
    <row r="81" spans="1:8" ht="60.75" customHeight="1">
      <c r="A81" s="85" t="s">
        <v>525</v>
      </c>
      <c r="B81" s="102" t="s">
        <v>39</v>
      </c>
      <c r="C81" s="157" t="s">
        <v>8</v>
      </c>
      <c r="D81" s="157" t="s">
        <v>70</v>
      </c>
      <c r="E81" s="102" t="s">
        <v>334</v>
      </c>
      <c r="F81" s="102" t="s">
        <v>125</v>
      </c>
      <c r="G81" s="73">
        <v>20000</v>
      </c>
      <c r="H81" s="16"/>
    </row>
    <row r="82" spans="1:8" ht="12.75" customHeight="1">
      <c r="A82" s="136" t="s">
        <v>198</v>
      </c>
      <c r="B82" s="101" t="s">
        <v>39</v>
      </c>
      <c r="C82" s="163" t="s">
        <v>8</v>
      </c>
      <c r="D82" s="163" t="s">
        <v>70</v>
      </c>
      <c r="E82" s="101" t="s">
        <v>334</v>
      </c>
      <c r="F82" s="101" t="s">
        <v>197</v>
      </c>
      <c r="G82" s="27">
        <f>G83</f>
        <v>174.9</v>
      </c>
      <c r="H82" s="16"/>
    </row>
    <row r="83" spans="1:8" ht="12.75" customHeight="1">
      <c r="A83" s="82" t="s">
        <v>101</v>
      </c>
      <c r="B83" s="102" t="s">
        <v>39</v>
      </c>
      <c r="C83" s="157" t="s">
        <v>8</v>
      </c>
      <c r="D83" s="157" t="s">
        <v>70</v>
      </c>
      <c r="E83" s="102" t="s">
        <v>334</v>
      </c>
      <c r="F83" s="102" t="s">
        <v>102</v>
      </c>
      <c r="G83" s="73">
        <v>174.9</v>
      </c>
      <c r="H83" s="16"/>
    </row>
    <row r="84" spans="1:8" ht="38.25" customHeight="1">
      <c r="A84" s="231" t="s">
        <v>215</v>
      </c>
      <c r="B84" s="101" t="s">
        <v>39</v>
      </c>
      <c r="C84" s="164" t="s">
        <v>8</v>
      </c>
      <c r="D84" s="164" t="s">
        <v>70</v>
      </c>
      <c r="E84" s="101" t="s">
        <v>216</v>
      </c>
      <c r="F84" s="101"/>
      <c r="G84" s="27">
        <f>G85</f>
        <v>8283.7999999999993</v>
      </c>
      <c r="H84" s="16"/>
    </row>
    <row r="85" spans="1:8" ht="24.75" customHeight="1">
      <c r="A85" s="231" t="s">
        <v>402</v>
      </c>
      <c r="B85" s="101" t="s">
        <v>39</v>
      </c>
      <c r="C85" s="164" t="s">
        <v>8</v>
      </c>
      <c r="D85" s="164" t="s">
        <v>70</v>
      </c>
      <c r="E85" s="101" t="s">
        <v>216</v>
      </c>
      <c r="F85" s="101" t="s">
        <v>184</v>
      </c>
      <c r="G85" s="27">
        <f>G86</f>
        <v>8283.7999999999993</v>
      </c>
      <c r="H85" s="16"/>
    </row>
    <row r="86" spans="1:8" ht="12.75" customHeight="1">
      <c r="A86" s="5" t="s">
        <v>187</v>
      </c>
      <c r="B86" s="101" t="s">
        <v>39</v>
      </c>
      <c r="C86" s="164" t="s">
        <v>8</v>
      </c>
      <c r="D86" s="164" t="s">
        <v>70</v>
      </c>
      <c r="E86" s="101" t="s">
        <v>216</v>
      </c>
      <c r="F86" s="101" t="s">
        <v>185</v>
      </c>
      <c r="G86" s="27">
        <f>G87+G88</f>
        <v>8283.7999999999993</v>
      </c>
      <c r="H86" s="16"/>
    </row>
    <row r="87" spans="1:8" ht="39" customHeight="1">
      <c r="A87" s="85" t="s">
        <v>413</v>
      </c>
      <c r="B87" s="102" t="s">
        <v>39</v>
      </c>
      <c r="C87" s="155">
        <v>1</v>
      </c>
      <c r="D87" s="155">
        <v>13</v>
      </c>
      <c r="E87" s="102" t="s">
        <v>216</v>
      </c>
      <c r="F87" s="102" t="s">
        <v>103</v>
      </c>
      <c r="G87" s="73">
        <v>5999.4</v>
      </c>
      <c r="H87" s="16"/>
    </row>
    <row r="88" spans="1:8" ht="15" customHeight="1">
      <c r="A88" s="328" t="s">
        <v>104</v>
      </c>
      <c r="B88" s="102" t="s">
        <v>39</v>
      </c>
      <c r="C88" s="155">
        <v>1</v>
      </c>
      <c r="D88" s="155">
        <v>13</v>
      </c>
      <c r="E88" s="102" t="s">
        <v>216</v>
      </c>
      <c r="F88" s="102" t="s">
        <v>105</v>
      </c>
      <c r="G88" s="73">
        <v>2284.4</v>
      </c>
      <c r="H88" s="16"/>
    </row>
    <row r="89" spans="1:8" ht="24" customHeight="1">
      <c r="A89" s="46" t="s">
        <v>51</v>
      </c>
      <c r="B89" s="24" t="s">
        <v>39</v>
      </c>
      <c r="C89" s="25" t="s">
        <v>9</v>
      </c>
      <c r="D89" s="25" t="s">
        <v>58</v>
      </c>
      <c r="E89" s="24"/>
      <c r="F89" s="24" t="s">
        <v>7</v>
      </c>
      <c r="G89" s="33">
        <f>G90+G124+G113</f>
        <v>13024.4</v>
      </c>
      <c r="H89" s="16"/>
    </row>
    <row r="90" spans="1:8" ht="12.75" customHeight="1">
      <c r="A90" s="5" t="s">
        <v>24</v>
      </c>
      <c r="B90" s="101" t="s">
        <v>39</v>
      </c>
      <c r="C90" s="153">
        <v>3</v>
      </c>
      <c r="D90" s="153">
        <v>2</v>
      </c>
      <c r="E90" s="101" t="s">
        <v>7</v>
      </c>
      <c r="F90" s="101" t="s">
        <v>7</v>
      </c>
      <c r="G90" s="34">
        <f>G91</f>
        <v>1600</v>
      </c>
      <c r="H90" s="16"/>
    </row>
    <row r="91" spans="1:8" ht="12.75" customHeight="1">
      <c r="A91" s="5" t="s">
        <v>165</v>
      </c>
      <c r="B91" s="101" t="s">
        <v>39</v>
      </c>
      <c r="C91" s="164" t="s">
        <v>9</v>
      </c>
      <c r="D91" s="164" t="s">
        <v>19</v>
      </c>
      <c r="E91" s="101" t="s">
        <v>164</v>
      </c>
      <c r="F91" s="101" t="s">
        <v>7</v>
      </c>
      <c r="G91" s="34">
        <f>G92</f>
        <v>1600</v>
      </c>
      <c r="H91" s="16"/>
    </row>
    <row r="92" spans="1:8" ht="24" customHeight="1">
      <c r="A92" s="5" t="s">
        <v>225</v>
      </c>
      <c r="B92" s="101" t="s">
        <v>39</v>
      </c>
      <c r="C92" s="164" t="s">
        <v>9</v>
      </c>
      <c r="D92" s="164" t="s">
        <v>19</v>
      </c>
      <c r="E92" s="101" t="s">
        <v>350</v>
      </c>
      <c r="F92" s="101" t="s">
        <v>7</v>
      </c>
      <c r="G92" s="34">
        <f>G109+G105+G101+G97+G93</f>
        <v>1600</v>
      </c>
      <c r="H92" s="16"/>
    </row>
    <row r="93" spans="1:8" ht="24" customHeight="1">
      <c r="A93" s="100" t="s">
        <v>352</v>
      </c>
      <c r="B93" s="101" t="s">
        <v>39</v>
      </c>
      <c r="C93" s="164" t="s">
        <v>9</v>
      </c>
      <c r="D93" s="164" t="s">
        <v>19</v>
      </c>
      <c r="E93" s="101" t="s">
        <v>351</v>
      </c>
      <c r="F93" s="101"/>
      <c r="G93" s="34">
        <f>G94</f>
        <v>1300</v>
      </c>
      <c r="H93" s="16"/>
    </row>
    <row r="94" spans="1:8" ht="11.25" customHeight="1">
      <c r="A94" s="122" t="s">
        <v>403</v>
      </c>
      <c r="B94" s="101" t="s">
        <v>39</v>
      </c>
      <c r="C94" s="164" t="s">
        <v>9</v>
      </c>
      <c r="D94" s="164" t="s">
        <v>19</v>
      </c>
      <c r="E94" s="101" t="s">
        <v>351</v>
      </c>
      <c r="F94" s="101" t="s">
        <v>193</v>
      </c>
      <c r="G94" s="27">
        <f>G95</f>
        <v>1300</v>
      </c>
      <c r="H94" s="16"/>
    </row>
    <row r="95" spans="1:8" ht="24" customHeight="1">
      <c r="A95" s="122" t="s">
        <v>404</v>
      </c>
      <c r="B95" s="101" t="s">
        <v>39</v>
      </c>
      <c r="C95" s="164" t="s">
        <v>9</v>
      </c>
      <c r="D95" s="164" t="s">
        <v>19</v>
      </c>
      <c r="E95" s="101" t="s">
        <v>351</v>
      </c>
      <c r="F95" s="101" t="s">
        <v>194</v>
      </c>
      <c r="G95" s="27">
        <f>G96</f>
        <v>1300</v>
      </c>
      <c r="H95" s="16"/>
    </row>
    <row r="96" spans="1:8" ht="24" customHeight="1">
      <c r="A96" s="137" t="s">
        <v>397</v>
      </c>
      <c r="B96" s="102" t="s">
        <v>39</v>
      </c>
      <c r="C96" s="157" t="s">
        <v>9</v>
      </c>
      <c r="D96" s="157" t="s">
        <v>19</v>
      </c>
      <c r="E96" s="102" t="s">
        <v>351</v>
      </c>
      <c r="F96" s="102" t="s">
        <v>93</v>
      </c>
      <c r="G96" s="73">
        <v>1300</v>
      </c>
      <c r="H96" s="16"/>
    </row>
    <row r="97" spans="1:8" ht="24" customHeight="1">
      <c r="A97" s="100" t="s">
        <v>353</v>
      </c>
      <c r="B97" s="101" t="s">
        <v>39</v>
      </c>
      <c r="C97" s="164" t="s">
        <v>9</v>
      </c>
      <c r="D97" s="164" t="s">
        <v>19</v>
      </c>
      <c r="E97" s="101" t="s">
        <v>357</v>
      </c>
      <c r="F97" s="101"/>
      <c r="G97" s="34">
        <f>G98</f>
        <v>17</v>
      </c>
      <c r="H97" s="16"/>
    </row>
    <row r="98" spans="1:8" ht="14.25" customHeight="1">
      <c r="A98" s="122" t="s">
        <v>403</v>
      </c>
      <c r="B98" s="101" t="s">
        <v>39</v>
      </c>
      <c r="C98" s="164" t="s">
        <v>9</v>
      </c>
      <c r="D98" s="164" t="s">
        <v>19</v>
      </c>
      <c r="E98" s="101" t="s">
        <v>357</v>
      </c>
      <c r="F98" s="101" t="s">
        <v>193</v>
      </c>
      <c r="G98" s="27">
        <f>G99</f>
        <v>17</v>
      </c>
      <c r="H98" s="16"/>
    </row>
    <row r="99" spans="1:8" ht="24" customHeight="1">
      <c r="A99" s="122" t="s">
        <v>404</v>
      </c>
      <c r="B99" s="101" t="s">
        <v>39</v>
      </c>
      <c r="C99" s="164" t="s">
        <v>9</v>
      </c>
      <c r="D99" s="164" t="s">
        <v>19</v>
      </c>
      <c r="E99" s="101" t="s">
        <v>357</v>
      </c>
      <c r="F99" s="101" t="s">
        <v>194</v>
      </c>
      <c r="G99" s="27">
        <f>G100</f>
        <v>17</v>
      </c>
      <c r="H99" s="16"/>
    </row>
    <row r="100" spans="1:8" ht="24" customHeight="1">
      <c r="A100" s="137" t="s">
        <v>397</v>
      </c>
      <c r="B100" s="102" t="s">
        <v>39</v>
      </c>
      <c r="C100" s="157" t="s">
        <v>9</v>
      </c>
      <c r="D100" s="157" t="s">
        <v>19</v>
      </c>
      <c r="E100" s="102" t="s">
        <v>357</v>
      </c>
      <c r="F100" s="102" t="s">
        <v>93</v>
      </c>
      <c r="G100" s="73">
        <v>17</v>
      </c>
      <c r="H100" s="16"/>
    </row>
    <row r="101" spans="1:8" ht="16.5" customHeight="1">
      <c r="A101" s="100" t="s">
        <v>354</v>
      </c>
      <c r="B101" s="101" t="s">
        <v>39</v>
      </c>
      <c r="C101" s="164" t="s">
        <v>9</v>
      </c>
      <c r="D101" s="164" t="s">
        <v>19</v>
      </c>
      <c r="E101" s="101" t="s">
        <v>358</v>
      </c>
      <c r="F101" s="101"/>
      <c r="G101" s="34">
        <f>G102</f>
        <v>75</v>
      </c>
      <c r="H101" s="16"/>
    </row>
    <row r="102" spans="1:8" ht="15" customHeight="1">
      <c r="A102" s="122" t="s">
        <v>403</v>
      </c>
      <c r="B102" s="101" t="s">
        <v>39</v>
      </c>
      <c r="C102" s="164" t="s">
        <v>9</v>
      </c>
      <c r="D102" s="164" t="s">
        <v>19</v>
      </c>
      <c r="E102" s="101" t="s">
        <v>358</v>
      </c>
      <c r="F102" s="101" t="s">
        <v>193</v>
      </c>
      <c r="G102" s="27">
        <f>G103</f>
        <v>75</v>
      </c>
      <c r="H102" s="16"/>
    </row>
    <row r="103" spans="1:8" ht="24" customHeight="1">
      <c r="A103" s="122" t="s">
        <v>404</v>
      </c>
      <c r="B103" s="101" t="s">
        <v>39</v>
      </c>
      <c r="C103" s="164" t="s">
        <v>9</v>
      </c>
      <c r="D103" s="164" t="s">
        <v>19</v>
      </c>
      <c r="E103" s="101" t="s">
        <v>358</v>
      </c>
      <c r="F103" s="101" t="s">
        <v>194</v>
      </c>
      <c r="G103" s="27">
        <f>G104</f>
        <v>75</v>
      </c>
      <c r="H103" s="16"/>
    </row>
    <row r="104" spans="1:8" ht="24" customHeight="1">
      <c r="A104" s="137" t="s">
        <v>397</v>
      </c>
      <c r="B104" s="102" t="s">
        <v>39</v>
      </c>
      <c r="C104" s="157" t="s">
        <v>9</v>
      </c>
      <c r="D104" s="157" t="s">
        <v>19</v>
      </c>
      <c r="E104" s="102" t="s">
        <v>358</v>
      </c>
      <c r="F104" s="102" t="s">
        <v>93</v>
      </c>
      <c r="G104" s="73">
        <v>75</v>
      </c>
      <c r="H104" s="16"/>
    </row>
    <row r="105" spans="1:8" ht="15.75" customHeight="1">
      <c r="A105" s="100" t="s">
        <v>355</v>
      </c>
      <c r="B105" s="101" t="s">
        <v>39</v>
      </c>
      <c r="C105" s="164" t="s">
        <v>9</v>
      </c>
      <c r="D105" s="164" t="s">
        <v>19</v>
      </c>
      <c r="E105" s="101" t="s">
        <v>359</v>
      </c>
      <c r="F105" s="101"/>
      <c r="G105" s="34">
        <f>G106</f>
        <v>112</v>
      </c>
      <c r="H105" s="16"/>
    </row>
    <row r="106" spans="1:8" ht="14.25" customHeight="1">
      <c r="A106" s="122" t="s">
        <v>403</v>
      </c>
      <c r="B106" s="101" t="s">
        <v>39</v>
      </c>
      <c r="C106" s="164" t="s">
        <v>9</v>
      </c>
      <c r="D106" s="164" t="s">
        <v>19</v>
      </c>
      <c r="E106" s="101" t="s">
        <v>359</v>
      </c>
      <c r="F106" s="101" t="s">
        <v>193</v>
      </c>
      <c r="G106" s="27">
        <f>G107</f>
        <v>112</v>
      </c>
      <c r="H106" s="16"/>
    </row>
    <row r="107" spans="1:8" ht="24" customHeight="1">
      <c r="A107" s="122" t="s">
        <v>404</v>
      </c>
      <c r="B107" s="101" t="s">
        <v>39</v>
      </c>
      <c r="C107" s="164" t="s">
        <v>9</v>
      </c>
      <c r="D107" s="164" t="s">
        <v>19</v>
      </c>
      <c r="E107" s="101" t="s">
        <v>359</v>
      </c>
      <c r="F107" s="101" t="s">
        <v>194</v>
      </c>
      <c r="G107" s="27">
        <f>G108</f>
        <v>112</v>
      </c>
      <c r="H107" s="16"/>
    </row>
    <row r="108" spans="1:8" ht="24" customHeight="1">
      <c r="A108" s="137" t="s">
        <v>397</v>
      </c>
      <c r="B108" s="102" t="s">
        <v>39</v>
      </c>
      <c r="C108" s="157" t="s">
        <v>9</v>
      </c>
      <c r="D108" s="157" t="s">
        <v>19</v>
      </c>
      <c r="E108" s="102" t="s">
        <v>359</v>
      </c>
      <c r="F108" s="102" t="s">
        <v>93</v>
      </c>
      <c r="G108" s="73">
        <v>112</v>
      </c>
      <c r="H108" s="16"/>
    </row>
    <row r="109" spans="1:8">
      <c r="A109" s="100" t="s">
        <v>356</v>
      </c>
      <c r="B109" s="101" t="s">
        <v>39</v>
      </c>
      <c r="C109" s="164" t="s">
        <v>9</v>
      </c>
      <c r="D109" s="164" t="s">
        <v>19</v>
      </c>
      <c r="E109" s="101" t="s">
        <v>360</v>
      </c>
      <c r="F109" s="101"/>
      <c r="G109" s="34">
        <f>G110</f>
        <v>96</v>
      </c>
      <c r="H109" s="16"/>
    </row>
    <row r="110" spans="1:8" ht="21" customHeight="1">
      <c r="A110" s="122" t="s">
        <v>403</v>
      </c>
      <c r="B110" s="101" t="s">
        <v>39</v>
      </c>
      <c r="C110" s="164" t="s">
        <v>9</v>
      </c>
      <c r="D110" s="164" t="s">
        <v>19</v>
      </c>
      <c r="E110" s="101" t="s">
        <v>360</v>
      </c>
      <c r="F110" s="101" t="s">
        <v>193</v>
      </c>
      <c r="G110" s="27">
        <f>G111</f>
        <v>96</v>
      </c>
      <c r="H110" s="16"/>
    </row>
    <row r="111" spans="1:8" ht="24" customHeight="1">
      <c r="A111" s="122" t="s">
        <v>404</v>
      </c>
      <c r="B111" s="101" t="s">
        <v>39</v>
      </c>
      <c r="C111" s="164" t="s">
        <v>9</v>
      </c>
      <c r="D111" s="164" t="s">
        <v>19</v>
      </c>
      <c r="E111" s="101" t="s">
        <v>360</v>
      </c>
      <c r="F111" s="101" t="s">
        <v>194</v>
      </c>
      <c r="G111" s="27">
        <f>G112</f>
        <v>96</v>
      </c>
      <c r="H111" s="16"/>
    </row>
    <row r="112" spans="1:8" ht="24" customHeight="1">
      <c r="A112" s="137" t="s">
        <v>397</v>
      </c>
      <c r="B112" s="102" t="s">
        <v>39</v>
      </c>
      <c r="C112" s="157" t="s">
        <v>9</v>
      </c>
      <c r="D112" s="157" t="s">
        <v>19</v>
      </c>
      <c r="E112" s="102" t="s">
        <v>360</v>
      </c>
      <c r="F112" s="102" t="s">
        <v>93</v>
      </c>
      <c r="G112" s="73">
        <v>96</v>
      </c>
      <c r="H112" s="16"/>
    </row>
    <row r="113" spans="1:8" ht="24" customHeight="1">
      <c r="A113" s="5" t="s">
        <v>60</v>
      </c>
      <c r="B113" s="11" t="s">
        <v>39</v>
      </c>
      <c r="C113" s="10">
        <v>3</v>
      </c>
      <c r="D113" s="10">
        <v>9</v>
      </c>
      <c r="E113" s="11" t="s">
        <v>7</v>
      </c>
      <c r="F113" s="11" t="s">
        <v>7</v>
      </c>
      <c r="G113" s="27">
        <f>G115</f>
        <v>11134.4</v>
      </c>
      <c r="H113" s="16"/>
    </row>
    <row r="114" spans="1:8" ht="24" customHeight="1">
      <c r="A114" s="5" t="s">
        <v>165</v>
      </c>
      <c r="B114" s="11" t="s">
        <v>39</v>
      </c>
      <c r="C114" s="10">
        <v>3</v>
      </c>
      <c r="D114" s="10">
        <v>9</v>
      </c>
      <c r="E114" s="11" t="s">
        <v>164</v>
      </c>
      <c r="F114" s="11"/>
      <c r="G114" s="27">
        <f>G115</f>
        <v>11134.4</v>
      </c>
      <c r="H114" s="16"/>
    </row>
    <row r="115" spans="1:8" ht="24" customHeight="1">
      <c r="A115" s="5" t="s">
        <v>236</v>
      </c>
      <c r="B115" s="11" t="s">
        <v>39</v>
      </c>
      <c r="C115" s="13" t="s">
        <v>9</v>
      </c>
      <c r="D115" s="13" t="s">
        <v>14</v>
      </c>
      <c r="E115" s="11" t="s">
        <v>237</v>
      </c>
      <c r="F115" s="11" t="s">
        <v>7</v>
      </c>
      <c r="G115" s="27">
        <f>G116+G120</f>
        <v>11134.4</v>
      </c>
      <c r="H115" s="16"/>
    </row>
    <row r="116" spans="1:8" ht="24" customHeight="1">
      <c r="A116" s="78" t="s">
        <v>443</v>
      </c>
      <c r="B116" s="11" t="s">
        <v>39</v>
      </c>
      <c r="C116" s="10">
        <v>3</v>
      </c>
      <c r="D116" s="10">
        <v>9</v>
      </c>
      <c r="E116" s="11" t="s">
        <v>237</v>
      </c>
      <c r="F116" s="11" t="s">
        <v>191</v>
      </c>
      <c r="G116" s="27">
        <f>G117</f>
        <v>10395.299999999999</v>
      </c>
      <c r="H116" s="16"/>
    </row>
    <row r="117" spans="1:8" ht="24" customHeight="1">
      <c r="A117" s="5" t="s">
        <v>192</v>
      </c>
      <c r="B117" s="11" t="s">
        <v>39</v>
      </c>
      <c r="C117" s="10">
        <v>3</v>
      </c>
      <c r="D117" s="10">
        <v>9</v>
      </c>
      <c r="E117" s="11" t="s">
        <v>237</v>
      </c>
      <c r="F117" s="11" t="s">
        <v>190</v>
      </c>
      <c r="G117" s="27">
        <f>SUM(G118:G119)</f>
        <v>10395.299999999999</v>
      </c>
      <c r="H117" s="16"/>
    </row>
    <row r="118" spans="1:8" ht="24" customHeight="1">
      <c r="A118" s="80" t="s">
        <v>400</v>
      </c>
      <c r="B118" s="71" t="s">
        <v>39</v>
      </c>
      <c r="C118" s="76">
        <v>3</v>
      </c>
      <c r="D118" s="76">
        <v>9</v>
      </c>
      <c r="E118" s="71" t="s">
        <v>237</v>
      </c>
      <c r="F118" s="77" t="s">
        <v>94</v>
      </c>
      <c r="G118" s="73">
        <v>10256.9</v>
      </c>
      <c r="H118" s="16"/>
    </row>
    <row r="119" spans="1:8" ht="24" customHeight="1">
      <c r="A119" s="80" t="s">
        <v>401</v>
      </c>
      <c r="B119" s="71" t="s">
        <v>39</v>
      </c>
      <c r="C119" s="76">
        <v>3</v>
      </c>
      <c r="D119" s="76">
        <v>9</v>
      </c>
      <c r="E119" s="71" t="s">
        <v>237</v>
      </c>
      <c r="F119" s="77" t="s">
        <v>95</v>
      </c>
      <c r="G119" s="73">
        <v>138.4</v>
      </c>
      <c r="H119" s="16"/>
    </row>
    <row r="120" spans="1:8" ht="24" customHeight="1">
      <c r="A120" s="119" t="s">
        <v>403</v>
      </c>
      <c r="B120" s="11" t="s">
        <v>39</v>
      </c>
      <c r="C120" s="10">
        <v>3</v>
      </c>
      <c r="D120" s="10">
        <v>9</v>
      </c>
      <c r="E120" s="11" t="s">
        <v>237</v>
      </c>
      <c r="F120" s="52" t="s">
        <v>193</v>
      </c>
      <c r="G120" s="27">
        <f>G121</f>
        <v>739.1</v>
      </c>
      <c r="H120" s="16"/>
    </row>
    <row r="121" spans="1:8" ht="24" customHeight="1">
      <c r="A121" s="119" t="s">
        <v>404</v>
      </c>
      <c r="B121" s="11" t="s">
        <v>39</v>
      </c>
      <c r="C121" s="10">
        <v>3</v>
      </c>
      <c r="D121" s="10">
        <v>9</v>
      </c>
      <c r="E121" s="11" t="s">
        <v>237</v>
      </c>
      <c r="F121" s="52" t="s">
        <v>194</v>
      </c>
      <c r="G121" s="27">
        <f>SUM(G122:G123)</f>
        <v>739.1</v>
      </c>
      <c r="H121" s="16"/>
    </row>
    <row r="122" spans="1:8" ht="24" customHeight="1">
      <c r="A122" s="121" t="s">
        <v>123</v>
      </c>
      <c r="B122" s="71" t="s">
        <v>39</v>
      </c>
      <c r="C122" s="76">
        <v>3</v>
      </c>
      <c r="D122" s="76">
        <v>9</v>
      </c>
      <c r="E122" s="71" t="s">
        <v>237</v>
      </c>
      <c r="F122" s="77" t="s">
        <v>124</v>
      </c>
      <c r="G122" s="73">
        <v>113.1</v>
      </c>
      <c r="H122" s="16"/>
    </row>
    <row r="123" spans="1:8" ht="24" customHeight="1">
      <c r="A123" s="84" t="s">
        <v>397</v>
      </c>
      <c r="B123" s="71" t="s">
        <v>39</v>
      </c>
      <c r="C123" s="76">
        <v>3</v>
      </c>
      <c r="D123" s="76">
        <v>9</v>
      </c>
      <c r="E123" s="71" t="s">
        <v>237</v>
      </c>
      <c r="F123" s="77" t="s">
        <v>93</v>
      </c>
      <c r="G123" s="73">
        <v>626</v>
      </c>
      <c r="H123" s="16"/>
    </row>
    <row r="124" spans="1:8" ht="24" customHeight="1">
      <c r="A124" s="22" t="s">
        <v>512</v>
      </c>
      <c r="B124" s="167" t="s">
        <v>39</v>
      </c>
      <c r="C124" s="168" t="s">
        <v>9</v>
      </c>
      <c r="D124" s="168" t="s">
        <v>35</v>
      </c>
      <c r="E124" s="167"/>
      <c r="F124" s="167"/>
      <c r="G124" s="27">
        <f t="shared" ref="G124" si="1">G125</f>
        <v>290</v>
      </c>
      <c r="H124" s="16"/>
    </row>
    <row r="125" spans="1:8">
      <c r="A125" s="5" t="s">
        <v>165</v>
      </c>
      <c r="B125" s="167" t="s">
        <v>39</v>
      </c>
      <c r="C125" s="168" t="s">
        <v>9</v>
      </c>
      <c r="D125" s="168" t="s">
        <v>35</v>
      </c>
      <c r="E125" s="101" t="s">
        <v>164</v>
      </c>
      <c r="F125" s="167"/>
      <c r="G125" s="36">
        <f>G126+G131</f>
        <v>290</v>
      </c>
      <c r="H125" s="16"/>
    </row>
    <row r="126" spans="1:8" ht="24">
      <c r="A126" s="5" t="s">
        <v>226</v>
      </c>
      <c r="B126" s="167" t="s">
        <v>39</v>
      </c>
      <c r="C126" s="168" t="s">
        <v>9</v>
      </c>
      <c r="D126" s="168" t="s">
        <v>35</v>
      </c>
      <c r="E126" s="101" t="s">
        <v>325</v>
      </c>
      <c r="F126" s="167"/>
      <c r="G126" s="27">
        <f>G127</f>
        <v>285</v>
      </c>
      <c r="H126" s="16"/>
    </row>
    <row r="127" spans="1:8" ht="24">
      <c r="A127" s="5" t="s">
        <v>415</v>
      </c>
      <c r="B127" s="167" t="s">
        <v>39</v>
      </c>
      <c r="C127" s="168" t="s">
        <v>9</v>
      </c>
      <c r="D127" s="168" t="s">
        <v>35</v>
      </c>
      <c r="E127" s="101" t="s">
        <v>416</v>
      </c>
      <c r="F127" s="167"/>
      <c r="G127" s="27">
        <f>G128</f>
        <v>285</v>
      </c>
      <c r="H127" s="16"/>
    </row>
    <row r="128" spans="1:8" ht="19.5" customHeight="1">
      <c r="A128" s="122" t="s">
        <v>403</v>
      </c>
      <c r="B128" s="101" t="s">
        <v>39</v>
      </c>
      <c r="C128" s="164" t="s">
        <v>9</v>
      </c>
      <c r="D128" s="164" t="s">
        <v>35</v>
      </c>
      <c r="E128" s="101" t="s">
        <v>416</v>
      </c>
      <c r="F128" s="101" t="s">
        <v>193</v>
      </c>
      <c r="G128" s="27">
        <f>G129</f>
        <v>285</v>
      </c>
      <c r="H128" s="16"/>
    </row>
    <row r="129" spans="1:8" ht="17.25" customHeight="1">
      <c r="A129" s="122" t="s">
        <v>404</v>
      </c>
      <c r="B129" s="101" t="s">
        <v>39</v>
      </c>
      <c r="C129" s="164" t="s">
        <v>9</v>
      </c>
      <c r="D129" s="164" t="s">
        <v>35</v>
      </c>
      <c r="E129" s="101" t="s">
        <v>416</v>
      </c>
      <c r="F129" s="101" t="s">
        <v>194</v>
      </c>
      <c r="G129" s="27">
        <f>G130</f>
        <v>285</v>
      </c>
      <c r="H129" s="16"/>
    </row>
    <row r="130" spans="1:8" ht="26.25" customHeight="1">
      <c r="A130" s="145" t="s">
        <v>397</v>
      </c>
      <c r="B130" s="102" t="s">
        <v>39</v>
      </c>
      <c r="C130" s="157" t="s">
        <v>9</v>
      </c>
      <c r="D130" s="157" t="s">
        <v>35</v>
      </c>
      <c r="E130" s="102" t="s">
        <v>416</v>
      </c>
      <c r="F130" s="102" t="s">
        <v>93</v>
      </c>
      <c r="G130" s="73">
        <v>285</v>
      </c>
      <c r="H130" s="16"/>
    </row>
    <row r="131" spans="1:8" ht="24">
      <c r="A131" s="22" t="s">
        <v>227</v>
      </c>
      <c r="B131" s="167" t="s">
        <v>39</v>
      </c>
      <c r="C131" s="168" t="s">
        <v>9</v>
      </c>
      <c r="D131" s="168" t="s">
        <v>35</v>
      </c>
      <c r="E131" s="101" t="s">
        <v>418</v>
      </c>
      <c r="F131" s="167"/>
      <c r="G131" s="36">
        <f>G133</f>
        <v>5</v>
      </c>
      <c r="H131" s="16"/>
    </row>
    <row r="132" spans="1:8" ht="24">
      <c r="A132" s="22" t="s">
        <v>417</v>
      </c>
      <c r="B132" s="167" t="s">
        <v>39</v>
      </c>
      <c r="C132" s="168" t="s">
        <v>9</v>
      </c>
      <c r="D132" s="168" t="s">
        <v>35</v>
      </c>
      <c r="E132" s="101" t="s">
        <v>419</v>
      </c>
      <c r="F132" s="167"/>
      <c r="G132" s="36">
        <f>G133</f>
        <v>5</v>
      </c>
      <c r="H132" s="16"/>
    </row>
    <row r="133" spans="1:8" ht="15.75" customHeight="1">
      <c r="A133" s="122" t="s">
        <v>403</v>
      </c>
      <c r="B133" s="101" t="s">
        <v>39</v>
      </c>
      <c r="C133" s="164" t="s">
        <v>9</v>
      </c>
      <c r="D133" s="164" t="s">
        <v>35</v>
      </c>
      <c r="E133" s="101" t="s">
        <v>419</v>
      </c>
      <c r="F133" s="101" t="s">
        <v>193</v>
      </c>
      <c r="G133" s="27">
        <f>G134</f>
        <v>5</v>
      </c>
      <c r="H133" s="16"/>
    </row>
    <row r="134" spans="1:8" ht="15.75" customHeight="1">
      <c r="A134" s="122" t="s">
        <v>404</v>
      </c>
      <c r="B134" s="101" t="s">
        <v>39</v>
      </c>
      <c r="C134" s="164" t="s">
        <v>9</v>
      </c>
      <c r="D134" s="164" t="s">
        <v>35</v>
      </c>
      <c r="E134" s="101" t="s">
        <v>419</v>
      </c>
      <c r="F134" s="101" t="s">
        <v>194</v>
      </c>
      <c r="G134" s="27">
        <f>G135</f>
        <v>5</v>
      </c>
      <c r="H134" s="16"/>
    </row>
    <row r="135" spans="1:8" ht="27.75" customHeight="1">
      <c r="A135" s="145" t="s">
        <v>397</v>
      </c>
      <c r="B135" s="102" t="s">
        <v>39</v>
      </c>
      <c r="C135" s="157" t="s">
        <v>9</v>
      </c>
      <c r="D135" s="157" t="s">
        <v>35</v>
      </c>
      <c r="E135" s="102" t="s">
        <v>419</v>
      </c>
      <c r="F135" s="102" t="s">
        <v>93</v>
      </c>
      <c r="G135" s="73">
        <v>5</v>
      </c>
      <c r="H135" s="16"/>
    </row>
    <row r="136" spans="1:8" ht="16.5" customHeight="1">
      <c r="A136" s="7" t="s">
        <v>52</v>
      </c>
      <c r="B136" s="24" t="s">
        <v>39</v>
      </c>
      <c r="C136" s="25" t="s">
        <v>11</v>
      </c>
      <c r="D136" s="25" t="s">
        <v>58</v>
      </c>
      <c r="E136" s="24" t="s">
        <v>7</v>
      </c>
      <c r="F136" s="24" t="s">
        <v>7</v>
      </c>
      <c r="G136" s="37">
        <f>G137+G144+G157+G175</f>
        <v>21674.699999999997</v>
      </c>
      <c r="H136" s="16"/>
    </row>
    <row r="137" spans="1:8" ht="12.75" customHeight="1">
      <c r="A137" s="6" t="s">
        <v>62</v>
      </c>
      <c r="B137" s="101" t="s">
        <v>39</v>
      </c>
      <c r="C137" s="163" t="s">
        <v>11</v>
      </c>
      <c r="D137" s="163" t="s">
        <v>17</v>
      </c>
      <c r="E137" s="101"/>
      <c r="F137" s="101"/>
      <c r="G137" s="34">
        <f t="shared" ref="G137:G142" si="2">G138</f>
        <v>35</v>
      </c>
      <c r="H137" s="16"/>
    </row>
    <row r="138" spans="1:8" ht="12.75" customHeight="1">
      <c r="A138" s="5" t="s">
        <v>165</v>
      </c>
      <c r="B138" s="101" t="s">
        <v>39</v>
      </c>
      <c r="C138" s="163" t="s">
        <v>11</v>
      </c>
      <c r="D138" s="163" t="s">
        <v>17</v>
      </c>
      <c r="E138" s="101" t="s">
        <v>164</v>
      </c>
      <c r="F138" s="101"/>
      <c r="G138" s="34">
        <f t="shared" si="2"/>
        <v>35</v>
      </c>
      <c r="H138" s="16"/>
    </row>
    <row r="139" spans="1:8" ht="26.25" customHeight="1">
      <c r="A139" s="5" t="s">
        <v>232</v>
      </c>
      <c r="B139" s="101" t="s">
        <v>39</v>
      </c>
      <c r="C139" s="163" t="s">
        <v>11</v>
      </c>
      <c r="D139" s="163" t="s">
        <v>17</v>
      </c>
      <c r="E139" s="101" t="s">
        <v>329</v>
      </c>
      <c r="F139" s="101"/>
      <c r="G139" s="34">
        <f t="shared" si="2"/>
        <v>35</v>
      </c>
      <c r="H139" s="16"/>
    </row>
    <row r="140" spans="1:8" ht="16.5" customHeight="1">
      <c r="A140" s="5" t="s">
        <v>330</v>
      </c>
      <c r="B140" s="101" t="s">
        <v>39</v>
      </c>
      <c r="C140" s="163" t="s">
        <v>11</v>
      </c>
      <c r="D140" s="163" t="s">
        <v>17</v>
      </c>
      <c r="E140" s="101" t="s">
        <v>331</v>
      </c>
      <c r="F140" s="101"/>
      <c r="G140" s="34">
        <f t="shared" si="2"/>
        <v>35</v>
      </c>
      <c r="H140" s="16"/>
    </row>
    <row r="141" spans="1:8" ht="18.75" customHeight="1">
      <c r="A141" s="122" t="s">
        <v>403</v>
      </c>
      <c r="B141" s="101" t="s">
        <v>39</v>
      </c>
      <c r="C141" s="163" t="s">
        <v>11</v>
      </c>
      <c r="D141" s="163" t="s">
        <v>17</v>
      </c>
      <c r="E141" s="101" t="s">
        <v>331</v>
      </c>
      <c r="F141" s="101" t="s">
        <v>193</v>
      </c>
      <c r="G141" s="34">
        <f t="shared" si="2"/>
        <v>35</v>
      </c>
      <c r="H141" s="16"/>
    </row>
    <row r="142" spans="1:8" ht="25.5" customHeight="1">
      <c r="A142" s="122" t="s">
        <v>404</v>
      </c>
      <c r="B142" s="101" t="s">
        <v>39</v>
      </c>
      <c r="C142" s="163" t="s">
        <v>11</v>
      </c>
      <c r="D142" s="163" t="s">
        <v>17</v>
      </c>
      <c r="E142" s="101" t="s">
        <v>331</v>
      </c>
      <c r="F142" s="101" t="s">
        <v>194</v>
      </c>
      <c r="G142" s="34">
        <f t="shared" si="2"/>
        <v>35</v>
      </c>
      <c r="H142" s="16"/>
    </row>
    <row r="143" spans="1:8" ht="26.25" customHeight="1">
      <c r="A143" s="145" t="s">
        <v>397</v>
      </c>
      <c r="B143" s="102" t="s">
        <v>39</v>
      </c>
      <c r="C143" s="157" t="s">
        <v>11</v>
      </c>
      <c r="D143" s="157" t="s">
        <v>17</v>
      </c>
      <c r="E143" s="102" t="s">
        <v>331</v>
      </c>
      <c r="F143" s="102" t="s">
        <v>93</v>
      </c>
      <c r="G143" s="73">
        <v>35</v>
      </c>
      <c r="H143" s="16"/>
    </row>
    <row r="144" spans="1:8" ht="16.5" customHeight="1">
      <c r="A144" s="5" t="s">
        <v>31</v>
      </c>
      <c r="B144" s="101" t="s">
        <v>39</v>
      </c>
      <c r="C144" s="163" t="s">
        <v>11</v>
      </c>
      <c r="D144" s="163" t="s">
        <v>23</v>
      </c>
      <c r="E144" s="101" t="s">
        <v>7</v>
      </c>
      <c r="F144" s="101" t="s">
        <v>7</v>
      </c>
      <c r="G144" s="34">
        <f>G145</f>
        <v>439.8</v>
      </c>
      <c r="H144" s="16"/>
    </row>
    <row r="145" spans="1:8" ht="12.75" customHeight="1">
      <c r="A145" s="5" t="s">
        <v>165</v>
      </c>
      <c r="B145" s="101" t="s">
        <v>39</v>
      </c>
      <c r="C145" s="164" t="s">
        <v>11</v>
      </c>
      <c r="D145" s="164" t="s">
        <v>23</v>
      </c>
      <c r="E145" s="101" t="s">
        <v>164</v>
      </c>
      <c r="F145" s="101" t="s">
        <v>7</v>
      </c>
      <c r="G145" s="27">
        <f>G146+G150+G154</f>
        <v>439.8</v>
      </c>
      <c r="H145" s="16"/>
    </row>
    <row r="146" spans="1:8" ht="16.5" customHeight="1">
      <c r="A146" s="22" t="s">
        <v>44</v>
      </c>
      <c r="B146" s="101" t="s">
        <v>39</v>
      </c>
      <c r="C146" s="164" t="s">
        <v>11</v>
      </c>
      <c r="D146" s="164" t="s">
        <v>23</v>
      </c>
      <c r="E146" s="167" t="s">
        <v>348</v>
      </c>
      <c r="F146" s="167"/>
      <c r="G146" s="36">
        <f>G147</f>
        <v>30</v>
      </c>
      <c r="H146" s="16"/>
    </row>
    <row r="147" spans="1:8" ht="27" customHeight="1">
      <c r="A147" s="136" t="s">
        <v>403</v>
      </c>
      <c r="B147" s="101" t="s">
        <v>39</v>
      </c>
      <c r="C147" s="164" t="s">
        <v>11</v>
      </c>
      <c r="D147" s="164" t="s">
        <v>23</v>
      </c>
      <c r="E147" s="167" t="s">
        <v>348</v>
      </c>
      <c r="F147" s="101" t="s">
        <v>193</v>
      </c>
      <c r="G147" s="27">
        <f>G148</f>
        <v>30</v>
      </c>
      <c r="H147" s="16"/>
    </row>
    <row r="148" spans="1:8" ht="25.5" customHeight="1">
      <c r="A148" s="136" t="s">
        <v>404</v>
      </c>
      <c r="B148" s="101" t="s">
        <v>39</v>
      </c>
      <c r="C148" s="164" t="s">
        <v>11</v>
      </c>
      <c r="D148" s="164" t="s">
        <v>23</v>
      </c>
      <c r="E148" s="167" t="s">
        <v>348</v>
      </c>
      <c r="F148" s="101" t="s">
        <v>194</v>
      </c>
      <c r="G148" s="27">
        <f>G149</f>
        <v>30</v>
      </c>
      <c r="H148" s="16"/>
    </row>
    <row r="149" spans="1:8" ht="26.25" customHeight="1">
      <c r="A149" s="145" t="s">
        <v>397</v>
      </c>
      <c r="B149" s="102" t="s">
        <v>39</v>
      </c>
      <c r="C149" s="157" t="s">
        <v>11</v>
      </c>
      <c r="D149" s="157" t="s">
        <v>23</v>
      </c>
      <c r="E149" s="102" t="s">
        <v>348</v>
      </c>
      <c r="F149" s="102" t="s">
        <v>93</v>
      </c>
      <c r="G149" s="73">
        <v>30</v>
      </c>
      <c r="H149" s="16"/>
    </row>
    <row r="150" spans="1:8">
      <c r="A150" s="57" t="s">
        <v>423</v>
      </c>
      <c r="B150" s="101" t="s">
        <v>39</v>
      </c>
      <c r="C150" s="164" t="s">
        <v>11</v>
      </c>
      <c r="D150" s="164" t="s">
        <v>23</v>
      </c>
      <c r="E150" s="101" t="s">
        <v>422</v>
      </c>
      <c r="F150" s="101" t="s">
        <v>7</v>
      </c>
      <c r="G150" s="27">
        <f>G153</f>
        <v>300</v>
      </c>
      <c r="H150" s="16"/>
    </row>
    <row r="151" spans="1:8" ht="27" customHeight="1">
      <c r="A151" s="122" t="s">
        <v>420</v>
      </c>
      <c r="B151" s="101" t="s">
        <v>39</v>
      </c>
      <c r="C151" s="164" t="s">
        <v>11</v>
      </c>
      <c r="D151" s="164" t="s">
        <v>23</v>
      </c>
      <c r="E151" s="101" t="s">
        <v>422</v>
      </c>
      <c r="F151" s="101" t="s">
        <v>193</v>
      </c>
      <c r="G151" s="27">
        <f>G152</f>
        <v>300</v>
      </c>
      <c r="H151" s="16"/>
    </row>
    <row r="152" spans="1:8" ht="12.75" customHeight="1">
      <c r="A152" s="136" t="s">
        <v>404</v>
      </c>
      <c r="B152" s="101" t="s">
        <v>39</v>
      </c>
      <c r="C152" s="164" t="s">
        <v>11</v>
      </c>
      <c r="D152" s="164" t="s">
        <v>23</v>
      </c>
      <c r="E152" s="101" t="s">
        <v>422</v>
      </c>
      <c r="F152" s="101" t="s">
        <v>194</v>
      </c>
      <c r="G152" s="27">
        <f>G153</f>
        <v>300</v>
      </c>
      <c r="H152" s="16"/>
    </row>
    <row r="153" spans="1:8" ht="24" customHeight="1">
      <c r="A153" s="137" t="s">
        <v>397</v>
      </c>
      <c r="B153" s="102" t="s">
        <v>39</v>
      </c>
      <c r="C153" s="157" t="s">
        <v>11</v>
      </c>
      <c r="D153" s="157" t="s">
        <v>23</v>
      </c>
      <c r="E153" s="102" t="s">
        <v>422</v>
      </c>
      <c r="F153" s="102" t="s">
        <v>93</v>
      </c>
      <c r="G153" s="73">
        <v>300</v>
      </c>
      <c r="H153" s="16"/>
    </row>
    <row r="154" spans="1:8" ht="50.25" customHeight="1">
      <c r="A154" s="123" t="s">
        <v>487</v>
      </c>
      <c r="B154" s="101" t="s">
        <v>39</v>
      </c>
      <c r="C154" s="164" t="s">
        <v>11</v>
      </c>
      <c r="D154" s="164" t="s">
        <v>23</v>
      </c>
      <c r="E154" s="101" t="s">
        <v>486</v>
      </c>
      <c r="F154" s="101"/>
      <c r="G154" s="27">
        <f>G155</f>
        <v>109.8</v>
      </c>
      <c r="H154" s="16"/>
    </row>
    <row r="155" spans="1:8" ht="24" customHeight="1">
      <c r="A155" s="136" t="s">
        <v>195</v>
      </c>
      <c r="B155" s="101" t="s">
        <v>39</v>
      </c>
      <c r="C155" s="164" t="s">
        <v>11</v>
      </c>
      <c r="D155" s="164" t="s">
        <v>23</v>
      </c>
      <c r="E155" s="101" t="s">
        <v>486</v>
      </c>
      <c r="F155" s="101" t="s">
        <v>196</v>
      </c>
      <c r="G155" s="27">
        <f>G156</f>
        <v>109.8</v>
      </c>
      <c r="H155" s="16"/>
    </row>
    <row r="156" spans="1:8" ht="24" customHeight="1">
      <c r="A156" s="28" t="s">
        <v>171</v>
      </c>
      <c r="B156" s="102" t="s">
        <v>39</v>
      </c>
      <c r="C156" s="157" t="s">
        <v>11</v>
      </c>
      <c r="D156" s="157" t="s">
        <v>23</v>
      </c>
      <c r="E156" s="102" t="s">
        <v>486</v>
      </c>
      <c r="F156" s="102" t="s">
        <v>98</v>
      </c>
      <c r="G156" s="73">
        <v>109.8</v>
      </c>
      <c r="H156" s="16"/>
    </row>
    <row r="157" spans="1:8" ht="16.5" customHeight="1">
      <c r="A157" s="5" t="s">
        <v>72</v>
      </c>
      <c r="B157" s="101" t="s">
        <v>39</v>
      </c>
      <c r="C157" s="164" t="s">
        <v>11</v>
      </c>
      <c r="D157" s="164" t="s">
        <v>14</v>
      </c>
      <c r="E157" s="101" t="s">
        <v>7</v>
      </c>
      <c r="F157" s="101" t="s">
        <v>7</v>
      </c>
      <c r="G157" s="27">
        <f>G158</f>
        <v>15273</v>
      </c>
      <c r="H157" s="16"/>
    </row>
    <row r="158" spans="1:8" ht="12.75" customHeight="1">
      <c r="A158" s="5" t="s">
        <v>165</v>
      </c>
      <c r="B158" s="101" t="s">
        <v>39</v>
      </c>
      <c r="C158" s="164" t="s">
        <v>11</v>
      </c>
      <c r="D158" s="164" t="s">
        <v>14</v>
      </c>
      <c r="E158" s="101" t="s">
        <v>164</v>
      </c>
      <c r="F158" s="101"/>
      <c r="G158" s="27">
        <f>G159+G163+G167+G171</f>
        <v>15273</v>
      </c>
      <c r="H158" s="16"/>
    </row>
    <row r="159" spans="1:8" ht="38.25" customHeight="1">
      <c r="A159" s="5" t="s">
        <v>490</v>
      </c>
      <c r="B159" s="101" t="s">
        <v>39</v>
      </c>
      <c r="C159" s="164" t="s">
        <v>11</v>
      </c>
      <c r="D159" s="164" t="s">
        <v>14</v>
      </c>
      <c r="E159" s="101" t="s">
        <v>488</v>
      </c>
      <c r="F159" s="101"/>
      <c r="G159" s="27">
        <f>G160</f>
        <v>3807</v>
      </c>
      <c r="H159" s="16"/>
    </row>
    <row r="160" spans="1:8" ht="12.75" customHeight="1">
      <c r="A160" s="136" t="s">
        <v>403</v>
      </c>
      <c r="B160" s="101" t="s">
        <v>39</v>
      </c>
      <c r="C160" s="164" t="s">
        <v>11</v>
      </c>
      <c r="D160" s="164" t="s">
        <v>14</v>
      </c>
      <c r="E160" s="101" t="s">
        <v>488</v>
      </c>
      <c r="F160" s="101" t="s">
        <v>193</v>
      </c>
      <c r="G160" s="27">
        <f>G161</f>
        <v>3807</v>
      </c>
      <c r="H160" s="16"/>
    </row>
    <row r="161" spans="1:8" ht="15.75" customHeight="1">
      <c r="A161" s="136" t="s">
        <v>404</v>
      </c>
      <c r="B161" s="101" t="s">
        <v>39</v>
      </c>
      <c r="C161" s="164" t="s">
        <v>11</v>
      </c>
      <c r="D161" s="164" t="s">
        <v>14</v>
      </c>
      <c r="E161" s="101" t="s">
        <v>488</v>
      </c>
      <c r="F161" s="101" t="s">
        <v>194</v>
      </c>
      <c r="G161" s="27">
        <f>G162</f>
        <v>3807</v>
      </c>
      <c r="H161" s="16"/>
    </row>
    <row r="162" spans="1:8" ht="10.5" customHeight="1">
      <c r="A162" s="145" t="s">
        <v>397</v>
      </c>
      <c r="B162" s="102" t="s">
        <v>39</v>
      </c>
      <c r="C162" s="157" t="s">
        <v>11</v>
      </c>
      <c r="D162" s="157" t="s">
        <v>14</v>
      </c>
      <c r="E162" s="102" t="s">
        <v>488</v>
      </c>
      <c r="F162" s="102" t="s">
        <v>93</v>
      </c>
      <c r="G162" s="73">
        <v>3807</v>
      </c>
      <c r="H162" s="16"/>
    </row>
    <row r="163" spans="1:8" ht="28.5" customHeight="1">
      <c r="A163" s="5" t="s">
        <v>491</v>
      </c>
      <c r="B163" s="101" t="s">
        <v>39</v>
      </c>
      <c r="C163" s="164" t="s">
        <v>11</v>
      </c>
      <c r="D163" s="164" t="s">
        <v>14</v>
      </c>
      <c r="E163" s="101" t="s">
        <v>489</v>
      </c>
      <c r="F163" s="101"/>
      <c r="G163" s="27">
        <f>G164</f>
        <v>470</v>
      </c>
      <c r="H163" s="16"/>
    </row>
    <row r="164" spans="1:8" ht="12.75" customHeight="1">
      <c r="A164" s="136" t="s">
        <v>403</v>
      </c>
      <c r="B164" s="101" t="s">
        <v>39</v>
      </c>
      <c r="C164" s="164" t="s">
        <v>11</v>
      </c>
      <c r="D164" s="164" t="s">
        <v>14</v>
      </c>
      <c r="E164" s="101" t="s">
        <v>489</v>
      </c>
      <c r="F164" s="101" t="s">
        <v>193</v>
      </c>
      <c r="G164" s="27">
        <f>G165</f>
        <v>470</v>
      </c>
      <c r="H164" s="16"/>
    </row>
    <row r="165" spans="1:8" ht="25.5" customHeight="1">
      <c r="A165" s="136" t="s">
        <v>404</v>
      </c>
      <c r="B165" s="101" t="s">
        <v>39</v>
      </c>
      <c r="C165" s="164" t="s">
        <v>11</v>
      </c>
      <c r="D165" s="164" t="s">
        <v>14</v>
      </c>
      <c r="E165" s="101" t="s">
        <v>489</v>
      </c>
      <c r="F165" s="101" t="s">
        <v>194</v>
      </c>
      <c r="G165" s="27">
        <f>G166</f>
        <v>470</v>
      </c>
      <c r="H165" s="16"/>
    </row>
    <row r="166" spans="1:8" ht="25.5" customHeight="1">
      <c r="A166" s="145" t="s">
        <v>397</v>
      </c>
      <c r="B166" s="102" t="s">
        <v>39</v>
      </c>
      <c r="C166" s="157" t="s">
        <v>11</v>
      </c>
      <c r="D166" s="157" t="s">
        <v>14</v>
      </c>
      <c r="E166" s="102" t="s">
        <v>489</v>
      </c>
      <c r="F166" s="102" t="s">
        <v>93</v>
      </c>
      <c r="G166" s="73">
        <v>470</v>
      </c>
      <c r="H166" s="16"/>
    </row>
    <row r="167" spans="1:8" ht="27.75" customHeight="1">
      <c r="A167" s="5" t="s">
        <v>492</v>
      </c>
      <c r="B167" s="101" t="s">
        <v>39</v>
      </c>
      <c r="C167" s="164" t="s">
        <v>11</v>
      </c>
      <c r="D167" s="164" t="s">
        <v>14</v>
      </c>
      <c r="E167" s="101" t="s">
        <v>493</v>
      </c>
      <c r="F167" s="167"/>
      <c r="G167" s="36">
        <f>G168</f>
        <v>5000</v>
      </c>
      <c r="H167" s="16"/>
    </row>
    <row r="168" spans="1:8" ht="27.75" customHeight="1">
      <c r="A168" s="136" t="s">
        <v>403</v>
      </c>
      <c r="B168" s="101" t="s">
        <v>39</v>
      </c>
      <c r="C168" s="164" t="s">
        <v>11</v>
      </c>
      <c r="D168" s="164" t="s">
        <v>14</v>
      </c>
      <c r="E168" s="101" t="s">
        <v>493</v>
      </c>
      <c r="F168" s="101" t="s">
        <v>193</v>
      </c>
      <c r="G168" s="36">
        <f>G169</f>
        <v>5000</v>
      </c>
      <c r="H168" s="16"/>
    </row>
    <row r="169" spans="1:8" ht="12.75" customHeight="1">
      <c r="A169" s="136" t="s">
        <v>404</v>
      </c>
      <c r="B169" s="101" t="s">
        <v>39</v>
      </c>
      <c r="C169" s="164" t="s">
        <v>11</v>
      </c>
      <c r="D169" s="164" t="s">
        <v>14</v>
      </c>
      <c r="E169" s="101" t="s">
        <v>493</v>
      </c>
      <c r="F169" s="101" t="s">
        <v>194</v>
      </c>
      <c r="G169" s="36">
        <f>G170</f>
        <v>5000</v>
      </c>
      <c r="H169" s="16"/>
    </row>
    <row r="170" spans="1:8" ht="27.75" customHeight="1">
      <c r="A170" s="145" t="s">
        <v>397</v>
      </c>
      <c r="B170" s="102" t="s">
        <v>39</v>
      </c>
      <c r="C170" s="157" t="s">
        <v>11</v>
      </c>
      <c r="D170" s="157" t="s">
        <v>14</v>
      </c>
      <c r="E170" s="102" t="s">
        <v>493</v>
      </c>
      <c r="F170" s="102" t="s">
        <v>93</v>
      </c>
      <c r="G170" s="73">
        <v>5000</v>
      </c>
      <c r="H170" s="16"/>
    </row>
    <row r="171" spans="1:8" ht="38.25" customHeight="1">
      <c r="A171" s="22" t="s">
        <v>495</v>
      </c>
      <c r="B171" s="167" t="s">
        <v>39</v>
      </c>
      <c r="C171" s="168" t="s">
        <v>11</v>
      </c>
      <c r="D171" s="168" t="s">
        <v>14</v>
      </c>
      <c r="E171" s="167" t="s">
        <v>494</v>
      </c>
      <c r="F171" s="167"/>
      <c r="G171" s="36">
        <f>G172</f>
        <v>5996</v>
      </c>
      <c r="H171" s="16"/>
    </row>
    <row r="172" spans="1:8" ht="12.75" customHeight="1">
      <c r="A172" s="136" t="s">
        <v>403</v>
      </c>
      <c r="B172" s="167" t="s">
        <v>39</v>
      </c>
      <c r="C172" s="168" t="s">
        <v>11</v>
      </c>
      <c r="D172" s="168" t="s">
        <v>14</v>
      </c>
      <c r="E172" s="167" t="s">
        <v>494</v>
      </c>
      <c r="F172" s="167" t="s">
        <v>193</v>
      </c>
      <c r="G172" s="36">
        <f>G173</f>
        <v>5996</v>
      </c>
      <c r="H172" s="16"/>
    </row>
    <row r="173" spans="1:8" ht="25.5" customHeight="1">
      <c r="A173" s="136" t="s">
        <v>404</v>
      </c>
      <c r="B173" s="167" t="s">
        <v>39</v>
      </c>
      <c r="C173" s="168" t="s">
        <v>11</v>
      </c>
      <c r="D173" s="168" t="s">
        <v>14</v>
      </c>
      <c r="E173" s="167" t="s">
        <v>494</v>
      </c>
      <c r="F173" s="167" t="s">
        <v>194</v>
      </c>
      <c r="G173" s="36">
        <f>G174</f>
        <v>5996</v>
      </c>
      <c r="H173" s="16"/>
    </row>
    <row r="174" spans="1:8" ht="25.5" customHeight="1">
      <c r="A174" s="145" t="s">
        <v>397</v>
      </c>
      <c r="B174" s="102" t="s">
        <v>39</v>
      </c>
      <c r="C174" s="157" t="s">
        <v>11</v>
      </c>
      <c r="D174" s="157" t="s">
        <v>14</v>
      </c>
      <c r="E174" s="102" t="s">
        <v>494</v>
      </c>
      <c r="F174" s="102" t="s">
        <v>93</v>
      </c>
      <c r="G174" s="73">
        <v>5996</v>
      </c>
      <c r="H174" s="16"/>
    </row>
    <row r="175" spans="1:8" ht="15" customHeight="1">
      <c r="A175" s="5" t="s">
        <v>29</v>
      </c>
      <c r="B175" s="101" t="s">
        <v>39</v>
      </c>
      <c r="C175" s="163" t="s">
        <v>11</v>
      </c>
      <c r="D175" s="163" t="s">
        <v>28</v>
      </c>
      <c r="E175" s="101" t="s">
        <v>7</v>
      </c>
      <c r="F175" s="101" t="s">
        <v>7</v>
      </c>
      <c r="G175" s="27">
        <f>G176</f>
        <v>5926.9</v>
      </c>
      <c r="H175" s="16"/>
    </row>
    <row r="176" spans="1:8" ht="16.5" customHeight="1">
      <c r="A176" s="5" t="s">
        <v>165</v>
      </c>
      <c r="B176" s="101" t="s">
        <v>39</v>
      </c>
      <c r="C176" s="164" t="s">
        <v>11</v>
      </c>
      <c r="D176" s="164" t="s">
        <v>28</v>
      </c>
      <c r="E176" s="101" t="s">
        <v>164</v>
      </c>
      <c r="F176" s="101"/>
      <c r="G176" s="27">
        <f>G177+G183+G186</f>
        <v>5926.9</v>
      </c>
      <c r="H176" s="16"/>
    </row>
    <row r="177" spans="1:8" ht="27" customHeight="1">
      <c r="A177" s="5" t="s">
        <v>462</v>
      </c>
      <c r="B177" s="101" t="s">
        <v>39</v>
      </c>
      <c r="C177" s="163" t="s">
        <v>11</v>
      </c>
      <c r="D177" s="163" t="s">
        <v>28</v>
      </c>
      <c r="E177" s="101" t="s">
        <v>463</v>
      </c>
      <c r="F177" s="101"/>
      <c r="G177" s="34">
        <f>G178+G181</f>
        <v>1370</v>
      </c>
      <c r="H177" s="16"/>
    </row>
    <row r="178" spans="1:8" ht="16.5" customHeight="1">
      <c r="A178" s="136" t="s">
        <v>403</v>
      </c>
      <c r="B178" s="167" t="s">
        <v>39</v>
      </c>
      <c r="C178" s="168" t="s">
        <v>11</v>
      </c>
      <c r="D178" s="168" t="s">
        <v>28</v>
      </c>
      <c r="E178" s="101" t="s">
        <v>463</v>
      </c>
      <c r="F178" s="167" t="s">
        <v>193</v>
      </c>
      <c r="G178" s="36">
        <f>G179</f>
        <v>20</v>
      </c>
      <c r="H178" s="16"/>
    </row>
    <row r="179" spans="1:8" ht="16.5" customHeight="1">
      <c r="A179" s="122" t="s">
        <v>404</v>
      </c>
      <c r="B179" s="167" t="s">
        <v>39</v>
      </c>
      <c r="C179" s="168" t="s">
        <v>11</v>
      </c>
      <c r="D179" s="168" t="s">
        <v>28</v>
      </c>
      <c r="E179" s="101" t="s">
        <v>463</v>
      </c>
      <c r="F179" s="167" t="s">
        <v>194</v>
      </c>
      <c r="G179" s="34">
        <f>G180</f>
        <v>20</v>
      </c>
      <c r="H179" s="16"/>
    </row>
    <row r="180" spans="1:8" ht="16.5" customHeight="1">
      <c r="A180" s="145" t="s">
        <v>397</v>
      </c>
      <c r="B180" s="102" t="s">
        <v>39</v>
      </c>
      <c r="C180" s="157" t="s">
        <v>11</v>
      </c>
      <c r="D180" s="157" t="s">
        <v>28</v>
      </c>
      <c r="E180" s="102" t="s">
        <v>463</v>
      </c>
      <c r="F180" s="102" t="s">
        <v>93</v>
      </c>
      <c r="G180" s="73">
        <v>20</v>
      </c>
      <c r="H180" s="16"/>
    </row>
    <row r="181" spans="1:8" ht="16.5" customHeight="1">
      <c r="A181" s="136" t="s">
        <v>195</v>
      </c>
      <c r="B181" s="101" t="s">
        <v>39</v>
      </c>
      <c r="C181" s="163" t="s">
        <v>11</v>
      </c>
      <c r="D181" s="163" t="s">
        <v>28</v>
      </c>
      <c r="E181" s="101" t="s">
        <v>463</v>
      </c>
      <c r="F181" s="101" t="s">
        <v>196</v>
      </c>
      <c r="G181" s="34">
        <f>G182</f>
        <v>1350</v>
      </c>
      <c r="H181" s="16"/>
    </row>
    <row r="182" spans="1:8" ht="16.5" customHeight="1">
      <c r="A182" s="28" t="s">
        <v>171</v>
      </c>
      <c r="B182" s="102" t="s">
        <v>39</v>
      </c>
      <c r="C182" s="157" t="s">
        <v>11</v>
      </c>
      <c r="D182" s="157" t="s">
        <v>28</v>
      </c>
      <c r="E182" s="102" t="s">
        <v>463</v>
      </c>
      <c r="F182" s="102" t="s">
        <v>98</v>
      </c>
      <c r="G182" s="73">
        <v>1350</v>
      </c>
      <c r="H182" s="16"/>
    </row>
    <row r="183" spans="1:8" ht="42.75" customHeight="1">
      <c r="A183" s="6" t="s">
        <v>472</v>
      </c>
      <c r="B183" s="101" t="s">
        <v>39</v>
      </c>
      <c r="C183" s="163" t="s">
        <v>11</v>
      </c>
      <c r="D183" s="163" t="s">
        <v>28</v>
      </c>
      <c r="E183" s="101" t="s">
        <v>459</v>
      </c>
      <c r="F183" s="101" t="s">
        <v>7</v>
      </c>
      <c r="G183" s="34">
        <f>G184</f>
        <v>4500</v>
      </c>
      <c r="H183" s="16"/>
    </row>
    <row r="184" spans="1:8" ht="12.75" customHeight="1">
      <c r="A184" s="122" t="s">
        <v>195</v>
      </c>
      <c r="B184" s="101" t="s">
        <v>39</v>
      </c>
      <c r="C184" s="163" t="s">
        <v>11</v>
      </c>
      <c r="D184" s="163" t="s">
        <v>28</v>
      </c>
      <c r="E184" s="101" t="s">
        <v>459</v>
      </c>
      <c r="F184" s="101" t="s">
        <v>196</v>
      </c>
      <c r="G184" s="34">
        <f>G185</f>
        <v>4500</v>
      </c>
      <c r="H184" s="16"/>
    </row>
    <row r="185" spans="1:8" ht="12.75" customHeight="1">
      <c r="A185" s="28" t="s">
        <v>171</v>
      </c>
      <c r="B185" s="102" t="s">
        <v>39</v>
      </c>
      <c r="C185" s="157" t="s">
        <v>11</v>
      </c>
      <c r="D185" s="157" t="s">
        <v>28</v>
      </c>
      <c r="E185" s="102" t="s">
        <v>459</v>
      </c>
      <c r="F185" s="102" t="s">
        <v>98</v>
      </c>
      <c r="G185" s="73">
        <v>4500</v>
      </c>
      <c r="H185" s="16"/>
    </row>
    <row r="186" spans="1:8" ht="48" customHeight="1">
      <c r="A186" s="54" t="s">
        <v>473</v>
      </c>
      <c r="B186" s="101" t="s">
        <v>39</v>
      </c>
      <c r="C186" s="163" t="s">
        <v>11</v>
      </c>
      <c r="D186" s="163" t="s">
        <v>28</v>
      </c>
      <c r="E186" s="101" t="s">
        <v>460</v>
      </c>
      <c r="F186" s="101"/>
      <c r="G186" s="34">
        <f>G187+G190</f>
        <v>56.9</v>
      </c>
      <c r="H186" s="16"/>
    </row>
    <row r="187" spans="1:8" ht="39.75" customHeight="1">
      <c r="A187" s="78" t="s">
        <v>443</v>
      </c>
      <c r="B187" s="101" t="s">
        <v>39</v>
      </c>
      <c r="C187" s="163" t="s">
        <v>11</v>
      </c>
      <c r="D187" s="163" t="s">
        <v>28</v>
      </c>
      <c r="E187" s="101" t="s">
        <v>460</v>
      </c>
      <c r="F187" s="101" t="s">
        <v>191</v>
      </c>
      <c r="G187" s="34">
        <f>G188</f>
        <v>53.9</v>
      </c>
      <c r="H187" s="16"/>
    </row>
    <row r="188" spans="1:8" ht="17.25" customHeight="1">
      <c r="A188" s="54" t="s">
        <v>192</v>
      </c>
      <c r="B188" s="101" t="s">
        <v>39</v>
      </c>
      <c r="C188" s="163" t="s">
        <v>11</v>
      </c>
      <c r="D188" s="163" t="s">
        <v>28</v>
      </c>
      <c r="E188" s="101" t="s">
        <v>460</v>
      </c>
      <c r="F188" s="101" t="s">
        <v>190</v>
      </c>
      <c r="G188" s="34">
        <f>G189</f>
        <v>53.9</v>
      </c>
      <c r="H188" s="16"/>
    </row>
    <row r="189" spans="1:8" ht="25.5" customHeight="1">
      <c r="A189" s="150" t="s">
        <v>399</v>
      </c>
      <c r="B189" s="102" t="s">
        <v>39</v>
      </c>
      <c r="C189" s="157" t="s">
        <v>11</v>
      </c>
      <c r="D189" s="157" t="s">
        <v>28</v>
      </c>
      <c r="E189" s="102" t="s">
        <v>460</v>
      </c>
      <c r="F189" s="102" t="s">
        <v>94</v>
      </c>
      <c r="G189" s="73">
        <f>56.9-G192</f>
        <v>53.9</v>
      </c>
      <c r="H189" s="16"/>
    </row>
    <row r="190" spans="1:8" ht="24">
      <c r="A190" s="136" t="s">
        <v>420</v>
      </c>
      <c r="B190" s="101" t="s">
        <v>39</v>
      </c>
      <c r="C190" s="163" t="s">
        <v>11</v>
      </c>
      <c r="D190" s="163" t="s">
        <v>28</v>
      </c>
      <c r="E190" s="101" t="s">
        <v>460</v>
      </c>
      <c r="F190" s="101" t="s">
        <v>193</v>
      </c>
      <c r="G190" s="34">
        <f>G191</f>
        <v>3</v>
      </c>
      <c r="H190" s="16"/>
    </row>
    <row r="191" spans="1:8" ht="23.25" customHeight="1">
      <c r="A191" s="122" t="s">
        <v>432</v>
      </c>
      <c r="B191" s="101" t="s">
        <v>39</v>
      </c>
      <c r="C191" s="163" t="s">
        <v>11</v>
      </c>
      <c r="D191" s="163" t="s">
        <v>28</v>
      </c>
      <c r="E191" s="101" t="s">
        <v>460</v>
      </c>
      <c r="F191" s="167" t="s">
        <v>194</v>
      </c>
      <c r="G191" s="34">
        <f>G192</f>
        <v>3</v>
      </c>
      <c r="H191" s="16"/>
    </row>
    <row r="192" spans="1:8" ht="24">
      <c r="A192" s="145" t="s">
        <v>426</v>
      </c>
      <c r="B192" s="102" t="s">
        <v>39</v>
      </c>
      <c r="C192" s="157" t="s">
        <v>11</v>
      </c>
      <c r="D192" s="157" t="s">
        <v>28</v>
      </c>
      <c r="E192" s="102" t="s">
        <v>460</v>
      </c>
      <c r="F192" s="102" t="s">
        <v>93</v>
      </c>
      <c r="G192" s="73">
        <v>3</v>
      </c>
      <c r="H192" s="16"/>
    </row>
    <row r="193" spans="1:9" ht="15" customHeight="1">
      <c r="A193" s="46" t="s">
        <v>53</v>
      </c>
      <c r="B193" s="24" t="s">
        <v>39</v>
      </c>
      <c r="C193" s="25" t="s">
        <v>17</v>
      </c>
      <c r="D193" s="25" t="s">
        <v>58</v>
      </c>
      <c r="E193" s="24" t="s">
        <v>7</v>
      </c>
      <c r="F193" s="24" t="s">
        <v>7</v>
      </c>
      <c r="G193" s="33">
        <f>G194+G215+G255+G275</f>
        <v>211327.9</v>
      </c>
      <c r="H193" s="16"/>
      <c r="I193" s="16"/>
    </row>
    <row r="194" spans="1:9" ht="16.5" customHeight="1">
      <c r="A194" s="5" t="s">
        <v>18</v>
      </c>
      <c r="B194" s="101" t="s">
        <v>39</v>
      </c>
      <c r="C194" s="164" t="s">
        <v>17</v>
      </c>
      <c r="D194" s="164" t="s">
        <v>8</v>
      </c>
      <c r="E194" s="101" t="s">
        <v>7</v>
      </c>
      <c r="F194" s="101" t="s">
        <v>7</v>
      </c>
      <c r="G194" s="27">
        <f>G195</f>
        <v>106023.5</v>
      </c>
      <c r="H194" s="16"/>
    </row>
    <row r="195" spans="1:9" ht="17.25" customHeight="1">
      <c r="A195" s="5" t="s">
        <v>165</v>
      </c>
      <c r="B195" s="101" t="s">
        <v>39</v>
      </c>
      <c r="C195" s="164" t="s">
        <v>17</v>
      </c>
      <c r="D195" s="164" t="s">
        <v>8</v>
      </c>
      <c r="E195" s="101" t="s">
        <v>164</v>
      </c>
      <c r="F195" s="101"/>
      <c r="G195" s="27">
        <f>G196+G202+G207+G212</f>
        <v>106023.5</v>
      </c>
      <c r="H195" s="16"/>
    </row>
    <row r="196" spans="1:9" ht="30" customHeight="1">
      <c r="A196" s="5" t="s">
        <v>235</v>
      </c>
      <c r="B196" s="101" t="s">
        <v>39</v>
      </c>
      <c r="C196" s="164" t="s">
        <v>17</v>
      </c>
      <c r="D196" s="164" t="s">
        <v>8</v>
      </c>
      <c r="E196" s="101" t="s">
        <v>314</v>
      </c>
      <c r="F196" s="101"/>
      <c r="G196" s="27">
        <f>G200+G201</f>
        <v>13770</v>
      </c>
      <c r="H196" s="16"/>
    </row>
    <row r="197" spans="1:9" ht="24.75" customHeight="1">
      <c r="A197" s="5" t="s">
        <v>335</v>
      </c>
      <c r="B197" s="101" t="s">
        <v>39</v>
      </c>
      <c r="C197" s="164" t="s">
        <v>17</v>
      </c>
      <c r="D197" s="164" t="s">
        <v>8</v>
      </c>
      <c r="E197" s="101" t="s">
        <v>336</v>
      </c>
      <c r="F197" s="101"/>
      <c r="G197" s="27">
        <f>G199</f>
        <v>13770</v>
      </c>
      <c r="H197" s="16"/>
    </row>
    <row r="198" spans="1:9" ht="24" customHeight="1">
      <c r="A198" s="136" t="s">
        <v>403</v>
      </c>
      <c r="B198" s="101" t="s">
        <v>39</v>
      </c>
      <c r="C198" s="164" t="s">
        <v>17</v>
      </c>
      <c r="D198" s="164" t="s">
        <v>8</v>
      </c>
      <c r="E198" s="101" t="s">
        <v>336</v>
      </c>
      <c r="F198" s="101" t="s">
        <v>193</v>
      </c>
      <c r="G198" s="27">
        <f>G199</f>
        <v>13770</v>
      </c>
      <c r="H198" s="16"/>
    </row>
    <row r="199" spans="1:9" ht="27.75" customHeight="1">
      <c r="A199" s="122" t="s">
        <v>404</v>
      </c>
      <c r="B199" s="167" t="s">
        <v>39</v>
      </c>
      <c r="C199" s="168" t="s">
        <v>17</v>
      </c>
      <c r="D199" s="168" t="s">
        <v>8</v>
      </c>
      <c r="E199" s="101" t="s">
        <v>336</v>
      </c>
      <c r="F199" s="167" t="s">
        <v>194</v>
      </c>
      <c r="G199" s="27">
        <f>G200+G201</f>
        <v>13770</v>
      </c>
      <c r="H199" s="16"/>
    </row>
    <row r="200" spans="1:9" ht="25.5" customHeight="1">
      <c r="A200" s="118" t="s">
        <v>398</v>
      </c>
      <c r="B200" s="102" t="s">
        <v>39</v>
      </c>
      <c r="C200" s="157" t="s">
        <v>17</v>
      </c>
      <c r="D200" s="157" t="s">
        <v>8</v>
      </c>
      <c r="E200" s="102" t="s">
        <v>336</v>
      </c>
      <c r="F200" s="102" t="s">
        <v>99</v>
      </c>
      <c r="G200" s="73">
        <v>10250</v>
      </c>
      <c r="H200" s="16"/>
    </row>
    <row r="201" spans="1:9" ht="24" customHeight="1">
      <c r="A201" s="145" t="s">
        <v>397</v>
      </c>
      <c r="B201" s="102" t="s">
        <v>39</v>
      </c>
      <c r="C201" s="157" t="s">
        <v>17</v>
      </c>
      <c r="D201" s="157" t="s">
        <v>8</v>
      </c>
      <c r="E201" s="102" t="s">
        <v>336</v>
      </c>
      <c r="F201" s="102" t="s">
        <v>93</v>
      </c>
      <c r="G201" s="73">
        <v>3520</v>
      </c>
      <c r="H201" s="16"/>
    </row>
    <row r="202" spans="1:9" ht="30.75" customHeight="1">
      <c r="A202" s="5" t="s">
        <v>233</v>
      </c>
      <c r="B202" s="101" t="s">
        <v>39</v>
      </c>
      <c r="C202" s="164" t="s">
        <v>17</v>
      </c>
      <c r="D202" s="164" t="s">
        <v>8</v>
      </c>
      <c r="E202" s="101" t="s">
        <v>337</v>
      </c>
      <c r="F202" s="101"/>
      <c r="G202" s="27">
        <f>G203</f>
        <v>2500</v>
      </c>
      <c r="H202" s="16"/>
    </row>
    <row r="203" spans="1:9" ht="17.25" customHeight="1">
      <c r="A203" s="5" t="s">
        <v>339</v>
      </c>
      <c r="B203" s="101" t="s">
        <v>39</v>
      </c>
      <c r="C203" s="164" t="s">
        <v>17</v>
      </c>
      <c r="D203" s="164" t="s">
        <v>8</v>
      </c>
      <c r="E203" s="101" t="s">
        <v>338</v>
      </c>
      <c r="F203" s="101"/>
      <c r="G203" s="27">
        <f>G205</f>
        <v>2500</v>
      </c>
      <c r="H203" s="16"/>
    </row>
    <row r="204" spans="1:9" ht="17.25" customHeight="1">
      <c r="A204" s="136" t="s">
        <v>403</v>
      </c>
      <c r="B204" s="101" t="s">
        <v>39</v>
      </c>
      <c r="C204" s="164" t="s">
        <v>17</v>
      </c>
      <c r="D204" s="164" t="s">
        <v>8</v>
      </c>
      <c r="E204" s="101" t="s">
        <v>338</v>
      </c>
      <c r="F204" s="101" t="s">
        <v>193</v>
      </c>
      <c r="G204" s="27">
        <f>G205</f>
        <v>2500</v>
      </c>
      <c r="H204" s="16"/>
    </row>
    <row r="205" spans="1:9" ht="21" customHeight="1">
      <c r="A205" s="122" t="s">
        <v>404</v>
      </c>
      <c r="B205" s="167" t="s">
        <v>39</v>
      </c>
      <c r="C205" s="168" t="s">
        <v>17</v>
      </c>
      <c r="D205" s="168" t="s">
        <v>8</v>
      </c>
      <c r="E205" s="101" t="s">
        <v>338</v>
      </c>
      <c r="F205" s="167" t="s">
        <v>194</v>
      </c>
      <c r="G205" s="27">
        <f>G206</f>
        <v>2500</v>
      </c>
      <c r="H205" s="16"/>
    </row>
    <row r="206" spans="1:9" ht="24" customHeight="1">
      <c r="A206" s="118" t="s">
        <v>398</v>
      </c>
      <c r="B206" s="102" t="s">
        <v>39</v>
      </c>
      <c r="C206" s="157" t="s">
        <v>17</v>
      </c>
      <c r="D206" s="157" t="s">
        <v>8</v>
      </c>
      <c r="E206" s="102" t="s">
        <v>338</v>
      </c>
      <c r="F206" s="102" t="s">
        <v>99</v>
      </c>
      <c r="G206" s="73">
        <v>2500</v>
      </c>
      <c r="H206" s="16"/>
    </row>
    <row r="207" spans="1:9" ht="25.5" customHeight="1">
      <c r="A207" s="5" t="s">
        <v>158</v>
      </c>
      <c r="B207" s="101" t="s">
        <v>39</v>
      </c>
      <c r="C207" s="164" t="s">
        <v>17</v>
      </c>
      <c r="D207" s="164" t="s">
        <v>8</v>
      </c>
      <c r="E207" s="101" t="s">
        <v>222</v>
      </c>
      <c r="F207" s="101"/>
      <c r="G207" s="27">
        <f>G210</f>
        <v>85753.5</v>
      </c>
      <c r="H207" s="16"/>
    </row>
    <row r="208" spans="1:9" ht="25.5" customHeight="1">
      <c r="A208" s="103" t="s">
        <v>410</v>
      </c>
      <c r="B208" s="101" t="s">
        <v>39</v>
      </c>
      <c r="C208" s="164" t="s">
        <v>17</v>
      </c>
      <c r="D208" s="164" t="s">
        <v>8</v>
      </c>
      <c r="E208" s="101" t="s">
        <v>222</v>
      </c>
      <c r="F208" s="101" t="s">
        <v>202</v>
      </c>
      <c r="G208" s="27">
        <f>G209</f>
        <v>85753.5</v>
      </c>
      <c r="H208" s="16"/>
    </row>
    <row r="209" spans="1:9" ht="25.5" customHeight="1">
      <c r="A209" s="5" t="s">
        <v>204</v>
      </c>
      <c r="B209" s="101" t="s">
        <v>39</v>
      </c>
      <c r="C209" s="164" t="s">
        <v>17</v>
      </c>
      <c r="D209" s="164" t="s">
        <v>8</v>
      </c>
      <c r="E209" s="101" t="s">
        <v>222</v>
      </c>
      <c r="F209" s="101" t="s">
        <v>203</v>
      </c>
      <c r="G209" s="27">
        <f>G210</f>
        <v>85753.5</v>
      </c>
      <c r="H209" s="16"/>
    </row>
    <row r="210" spans="1:9" ht="25.5" customHeight="1">
      <c r="A210" s="116" t="s">
        <v>412</v>
      </c>
      <c r="B210" s="101" t="s">
        <v>39</v>
      </c>
      <c r="C210" s="164" t="s">
        <v>17</v>
      </c>
      <c r="D210" s="164" t="s">
        <v>8</v>
      </c>
      <c r="E210" s="101" t="s">
        <v>222</v>
      </c>
      <c r="F210" s="101" t="s">
        <v>169</v>
      </c>
      <c r="G210" s="27">
        <f>G211</f>
        <v>85753.5</v>
      </c>
      <c r="H210" s="16"/>
    </row>
    <row r="211" spans="1:9" ht="18" customHeight="1">
      <c r="A211" s="28" t="s">
        <v>160</v>
      </c>
      <c r="B211" s="102" t="s">
        <v>39</v>
      </c>
      <c r="C211" s="157" t="s">
        <v>17</v>
      </c>
      <c r="D211" s="157" t="s">
        <v>8</v>
      </c>
      <c r="E211" s="102" t="s">
        <v>222</v>
      </c>
      <c r="F211" s="102" t="s">
        <v>169</v>
      </c>
      <c r="G211" s="73">
        <v>85753.5</v>
      </c>
      <c r="H211" s="16"/>
    </row>
    <row r="212" spans="1:9" ht="26.25" customHeight="1">
      <c r="A212" s="22" t="s">
        <v>497</v>
      </c>
      <c r="B212" s="167" t="s">
        <v>39</v>
      </c>
      <c r="C212" s="168" t="s">
        <v>17</v>
      </c>
      <c r="D212" s="168" t="s">
        <v>8</v>
      </c>
      <c r="E212" s="167" t="s">
        <v>496</v>
      </c>
      <c r="F212" s="167"/>
      <c r="G212" s="36">
        <f>G213</f>
        <v>4000</v>
      </c>
      <c r="H212" s="16"/>
    </row>
    <row r="213" spans="1:9" ht="18.75" customHeight="1">
      <c r="A213" s="122" t="s">
        <v>195</v>
      </c>
      <c r="B213" s="167" t="s">
        <v>39</v>
      </c>
      <c r="C213" s="168" t="s">
        <v>17</v>
      </c>
      <c r="D213" s="168" t="s">
        <v>8</v>
      </c>
      <c r="E213" s="167" t="s">
        <v>496</v>
      </c>
      <c r="F213" s="167" t="s">
        <v>196</v>
      </c>
      <c r="G213" s="27">
        <f>G214</f>
        <v>4000</v>
      </c>
      <c r="H213" s="16"/>
    </row>
    <row r="214" spans="1:9" ht="26.25" customHeight="1">
      <c r="A214" s="28" t="s">
        <v>171</v>
      </c>
      <c r="B214" s="102" t="s">
        <v>39</v>
      </c>
      <c r="C214" s="157" t="s">
        <v>17</v>
      </c>
      <c r="D214" s="157" t="s">
        <v>8</v>
      </c>
      <c r="E214" s="102" t="s">
        <v>496</v>
      </c>
      <c r="F214" s="102" t="s">
        <v>98</v>
      </c>
      <c r="G214" s="73">
        <v>4000</v>
      </c>
      <c r="H214" s="16"/>
    </row>
    <row r="215" spans="1:9" ht="18" customHeight="1">
      <c r="A215" s="5" t="s">
        <v>89</v>
      </c>
      <c r="B215" s="101" t="s">
        <v>39</v>
      </c>
      <c r="C215" s="164" t="s">
        <v>17</v>
      </c>
      <c r="D215" s="164" t="s">
        <v>19</v>
      </c>
      <c r="E215" s="101"/>
      <c r="F215" s="101"/>
      <c r="G215" s="27">
        <f>G216</f>
        <v>66131</v>
      </c>
      <c r="H215" s="16">
        <f>81728</f>
        <v>81728</v>
      </c>
      <c r="I215" s="16">
        <f>H215-G215</f>
        <v>15597</v>
      </c>
    </row>
    <row r="216" spans="1:9">
      <c r="A216" s="5" t="s">
        <v>165</v>
      </c>
      <c r="B216" s="101" t="s">
        <v>39</v>
      </c>
      <c r="C216" s="164" t="s">
        <v>17</v>
      </c>
      <c r="D216" s="164" t="s">
        <v>19</v>
      </c>
      <c r="E216" s="101" t="s">
        <v>164</v>
      </c>
      <c r="F216" s="101"/>
      <c r="G216" s="27">
        <f>G217+G230+G239+G243+G247+G251</f>
        <v>66131</v>
      </c>
      <c r="H216" s="16"/>
    </row>
    <row r="217" spans="1:9" ht="24" customHeight="1">
      <c r="A217" s="5" t="s">
        <v>233</v>
      </c>
      <c r="B217" s="101" t="s">
        <v>39</v>
      </c>
      <c r="C217" s="164" t="s">
        <v>17</v>
      </c>
      <c r="D217" s="164" t="s">
        <v>19</v>
      </c>
      <c r="E217" s="101" t="s">
        <v>337</v>
      </c>
      <c r="F217" s="101"/>
      <c r="G217" s="36">
        <f>G218+G224+G226</f>
        <v>36131</v>
      </c>
      <c r="H217" s="117"/>
    </row>
    <row r="218" spans="1:9">
      <c r="A218" s="5" t="s">
        <v>340</v>
      </c>
      <c r="B218" s="101" t="s">
        <v>39</v>
      </c>
      <c r="C218" s="164" t="s">
        <v>17</v>
      </c>
      <c r="D218" s="164" t="s">
        <v>19</v>
      </c>
      <c r="E218" s="101" t="s">
        <v>341</v>
      </c>
      <c r="F218" s="101"/>
      <c r="G218" s="27">
        <f>G220</f>
        <v>24081</v>
      </c>
      <c r="H218" s="16"/>
    </row>
    <row r="219" spans="1:9" ht="15" customHeight="1">
      <c r="A219" s="136" t="s">
        <v>403</v>
      </c>
      <c r="B219" s="101" t="s">
        <v>39</v>
      </c>
      <c r="C219" s="164" t="s">
        <v>17</v>
      </c>
      <c r="D219" s="164" t="s">
        <v>19</v>
      </c>
      <c r="E219" s="101" t="s">
        <v>341</v>
      </c>
      <c r="F219" s="101" t="s">
        <v>193</v>
      </c>
      <c r="G219" s="27">
        <f>G220</f>
        <v>24081</v>
      </c>
      <c r="H219" s="16"/>
    </row>
    <row r="220" spans="1:9" ht="24" customHeight="1">
      <c r="A220" s="122" t="s">
        <v>404</v>
      </c>
      <c r="B220" s="101" t="s">
        <v>39</v>
      </c>
      <c r="C220" s="164" t="s">
        <v>17</v>
      </c>
      <c r="D220" s="164" t="s">
        <v>19</v>
      </c>
      <c r="E220" s="101" t="s">
        <v>341</v>
      </c>
      <c r="F220" s="167" t="s">
        <v>194</v>
      </c>
      <c r="G220" s="27">
        <f>G221</f>
        <v>24081</v>
      </c>
      <c r="H220" s="16"/>
    </row>
    <row r="221" spans="1:9" ht="24" customHeight="1">
      <c r="A221" s="118" t="s">
        <v>398</v>
      </c>
      <c r="B221" s="102" t="s">
        <v>39</v>
      </c>
      <c r="C221" s="157" t="s">
        <v>17</v>
      </c>
      <c r="D221" s="157" t="s">
        <v>19</v>
      </c>
      <c r="E221" s="102" t="s">
        <v>341</v>
      </c>
      <c r="F221" s="102" t="s">
        <v>99</v>
      </c>
      <c r="G221" s="73">
        <v>24081</v>
      </c>
      <c r="H221" s="16"/>
    </row>
    <row r="222" spans="1:9" ht="18.75" customHeight="1">
      <c r="A222" s="5" t="s">
        <v>342</v>
      </c>
      <c r="B222" s="101" t="s">
        <v>39</v>
      </c>
      <c r="C222" s="164" t="s">
        <v>17</v>
      </c>
      <c r="D222" s="164" t="s">
        <v>19</v>
      </c>
      <c r="E222" s="101" t="s">
        <v>343</v>
      </c>
      <c r="F222" s="101"/>
      <c r="G222" s="36">
        <f>G224</f>
        <v>10050</v>
      </c>
      <c r="H222" s="16"/>
    </row>
    <row r="223" spans="1:9" ht="24" customHeight="1">
      <c r="A223" s="136" t="s">
        <v>403</v>
      </c>
      <c r="B223" s="101" t="s">
        <v>39</v>
      </c>
      <c r="C223" s="164" t="s">
        <v>17</v>
      </c>
      <c r="D223" s="164" t="s">
        <v>19</v>
      </c>
      <c r="E223" s="101" t="s">
        <v>343</v>
      </c>
      <c r="F223" s="101" t="s">
        <v>193</v>
      </c>
      <c r="G223" s="36">
        <f>G224</f>
        <v>10050</v>
      </c>
      <c r="H223" s="16"/>
    </row>
    <row r="224" spans="1:9" ht="24" customHeight="1">
      <c r="A224" s="122" t="s">
        <v>404</v>
      </c>
      <c r="B224" s="101" t="s">
        <v>39</v>
      </c>
      <c r="C224" s="164" t="s">
        <v>17</v>
      </c>
      <c r="D224" s="164" t="s">
        <v>19</v>
      </c>
      <c r="E224" s="101" t="s">
        <v>343</v>
      </c>
      <c r="F224" s="167" t="s">
        <v>194</v>
      </c>
      <c r="G224" s="27">
        <f>G225</f>
        <v>10050</v>
      </c>
      <c r="H224" s="16"/>
    </row>
    <row r="225" spans="1:8" ht="24" customHeight="1">
      <c r="A225" s="118" t="s">
        <v>398</v>
      </c>
      <c r="B225" s="102" t="s">
        <v>39</v>
      </c>
      <c r="C225" s="157" t="s">
        <v>17</v>
      </c>
      <c r="D225" s="157" t="s">
        <v>19</v>
      </c>
      <c r="E225" s="102" t="s">
        <v>343</v>
      </c>
      <c r="F225" s="102" t="s">
        <v>99</v>
      </c>
      <c r="G225" s="73">
        <v>10050</v>
      </c>
      <c r="H225" s="16"/>
    </row>
    <row r="226" spans="1:8" ht="24" customHeight="1">
      <c r="A226" s="5" t="s">
        <v>445</v>
      </c>
      <c r="B226" s="101" t="s">
        <v>39</v>
      </c>
      <c r="C226" s="164" t="s">
        <v>17</v>
      </c>
      <c r="D226" s="164" t="s">
        <v>19</v>
      </c>
      <c r="E226" s="101" t="s">
        <v>344</v>
      </c>
      <c r="F226" s="101"/>
      <c r="G226" s="36">
        <f>G228</f>
        <v>2000</v>
      </c>
      <c r="H226" s="16"/>
    </row>
    <row r="227" spans="1:8" ht="24" customHeight="1">
      <c r="A227" s="136" t="s">
        <v>403</v>
      </c>
      <c r="B227" s="101" t="s">
        <v>39</v>
      </c>
      <c r="C227" s="164" t="s">
        <v>17</v>
      </c>
      <c r="D227" s="164" t="s">
        <v>19</v>
      </c>
      <c r="E227" s="101" t="s">
        <v>344</v>
      </c>
      <c r="F227" s="167" t="s">
        <v>193</v>
      </c>
      <c r="G227" s="36">
        <f>G228</f>
        <v>2000</v>
      </c>
      <c r="H227" s="16"/>
    </row>
    <row r="228" spans="1:8" ht="24" customHeight="1">
      <c r="A228" s="122" t="s">
        <v>404</v>
      </c>
      <c r="B228" s="101" t="s">
        <v>39</v>
      </c>
      <c r="C228" s="164" t="s">
        <v>17</v>
      </c>
      <c r="D228" s="164" t="s">
        <v>19</v>
      </c>
      <c r="E228" s="101" t="s">
        <v>344</v>
      </c>
      <c r="F228" s="167" t="s">
        <v>194</v>
      </c>
      <c r="G228" s="27">
        <f>G229</f>
        <v>2000</v>
      </c>
      <c r="H228" s="16"/>
    </row>
    <row r="229" spans="1:8" ht="24" customHeight="1">
      <c r="A229" s="145" t="s">
        <v>397</v>
      </c>
      <c r="B229" s="102" t="s">
        <v>39</v>
      </c>
      <c r="C229" s="157" t="s">
        <v>17</v>
      </c>
      <c r="D229" s="157" t="s">
        <v>19</v>
      </c>
      <c r="E229" s="102" t="s">
        <v>344</v>
      </c>
      <c r="F229" s="102" t="s">
        <v>93</v>
      </c>
      <c r="G229" s="73">
        <v>2000</v>
      </c>
      <c r="H229" s="16"/>
    </row>
    <row r="230" spans="1:8" ht="24" customHeight="1">
      <c r="A230" s="22" t="s">
        <v>446</v>
      </c>
      <c r="B230" s="101" t="s">
        <v>39</v>
      </c>
      <c r="C230" s="164" t="s">
        <v>17</v>
      </c>
      <c r="D230" s="164" t="s">
        <v>19</v>
      </c>
      <c r="E230" s="167" t="s">
        <v>349</v>
      </c>
      <c r="F230" s="167"/>
      <c r="G230" s="36">
        <f>G231+G235</f>
        <v>21500</v>
      </c>
      <c r="H230" s="16"/>
    </row>
    <row r="231" spans="1:8" ht="24" customHeight="1">
      <c r="A231" s="57" t="s">
        <v>394</v>
      </c>
      <c r="B231" s="101" t="s">
        <v>39</v>
      </c>
      <c r="C231" s="164" t="s">
        <v>17</v>
      </c>
      <c r="D231" s="164" t="s">
        <v>19</v>
      </c>
      <c r="E231" s="167" t="s">
        <v>361</v>
      </c>
      <c r="F231" s="165"/>
      <c r="G231" s="36">
        <f>G232</f>
        <v>6000</v>
      </c>
      <c r="H231" s="16"/>
    </row>
    <row r="232" spans="1:8" ht="24" customHeight="1">
      <c r="A232" s="103" t="s">
        <v>410</v>
      </c>
      <c r="B232" s="101" t="s">
        <v>39</v>
      </c>
      <c r="C232" s="164" t="s">
        <v>17</v>
      </c>
      <c r="D232" s="164" t="s">
        <v>19</v>
      </c>
      <c r="E232" s="167" t="s">
        <v>361</v>
      </c>
      <c r="F232" s="101" t="s">
        <v>202</v>
      </c>
      <c r="G232" s="36">
        <f>G233</f>
        <v>6000</v>
      </c>
      <c r="H232" s="16"/>
    </row>
    <row r="233" spans="1:8" ht="24" customHeight="1">
      <c r="A233" s="5" t="s">
        <v>204</v>
      </c>
      <c r="B233" s="101" t="s">
        <v>39</v>
      </c>
      <c r="C233" s="164" t="s">
        <v>17</v>
      </c>
      <c r="D233" s="164" t="s">
        <v>19</v>
      </c>
      <c r="E233" s="167" t="s">
        <v>361</v>
      </c>
      <c r="F233" s="101" t="s">
        <v>203</v>
      </c>
      <c r="G233" s="36">
        <f>G234</f>
        <v>6000</v>
      </c>
      <c r="H233" s="16"/>
    </row>
    <row r="234" spans="1:8" ht="24" customHeight="1">
      <c r="A234" s="87" t="s">
        <v>412</v>
      </c>
      <c r="B234" s="102" t="s">
        <v>39</v>
      </c>
      <c r="C234" s="157" t="s">
        <v>17</v>
      </c>
      <c r="D234" s="157" t="s">
        <v>19</v>
      </c>
      <c r="E234" s="102" t="s">
        <v>361</v>
      </c>
      <c r="F234" s="102" t="s">
        <v>169</v>
      </c>
      <c r="G234" s="73">
        <v>6000</v>
      </c>
      <c r="H234" s="16"/>
    </row>
    <row r="235" spans="1:8" ht="24" customHeight="1">
      <c r="A235" s="57" t="s">
        <v>363</v>
      </c>
      <c r="B235" s="101" t="s">
        <v>39</v>
      </c>
      <c r="C235" s="164" t="s">
        <v>17</v>
      </c>
      <c r="D235" s="164" t="s">
        <v>19</v>
      </c>
      <c r="E235" s="167" t="s">
        <v>362</v>
      </c>
      <c r="F235" s="101"/>
      <c r="G235" s="36">
        <f>G236</f>
        <v>15500</v>
      </c>
      <c r="H235" s="16"/>
    </row>
    <row r="236" spans="1:8" ht="24" customHeight="1">
      <c r="A236" s="103" t="s">
        <v>410</v>
      </c>
      <c r="B236" s="101" t="s">
        <v>39</v>
      </c>
      <c r="C236" s="164" t="s">
        <v>17</v>
      </c>
      <c r="D236" s="164" t="s">
        <v>19</v>
      </c>
      <c r="E236" s="167" t="s">
        <v>362</v>
      </c>
      <c r="F236" s="101" t="s">
        <v>202</v>
      </c>
      <c r="G236" s="36">
        <f>G237</f>
        <v>15500</v>
      </c>
      <c r="H236" s="16"/>
    </row>
    <row r="237" spans="1:8" ht="24" customHeight="1">
      <c r="A237" s="5" t="s">
        <v>204</v>
      </c>
      <c r="B237" s="101" t="s">
        <v>39</v>
      </c>
      <c r="C237" s="164" t="s">
        <v>17</v>
      </c>
      <c r="D237" s="164" t="s">
        <v>19</v>
      </c>
      <c r="E237" s="167" t="s">
        <v>362</v>
      </c>
      <c r="F237" s="101" t="s">
        <v>203</v>
      </c>
      <c r="G237" s="36">
        <f>G238</f>
        <v>15500</v>
      </c>
      <c r="H237" s="16"/>
    </row>
    <row r="238" spans="1:8" ht="24" customHeight="1">
      <c r="A238" s="87" t="s">
        <v>412</v>
      </c>
      <c r="B238" s="102" t="s">
        <v>39</v>
      </c>
      <c r="C238" s="157" t="s">
        <v>17</v>
      </c>
      <c r="D238" s="157" t="s">
        <v>19</v>
      </c>
      <c r="E238" s="102" t="s">
        <v>362</v>
      </c>
      <c r="F238" s="102" t="s">
        <v>169</v>
      </c>
      <c r="G238" s="73">
        <v>15500</v>
      </c>
      <c r="H238" s="16"/>
    </row>
    <row r="239" spans="1:8" ht="63" customHeight="1">
      <c r="A239" s="57" t="s">
        <v>498</v>
      </c>
      <c r="B239" s="101" t="s">
        <v>39</v>
      </c>
      <c r="C239" s="164" t="s">
        <v>17</v>
      </c>
      <c r="D239" s="164" t="s">
        <v>19</v>
      </c>
      <c r="E239" s="101" t="s">
        <v>457</v>
      </c>
      <c r="F239" s="101"/>
      <c r="G239" s="36">
        <f>G240</f>
        <v>3000</v>
      </c>
      <c r="H239" s="117"/>
    </row>
    <row r="240" spans="1:8" ht="28.5" customHeight="1">
      <c r="A240" s="103" t="s">
        <v>410</v>
      </c>
      <c r="B240" s="101" t="s">
        <v>39</v>
      </c>
      <c r="C240" s="164" t="s">
        <v>17</v>
      </c>
      <c r="D240" s="164" t="s">
        <v>19</v>
      </c>
      <c r="E240" s="101" t="s">
        <v>457</v>
      </c>
      <c r="F240" s="101" t="s">
        <v>202</v>
      </c>
      <c r="G240" s="27">
        <f>G241</f>
        <v>3000</v>
      </c>
      <c r="H240" s="16"/>
    </row>
    <row r="241" spans="1:8" ht="12.75" customHeight="1">
      <c r="A241" s="5" t="s">
        <v>204</v>
      </c>
      <c r="B241" s="101" t="s">
        <v>39</v>
      </c>
      <c r="C241" s="164" t="s">
        <v>17</v>
      </c>
      <c r="D241" s="164" t="s">
        <v>19</v>
      </c>
      <c r="E241" s="101" t="s">
        <v>457</v>
      </c>
      <c r="F241" s="101" t="s">
        <v>203</v>
      </c>
      <c r="G241" s="27">
        <f>G242</f>
        <v>3000</v>
      </c>
      <c r="H241" s="16"/>
    </row>
    <row r="242" spans="1:8" ht="24" customHeight="1">
      <c r="A242" s="82" t="s">
        <v>412</v>
      </c>
      <c r="B242" s="102" t="s">
        <v>39</v>
      </c>
      <c r="C242" s="157" t="s">
        <v>17</v>
      </c>
      <c r="D242" s="157" t="s">
        <v>19</v>
      </c>
      <c r="E242" s="102" t="s">
        <v>457</v>
      </c>
      <c r="F242" s="102" t="s">
        <v>169</v>
      </c>
      <c r="G242" s="73">
        <f>4500-1500</f>
        <v>3000</v>
      </c>
      <c r="H242" s="16"/>
    </row>
    <row r="243" spans="1:8" ht="63" customHeight="1">
      <c r="A243" s="57" t="s">
        <v>500</v>
      </c>
      <c r="B243" s="101" t="s">
        <v>39</v>
      </c>
      <c r="C243" s="164" t="s">
        <v>17</v>
      </c>
      <c r="D243" s="164" t="s">
        <v>19</v>
      </c>
      <c r="E243" s="11" t="s">
        <v>458</v>
      </c>
      <c r="F243" s="101"/>
      <c r="G243" s="36">
        <f>G244</f>
        <v>2500</v>
      </c>
      <c r="H243" s="117"/>
    </row>
    <row r="244" spans="1:8" ht="30.75" customHeight="1">
      <c r="A244" s="103" t="s">
        <v>410</v>
      </c>
      <c r="B244" s="101" t="s">
        <v>39</v>
      </c>
      <c r="C244" s="164" t="s">
        <v>17</v>
      </c>
      <c r="D244" s="164" t="s">
        <v>19</v>
      </c>
      <c r="E244" s="11" t="s">
        <v>458</v>
      </c>
      <c r="F244" s="101" t="s">
        <v>202</v>
      </c>
      <c r="G244" s="27">
        <f>G245</f>
        <v>2500</v>
      </c>
      <c r="H244" s="16"/>
    </row>
    <row r="245" spans="1:8" ht="17.25" customHeight="1">
      <c r="A245" s="5" t="s">
        <v>204</v>
      </c>
      <c r="B245" s="101" t="s">
        <v>39</v>
      </c>
      <c r="C245" s="164" t="s">
        <v>17</v>
      </c>
      <c r="D245" s="164" t="s">
        <v>19</v>
      </c>
      <c r="E245" s="11" t="s">
        <v>458</v>
      </c>
      <c r="F245" s="101" t="s">
        <v>203</v>
      </c>
      <c r="G245" s="27">
        <f>G246</f>
        <v>2500</v>
      </c>
      <c r="H245" s="16"/>
    </row>
    <row r="246" spans="1:8" ht="25.5" customHeight="1">
      <c r="A246" s="82" t="s">
        <v>412</v>
      </c>
      <c r="B246" s="102" t="s">
        <v>39</v>
      </c>
      <c r="C246" s="157" t="s">
        <v>17</v>
      </c>
      <c r="D246" s="157" t="s">
        <v>19</v>
      </c>
      <c r="E246" s="71" t="s">
        <v>458</v>
      </c>
      <c r="F246" s="102" t="s">
        <v>169</v>
      </c>
      <c r="G246" s="73">
        <v>2500</v>
      </c>
      <c r="H246" s="16"/>
    </row>
    <row r="247" spans="1:8" ht="69" customHeight="1">
      <c r="A247" s="57" t="s">
        <v>503</v>
      </c>
      <c r="B247" s="101" t="s">
        <v>39</v>
      </c>
      <c r="C247" s="164" t="s">
        <v>17</v>
      </c>
      <c r="D247" s="164" t="s">
        <v>19</v>
      </c>
      <c r="E247" s="101" t="s">
        <v>499</v>
      </c>
      <c r="F247" s="101"/>
      <c r="G247" s="36">
        <f>G248</f>
        <v>1928.6</v>
      </c>
      <c r="H247" s="16"/>
    </row>
    <row r="248" spans="1:8" ht="25.5" customHeight="1">
      <c r="A248" s="103" t="s">
        <v>410</v>
      </c>
      <c r="B248" s="101" t="s">
        <v>39</v>
      </c>
      <c r="C248" s="164" t="s">
        <v>17</v>
      </c>
      <c r="D248" s="164" t="s">
        <v>19</v>
      </c>
      <c r="E248" s="101" t="s">
        <v>499</v>
      </c>
      <c r="F248" s="101" t="s">
        <v>202</v>
      </c>
      <c r="G248" s="27">
        <f>G249</f>
        <v>1928.6</v>
      </c>
      <c r="H248" s="16"/>
    </row>
    <row r="249" spans="1:8" ht="18" customHeight="1">
      <c r="A249" s="5" t="s">
        <v>204</v>
      </c>
      <c r="B249" s="101" t="s">
        <v>39</v>
      </c>
      <c r="C249" s="164" t="s">
        <v>17</v>
      </c>
      <c r="D249" s="164" t="s">
        <v>19</v>
      </c>
      <c r="E249" s="101" t="s">
        <v>499</v>
      </c>
      <c r="F249" s="101" t="s">
        <v>203</v>
      </c>
      <c r="G249" s="27">
        <f>G250</f>
        <v>1928.6</v>
      </c>
      <c r="H249" s="16"/>
    </row>
    <row r="250" spans="1:8" ht="25.5" customHeight="1">
      <c r="A250" s="82" t="s">
        <v>412</v>
      </c>
      <c r="B250" s="102" t="s">
        <v>39</v>
      </c>
      <c r="C250" s="157" t="s">
        <v>17</v>
      </c>
      <c r="D250" s="157" t="s">
        <v>19</v>
      </c>
      <c r="E250" s="102" t="s">
        <v>499</v>
      </c>
      <c r="F250" s="102" t="s">
        <v>169</v>
      </c>
      <c r="G250" s="73">
        <v>1928.6</v>
      </c>
      <c r="H250" s="16"/>
    </row>
    <row r="251" spans="1:8" ht="69.75" customHeight="1">
      <c r="A251" s="57" t="s">
        <v>521</v>
      </c>
      <c r="B251" s="101" t="s">
        <v>39</v>
      </c>
      <c r="C251" s="164" t="s">
        <v>17</v>
      </c>
      <c r="D251" s="164" t="s">
        <v>19</v>
      </c>
      <c r="E251" s="11" t="s">
        <v>501</v>
      </c>
      <c r="F251" s="101"/>
      <c r="G251" s="36">
        <f>G252</f>
        <v>1071.4000000000001</v>
      </c>
      <c r="H251" s="16"/>
    </row>
    <row r="252" spans="1:8" ht="25.5" customHeight="1">
      <c r="A252" s="103" t="s">
        <v>410</v>
      </c>
      <c r="B252" s="101" t="s">
        <v>39</v>
      </c>
      <c r="C252" s="164" t="s">
        <v>17</v>
      </c>
      <c r="D252" s="164" t="s">
        <v>19</v>
      </c>
      <c r="E252" s="11" t="s">
        <v>501</v>
      </c>
      <c r="F252" s="101" t="s">
        <v>202</v>
      </c>
      <c r="G252" s="27">
        <f>G253</f>
        <v>1071.4000000000001</v>
      </c>
      <c r="H252" s="16"/>
    </row>
    <row r="253" spans="1:8" ht="19.5" customHeight="1">
      <c r="A253" s="5" t="s">
        <v>204</v>
      </c>
      <c r="B253" s="101" t="s">
        <v>39</v>
      </c>
      <c r="C253" s="164" t="s">
        <v>17</v>
      </c>
      <c r="D253" s="164" t="s">
        <v>19</v>
      </c>
      <c r="E253" s="11" t="s">
        <v>501</v>
      </c>
      <c r="F253" s="101" t="s">
        <v>203</v>
      </c>
      <c r="G253" s="27">
        <f>G254</f>
        <v>1071.4000000000001</v>
      </c>
      <c r="H253" s="16"/>
    </row>
    <row r="254" spans="1:8" ht="15.75" customHeight="1">
      <c r="A254" s="82" t="s">
        <v>412</v>
      </c>
      <c r="B254" s="102" t="s">
        <v>39</v>
      </c>
      <c r="C254" s="157" t="s">
        <v>17</v>
      </c>
      <c r="D254" s="157" t="s">
        <v>19</v>
      </c>
      <c r="E254" s="71" t="s">
        <v>501</v>
      </c>
      <c r="F254" s="102" t="s">
        <v>169</v>
      </c>
      <c r="G254" s="73">
        <v>1071.4000000000001</v>
      </c>
      <c r="H254" s="16"/>
    </row>
    <row r="255" spans="1:8" ht="18" customHeight="1">
      <c r="A255" s="5" t="s">
        <v>146</v>
      </c>
      <c r="B255" s="169" t="s">
        <v>39</v>
      </c>
      <c r="C255" s="163" t="s">
        <v>17</v>
      </c>
      <c r="D255" s="163" t="s">
        <v>9</v>
      </c>
      <c r="E255" s="169"/>
      <c r="F255" s="169"/>
      <c r="G255" s="38">
        <f>G256</f>
        <v>30810</v>
      </c>
      <c r="H255" s="16"/>
    </row>
    <row r="256" spans="1:8" ht="16.5" customHeight="1">
      <c r="A256" s="5" t="s">
        <v>165</v>
      </c>
      <c r="B256" s="101" t="s">
        <v>39</v>
      </c>
      <c r="C256" s="164" t="s">
        <v>17</v>
      </c>
      <c r="D256" s="164" t="s">
        <v>9</v>
      </c>
      <c r="E256" s="101" t="s">
        <v>164</v>
      </c>
      <c r="F256" s="101"/>
      <c r="G256" s="27">
        <f>G257+G262+G267+G271</f>
        <v>30810</v>
      </c>
      <c r="H256" s="16"/>
    </row>
    <row r="257" spans="1:8" ht="18" customHeight="1">
      <c r="A257" s="5" t="s">
        <v>238</v>
      </c>
      <c r="B257" s="169" t="s">
        <v>39</v>
      </c>
      <c r="C257" s="163" t="s">
        <v>17</v>
      </c>
      <c r="D257" s="163" t="s">
        <v>9</v>
      </c>
      <c r="E257" s="101" t="s">
        <v>345</v>
      </c>
      <c r="F257" s="169"/>
      <c r="G257" s="38">
        <f>G258</f>
        <v>60</v>
      </c>
      <c r="H257" s="16"/>
    </row>
    <row r="258" spans="1:8" ht="29.25" customHeight="1">
      <c r="A258" s="5" t="s">
        <v>346</v>
      </c>
      <c r="B258" s="169" t="s">
        <v>39</v>
      </c>
      <c r="C258" s="163" t="s">
        <v>17</v>
      </c>
      <c r="D258" s="163" t="s">
        <v>9</v>
      </c>
      <c r="E258" s="101" t="s">
        <v>347</v>
      </c>
      <c r="F258" s="169"/>
      <c r="G258" s="38">
        <f>G260</f>
        <v>60</v>
      </c>
      <c r="H258" s="16"/>
    </row>
    <row r="259" spans="1:8" ht="15.75" customHeight="1">
      <c r="A259" s="136" t="s">
        <v>403</v>
      </c>
      <c r="B259" s="169" t="s">
        <v>39</v>
      </c>
      <c r="C259" s="163" t="s">
        <v>17</v>
      </c>
      <c r="D259" s="163" t="s">
        <v>9</v>
      </c>
      <c r="E259" s="101" t="s">
        <v>347</v>
      </c>
      <c r="F259" s="170" t="s">
        <v>193</v>
      </c>
      <c r="G259" s="38">
        <f>G260</f>
        <v>60</v>
      </c>
      <c r="H259" s="16"/>
    </row>
    <row r="260" spans="1:8" ht="21" customHeight="1">
      <c r="A260" s="122" t="s">
        <v>404</v>
      </c>
      <c r="B260" s="167" t="s">
        <v>39</v>
      </c>
      <c r="C260" s="168" t="s">
        <v>17</v>
      </c>
      <c r="D260" s="168" t="s">
        <v>9</v>
      </c>
      <c r="E260" s="101" t="s">
        <v>347</v>
      </c>
      <c r="F260" s="167" t="s">
        <v>194</v>
      </c>
      <c r="G260" s="38">
        <f>G261</f>
        <v>60</v>
      </c>
      <c r="H260" s="16"/>
    </row>
    <row r="261" spans="1:8" ht="16.5" customHeight="1">
      <c r="A261" s="145" t="s">
        <v>397</v>
      </c>
      <c r="B261" s="102" t="s">
        <v>39</v>
      </c>
      <c r="C261" s="157" t="s">
        <v>17</v>
      </c>
      <c r="D261" s="157" t="s">
        <v>9</v>
      </c>
      <c r="E261" s="102" t="s">
        <v>347</v>
      </c>
      <c r="F261" s="102" t="s">
        <v>93</v>
      </c>
      <c r="G261" s="73">
        <v>60</v>
      </c>
      <c r="H261" s="16"/>
    </row>
    <row r="262" spans="1:8" ht="24.75" customHeight="1">
      <c r="A262" s="6" t="s">
        <v>446</v>
      </c>
      <c r="B262" s="169" t="s">
        <v>39</v>
      </c>
      <c r="C262" s="163" t="s">
        <v>17</v>
      </c>
      <c r="D262" s="163" t="s">
        <v>9</v>
      </c>
      <c r="E262" s="170" t="s">
        <v>349</v>
      </c>
      <c r="F262" s="170"/>
      <c r="G262" s="34">
        <f>G263</f>
        <v>3250</v>
      </c>
      <c r="H262" s="16"/>
    </row>
    <row r="263" spans="1:8" ht="16.5" customHeight="1">
      <c r="A263" s="5" t="s">
        <v>364</v>
      </c>
      <c r="B263" s="169" t="s">
        <v>39</v>
      </c>
      <c r="C263" s="163" t="s">
        <v>17</v>
      </c>
      <c r="D263" s="163" t="s">
        <v>9</v>
      </c>
      <c r="E263" s="170" t="s">
        <v>365</v>
      </c>
      <c r="F263" s="170"/>
      <c r="G263" s="34">
        <f>G266</f>
        <v>3250</v>
      </c>
      <c r="H263" s="16"/>
    </row>
    <row r="264" spans="1:8" ht="24.75" customHeight="1">
      <c r="A264" s="103" t="s">
        <v>410</v>
      </c>
      <c r="B264" s="169" t="s">
        <v>39</v>
      </c>
      <c r="C264" s="163" t="s">
        <v>17</v>
      </c>
      <c r="D264" s="163" t="s">
        <v>9</v>
      </c>
      <c r="E264" s="170" t="s">
        <v>365</v>
      </c>
      <c r="F264" s="170" t="s">
        <v>202</v>
      </c>
      <c r="G264" s="34">
        <f>G265</f>
        <v>3250</v>
      </c>
      <c r="H264" s="16"/>
    </row>
    <row r="265" spans="1:8" ht="16.5" customHeight="1">
      <c r="A265" s="5" t="s">
        <v>204</v>
      </c>
      <c r="B265" s="169" t="s">
        <v>39</v>
      </c>
      <c r="C265" s="163" t="s">
        <v>17</v>
      </c>
      <c r="D265" s="163" t="s">
        <v>9</v>
      </c>
      <c r="E265" s="170" t="s">
        <v>365</v>
      </c>
      <c r="F265" s="170" t="s">
        <v>203</v>
      </c>
      <c r="G265" s="34">
        <f>G266</f>
        <v>3250</v>
      </c>
      <c r="H265" s="16"/>
    </row>
    <row r="266" spans="1:8" ht="29.25" customHeight="1">
      <c r="A266" s="82" t="s">
        <v>412</v>
      </c>
      <c r="B266" s="171" t="s">
        <v>39</v>
      </c>
      <c r="C266" s="157" t="s">
        <v>17</v>
      </c>
      <c r="D266" s="157" t="s">
        <v>9</v>
      </c>
      <c r="E266" s="102" t="s">
        <v>365</v>
      </c>
      <c r="F266" s="102" t="s">
        <v>169</v>
      </c>
      <c r="G266" s="73">
        <v>3250</v>
      </c>
      <c r="H266" s="16"/>
    </row>
    <row r="267" spans="1:8" ht="53.25" customHeight="1">
      <c r="A267" s="93" t="s">
        <v>513</v>
      </c>
      <c r="B267" s="169" t="s">
        <v>39</v>
      </c>
      <c r="C267" s="163" t="s">
        <v>17</v>
      </c>
      <c r="D267" s="163" t="s">
        <v>9</v>
      </c>
      <c r="E267" s="170" t="s">
        <v>470</v>
      </c>
      <c r="F267" s="170"/>
      <c r="G267" s="34">
        <f>G268</f>
        <v>22000</v>
      </c>
      <c r="H267" s="16"/>
    </row>
    <row r="268" spans="1:8" ht="24.75" customHeight="1">
      <c r="A268" s="103" t="s">
        <v>410</v>
      </c>
      <c r="B268" s="169" t="s">
        <v>39</v>
      </c>
      <c r="C268" s="163" t="s">
        <v>17</v>
      </c>
      <c r="D268" s="163" t="s">
        <v>9</v>
      </c>
      <c r="E268" s="170" t="s">
        <v>470</v>
      </c>
      <c r="F268" s="170" t="s">
        <v>202</v>
      </c>
      <c r="G268" s="34">
        <f>G269</f>
        <v>22000</v>
      </c>
      <c r="H268" s="16"/>
    </row>
    <row r="269" spans="1:8" ht="16.5" customHeight="1">
      <c r="A269" s="5" t="s">
        <v>204</v>
      </c>
      <c r="B269" s="169" t="s">
        <v>39</v>
      </c>
      <c r="C269" s="163" t="s">
        <v>17</v>
      </c>
      <c r="D269" s="163" t="s">
        <v>9</v>
      </c>
      <c r="E269" s="170" t="s">
        <v>470</v>
      </c>
      <c r="F269" s="170" t="s">
        <v>203</v>
      </c>
      <c r="G269" s="34">
        <f>G270</f>
        <v>22000</v>
      </c>
      <c r="H269" s="16"/>
    </row>
    <row r="270" spans="1:8" ht="24" customHeight="1">
      <c r="A270" s="82" t="s">
        <v>412</v>
      </c>
      <c r="B270" s="171" t="s">
        <v>39</v>
      </c>
      <c r="C270" s="157" t="s">
        <v>17</v>
      </c>
      <c r="D270" s="157" t="s">
        <v>9</v>
      </c>
      <c r="E270" s="102" t="s">
        <v>470</v>
      </c>
      <c r="F270" s="102" t="s">
        <v>169</v>
      </c>
      <c r="G270" s="73">
        <v>22000</v>
      </c>
      <c r="H270" s="16"/>
    </row>
    <row r="271" spans="1:8" ht="55.5" customHeight="1">
      <c r="A271" s="93" t="s">
        <v>514</v>
      </c>
      <c r="B271" s="14" t="s">
        <v>39</v>
      </c>
      <c r="C271" s="12" t="s">
        <v>17</v>
      </c>
      <c r="D271" s="12" t="s">
        <v>9</v>
      </c>
      <c r="E271" s="170" t="s">
        <v>504</v>
      </c>
      <c r="F271" s="15"/>
      <c r="G271" s="36">
        <f>G272</f>
        <v>5500</v>
      </c>
      <c r="H271" s="16"/>
    </row>
    <row r="272" spans="1:8" ht="30" customHeight="1">
      <c r="A272" s="178" t="s">
        <v>439</v>
      </c>
      <c r="B272" s="14" t="s">
        <v>39</v>
      </c>
      <c r="C272" s="12" t="s">
        <v>17</v>
      </c>
      <c r="D272" s="12" t="s">
        <v>9</v>
      </c>
      <c r="E272" s="170" t="s">
        <v>504</v>
      </c>
      <c r="F272" s="15" t="s">
        <v>202</v>
      </c>
      <c r="G272" s="36">
        <f>G273</f>
        <v>5500</v>
      </c>
      <c r="H272" s="16"/>
    </row>
    <row r="273" spans="1:8" ht="20.25" customHeight="1">
      <c r="A273" s="93" t="s">
        <v>204</v>
      </c>
      <c r="B273" s="14" t="s">
        <v>39</v>
      </c>
      <c r="C273" s="12" t="s">
        <v>17</v>
      </c>
      <c r="D273" s="12" t="s">
        <v>9</v>
      </c>
      <c r="E273" s="170" t="s">
        <v>504</v>
      </c>
      <c r="F273" s="15" t="s">
        <v>203</v>
      </c>
      <c r="G273" s="36">
        <f>G274</f>
        <v>5500</v>
      </c>
      <c r="H273" s="16"/>
    </row>
    <row r="274" spans="1:8" ht="26.25" customHeight="1">
      <c r="A274" s="74" t="s">
        <v>440</v>
      </c>
      <c r="B274" s="254" t="s">
        <v>39</v>
      </c>
      <c r="C274" s="72" t="s">
        <v>17</v>
      </c>
      <c r="D274" s="72" t="s">
        <v>9</v>
      </c>
      <c r="E274" s="102" t="s">
        <v>504</v>
      </c>
      <c r="F274" s="71" t="s">
        <v>169</v>
      </c>
      <c r="G274" s="73">
        <v>5500</v>
      </c>
      <c r="H274" s="16"/>
    </row>
    <row r="275" spans="1:8" ht="16.5" customHeight="1">
      <c r="A275" s="22" t="s">
        <v>159</v>
      </c>
      <c r="B275" s="169" t="s">
        <v>39</v>
      </c>
      <c r="C275" s="168" t="s">
        <v>17</v>
      </c>
      <c r="D275" s="168" t="s">
        <v>17</v>
      </c>
      <c r="E275" s="167"/>
      <c r="F275" s="167"/>
      <c r="G275" s="36">
        <f>G276</f>
        <v>8363.4</v>
      </c>
      <c r="H275" s="16"/>
    </row>
    <row r="276" spans="1:8" ht="16.5" customHeight="1">
      <c r="A276" s="5" t="s">
        <v>165</v>
      </c>
      <c r="B276" s="169" t="s">
        <v>39</v>
      </c>
      <c r="C276" s="168" t="s">
        <v>17</v>
      </c>
      <c r="D276" s="168" t="s">
        <v>17</v>
      </c>
      <c r="E276" s="101" t="s">
        <v>164</v>
      </c>
      <c r="F276" s="101"/>
      <c r="G276" s="27">
        <f>G277+G285</f>
        <v>8363.4</v>
      </c>
      <c r="H276" s="16"/>
    </row>
    <row r="277" spans="1:8" ht="23.25" customHeight="1">
      <c r="A277" s="5" t="s">
        <v>236</v>
      </c>
      <c r="B277" s="169" t="s">
        <v>39</v>
      </c>
      <c r="C277" s="168" t="s">
        <v>17</v>
      </c>
      <c r="D277" s="168" t="s">
        <v>17</v>
      </c>
      <c r="E277" s="101" t="s">
        <v>237</v>
      </c>
      <c r="F277" s="11" t="s">
        <v>7</v>
      </c>
      <c r="G277" s="27">
        <f>G278+G281</f>
        <v>7684.3</v>
      </c>
      <c r="H277" s="16"/>
    </row>
    <row r="278" spans="1:8" ht="39.75" customHeight="1">
      <c r="A278" s="78" t="s">
        <v>443</v>
      </c>
      <c r="B278" s="169" t="s">
        <v>39</v>
      </c>
      <c r="C278" s="168" t="s">
        <v>17</v>
      </c>
      <c r="D278" s="168" t="s">
        <v>17</v>
      </c>
      <c r="E278" s="101" t="s">
        <v>237</v>
      </c>
      <c r="F278" s="11" t="s">
        <v>191</v>
      </c>
      <c r="G278" s="27">
        <f>G279</f>
        <v>6525</v>
      </c>
      <c r="H278" s="16"/>
    </row>
    <row r="279" spans="1:8" ht="18" customHeight="1">
      <c r="A279" s="5" t="s">
        <v>538</v>
      </c>
      <c r="B279" s="169" t="s">
        <v>39</v>
      </c>
      <c r="C279" s="168" t="s">
        <v>17</v>
      </c>
      <c r="D279" s="168" t="s">
        <v>17</v>
      </c>
      <c r="E279" s="101" t="s">
        <v>237</v>
      </c>
      <c r="F279" s="11" t="s">
        <v>537</v>
      </c>
      <c r="G279" s="27">
        <f>G280</f>
        <v>6525</v>
      </c>
      <c r="H279" s="16"/>
    </row>
    <row r="280" spans="1:8" ht="25.5" customHeight="1">
      <c r="A280" s="80" t="s">
        <v>540</v>
      </c>
      <c r="B280" s="171" t="s">
        <v>39</v>
      </c>
      <c r="C280" s="157" t="s">
        <v>17</v>
      </c>
      <c r="D280" s="157" t="s">
        <v>17</v>
      </c>
      <c r="E280" s="102" t="s">
        <v>237</v>
      </c>
      <c r="F280" s="71" t="s">
        <v>539</v>
      </c>
      <c r="G280" s="73">
        <f>5011.5+1513.5</f>
        <v>6525</v>
      </c>
      <c r="H280" s="16"/>
    </row>
    <row r="281" spans="1:8" ht="24.75" customHeight="1">
      <c r="A281" s="119" t="s">
        <v>403</v>
      </c>
      <c r="B281" s="169" t="s">
        <v>39</v>
      </c>
      <c r="C281" s="168" t="s">
        <v>17</v>
      </c>
      <c r="D281" s="168" t="s">
        <v>17</v>
      </c>
      <c r="E281" s="101" t="s">
        <v>237</v>
      </c>
      <c r="F281" s="11" t="s">
        <v>193</v>
      </c>
      <c r="G281" s="27">
        <f>G282</f>
        <v>1159.3</v>
      </c>
      <c r="H281" s="16"/>
    </row>
    <row r="282" spans="1:8" ht="24.75" customHeight="1">
      <c r="A282" s="119" t="s">
        <v>404</v>
      </c>
      <c r="B282" s="169" t="s">
        <v>39</v>
      </c>
      <c r="C282" s="168" t="s">
        <v>17</v>
      </c>
      <c r="D282" s="168" t="s">
        <v>17</v>
      </c>
      <c r="E282" s="101" t="s">
        <v>237</v>
      </c>
      <c r="F282" s="11" t="s">
        <v>194</v>
      </c>
      <c r="G282" s="27">
        <f>G283+G284</f>
        <v>1159.3</v>
      </c>
      <c r="H282" s="16"/>
    </row>
    <row r="283" spans="1:8" ht="27" customHeight="1">
      <c r="A283" s="121" t="s">
        <v>123</v>
      </c>
      <c r="B283" s="171" t="s">
        <v>39</v>
      </c>
      <c r="C283" s="157" t="s">
        <v>17</v>
      </c>
      <c r="D283" s="157" t="s">
        <v>17</v>
      </c>
      <c r="E283" s="102" t="s">
        <v>237</v>
      </c>
      <c r="F283" s="71" t="s">
        <v>124</v>
      </c>
      <c r="G283" s="73">
        <v>127.2</v>
      </c>
      <c r="H283" s="16"/>
    </row>
    <row r="284" spans="1:8" ht="26.25" customHeight="1">
      <c r="A284" s="84" t="s">
        <v>397</v>
      </c>
      <c r="B284" s="171" t="s">
        <v>39</v>
      </c>
      <c r="C284" s="157" t="s">
        <v>17</v>
      </c>
      <c r="D284" s="157" t="s">
        <v>17</v>
      </c>
      <c r="E284" s="102" t="s">
        <v>237</v>
      </c>
      <c r="F284" s="71" t="s">
        <v>93</v>
      </c>
      <c r="G284" s="73">
        <v>1032.0999999999999</v>
      </c>
      <c r="H284" s="16"/>
    </row>
    <row r="285" spans="1:8" ht="100.5" customHeight="1">
      <c r="A285" s="55" t="s">
        <v>474</v>
      </c>
      <c r="B285" s="101" t="s">
        <v>39</v>
      </c>
      <c r="C285" s="163" t="s">
        <v>17</v>
      </c>
      <c r="D285" s="163" t="s">
        <v>17</v>
      </c>
      <c r="E285" s="101" t="s">
        <v>461</v>
      </c>
      <c r="F285" s="101" t="s">
        <v>7</v>
      </c>
      <c r="G285" s="34">
        <f>G286+G289</f>
        <v>679.09999999999991</v>
      </c>
      <c r="H285" s="16"/>
    </row>
    <row r="286" spans="1:8" ht="41.25" customHeight="1">
      <c r="A286" s="78" t="s">
        <v>443</v>
      </c>
      <c r="B286" s="101" t="s">
        <v>39</v>
      </c>
      <c r="C286" s="163" t="s">
        <v>17</v>
      </c>
      <c r="D286" s="163" t="s">
        <v>17</v>
      </c>
      <c r="E286" s="101" t="s">
        <v>461</v>
      </c>
      <c r="F286" s="101" t="s">
        <v>191</v>
      </c>
      <c r="G286" s="34">
        <f>G287</f>
        <v>662.59999999999991</v>
      </c>
      <c r="H286" s="16"/>
    </row>
    <row r="287" spans="1:8" ht="27" customHeight="1">
      <c r="A287" s="55" t="s">
        <v>192</v>
      </c>
      <c r="B287" s="101" t="s">
        <v>39</v>
      </c>
      <c r="C287" s="163" t="s">
        <v>17</v>
      </c>
      <c r="D287" s="163" t="s">
        <v>17</v>
      </c>
      <c r="E287" s="101" t="s">
        <v>461</v>
      </c>
      <c r="F287" s="101" t="s">
        <v>190</v>
      </c>
      <c r="G287" s="34">
        <f>G288</f>
        <v>662.59999999999991</v>
      </c>
      <c r="H287" s="16"/>
    </row>
    <row r="288" spans="1:8" ht="25.5" customHeight="1">
      <c r="A288" s="150" t="s">
        <v>400</v>
      </c>
      <c r="B288" s="102" t="s">
        <v>39</v>
      </c>
      <c r="C288" s="157" t="s">
        <v>17</v>
      </c>
      <c r="D288" s="157" t="s">
        <v>17</v>
      </c>
      <c r="E288" s="102" t="s">
        <v>461</v>
      </c>
      <c r="F288" s="102" t="s">
        <v>94</v>
      </c>
      <c r="G288" s="73">
        <f>508.9+153.7</f>
        <v>662.59999999999991</v>
      </c>
      <c r="H288" s="16"/>
    </row>
    <row r="289" spans="1:8" ht="25.5" customHeight="1">
      <c r="A289" s="136" t="s">
        <v>403</v>
      </c>
      <c r="B289" s="101" t="s">
        <v>39</v>
      </c>
      <c r="C289" s="163" t="s">
        <v>17</v>
      </c>
      <c r="D289" s="163" t="s">
        <v>17</v>
      </c>
      <c r="E289" s="101" t="s">
        <v>461</v>
      </c>
      <c r="F289" s="101" t="s">
        <v>193</v>
      </c>
      <c r="G289" s="27">
        <f>G290</f>
        <v>16.5</v>
      </c>
      <c r="H289" s="16"/>
    </row>
    <row r="290" spans="1:8" ht="25.5" customHeight="1">
      <c r="A290" s="136" t="s">
        <v>404</v>
      </c>
      <c r="B290" s="101" t="s">
        <v>39</v>
      </c>
      <c r="C290" s="163" t="s">
        <v>17</v>
      </c>
      <c r="D290" s="163" t="s">
        <v>17</v>
      </c>
      <c r="E290" s="101" t="s">
        <v>461</v>
      </c>
      <c r="F290" s="101" t="s">
        <v>194</v>
      </c>
      <c r="G290" s="27">
        <f>G291+G292</f>
        <v>16.5</v>
      </c>
      <c r="H290" s="16"/>
    </row>
    <row r="291" spans="1:8" ht="24" customHeight="1">
      <c r="A291" s="28" t="s">
        <v>123</v>
      </c>
      <c r="B291" s="71" t="s">
        <v>39</v>
      </c>
      <c r="C291" s="72" t="s">
        <v>17</v>
      </c>
      <c r="D291" s="72" t="s">
        <v>17</v>
      </c>
      <c r="E291" s="102" t="s">
        <v>461</v>
      </c>
      <c r="F291" s="71" t="s">
        <v>124</v>
      </c>
      <c r="G291" s="149">
        <f>8.5</f>
        <v>8.5</v>
      </c>
      <c r="H291" s="16"/>
    </row>
    <row r="292" spans="1:8" ht="29.25" customHeight="1">
      <c r="A292" s="84" t="s">
        <v>397</v>
      </c>
      <c r="B292" s="71" t="s">
        <v>39</v>
      </c>
      <c r="C292" s="72" t="s">
        <v>17</v>
      </c>
      <c r="D292" s="72" t="s">
        <v>17</v>
      </c>
      <c r="E292" s="102" t="s">
        <v>461</v>
      </c>
      <c r="F292" s="71" t="s">
        <v>93</v>
      </c>
      <c r="G292" s="149">
        <f>16.5-G291</f>
        <v>8</v>
      </c>
      <c r="H292" s="16"/>
    </row>
    <row r="293" spans="1:8" ht="15.75" customHeight="1">
      <c r="A293" s="46" t="s">
        <v>54</v>
      </c>
      <c r="B293" s="24" t="s">
        <v>39</v>
      </c>
      <c r="C293" s="56" t="s">
        <v>12</v>
      </c>
      <c r="D293" s="56" t="s">
        <v>58</v>
      </c>
      <c r="E293" s="24" t="s">
        <v>7</v>
      </c>
      <c r="F293" s="24" t="s">
        <v>7</v>
      </c>
      <c r="G293" s="26">
        <f>G294</f>
        <v>392.1</v>
      </c>
      <c r="H293" s="16"/>
    </row>
    <row r="294" spans="1:8" ht="14.25" customHeight="1">
      <c r="A294" s="5" t="s">
        <v>25</v>
      </c>
      <c r="B294" s="167" t="s">
        <v>39</v>
      </c>
      <c r="C294" s="168" t="s">
        <v>12</v>
      </c>
      <c r="D294" s="168" t="s">
        <v>12</v>
      </c>
      <c r="E294" s="172"/>
      <c r="F294" s="172"/>
      <c r="G294" s="36">
        <f>G295+G308</f>
        <v>392.1</v>
      </c>
      <c r="H294" s="16"/>
    </row>
    <row r="295" spans="1:8" ht="33.75" customHeight="1">
      <c r="A295" s="5" t="s">
        <v>230</v>
      </c>
      <c r="B295" s="167" t="s">
        <v>39</v>
      </c>
      <c r="C295" s="164" t="s">
        <v>12</v>
      </c>
      <c r="D295" s="164" t="s">
        <v>12</v>
      </c>
      <c r="E295" s="101" t="s">
        <v>264</v>
      </c>
      <c r="F295" s="167"/>
      <c r="G295" s="36">
        <f>G304+G300+G296</f>
        <v>309.90000000000003</v>
      </c>
      <c r="H295" s="16"/>
    </row>
    <row r="296" spans="1:8" ht="33.75" customHeight="1">
      <c r="A296" s="100" t="s">
        <v>480</v>
      </c>
      <c r="B296" s="167" t="s">
        <v>39</v>
      </c>
      <c r="C296" s="164" t="s">
        <v>12</v>
      </c>
      <c r="D296" s="164" t="s">
        <v>12</v>
      </c>
      <c r="E296" s="101" t="s">
        <v>310</v>
      </c>
      <c r="F296" s="167"/>
      <c r="G296" s="36">
        <f>G297</f>
        <v>259.10000000000002</v>
      </c>
      <c r="H296" s="16"/>
    </row>
    <row r="297" spans="1:8" ht="19.5" customHeight="1">
      <c r="A297" s="122" t="s">
        <v>403</v>
      </c>
      <c r="B297" s="167" t="s">
        <v>39</v>
      </c>
      <c r="C297" s="164" t="s">
        <v>12</v>
      </c>
      <c r="D297" s="164" t="s">
        <v>12</v>
      </c>
      <c r="E297" s="101" t="s">
        <v>310</v>
      </c>
      <c r="F297" s="101" t="s">
        <v>193</v>
      </c>
      <c r="G297" s="36">
        <f>G298</f>
        <v>259.10000000000002</v>
      </c>
      <c r="H297" s="16"/>
    </row>
    <row r="298" spans="1:8" ht="28.5" customHeight="1">
      <c r="A298" s="122" t="s">
        <v>404</v>
      </c>
      <c r="B298" s="167" t="s">
        <v>39</v>
      </c>
      <c r="C298" s="164" t="s">
        <v>12</v>
      </c>
      <c r="D298" s="164" t="s">
        <v>12</v>
      </c>
      <c r="E298" s="101" t="s">
        <v>310</v>
      </c>
      <c r="F298" s="101" t="s">
        <v>194</v>
      </c>
      <c r="G298" s="36">
        <f>G299</f>
        <v>259.10000000000002</v>
      </c>
      <c r="H298" s="16"/>
    </row>
    <row r="299" spans="1:8" ht="33.75" customHeight="1">
      <c r="A299" s="137" t="s">
        <v>397</v>
      </c>
      <c r="B299" s="102" t="s">
        <v>39</v>
      </c>
      <c r="C299" s="157" t="s">
        <v>12</v>
      </c>
      <c r="D299" s="157" t="s">
        <v>12</v>
      </c>
      <c r="E299" s="102" t="s">
        <v>310</v>
      </c>
      <c r="F299" s="102" t="s">
        <v>93</v>
      </c>
      <c r="G299" s="73">
        <v>259.10000000000002</v>
      </c>
      <c r="H299" s="16"/>
    </row>
    <row r="300" spans="1:8">
      <c r="A300" s="100" t="s">
        <v>265</v>
      </c>
      <c r="B300" s="167" t="s">
        <v>39</v>
      </c>
      <c r="C300" s="164" t="s">
        <v>12</v>
      </c>
      <c r="D300" s="164" t="s">
        <v>12</v>
      </c>
      <c r="E300" s="101" t="s">
        <v>267</v>
      </c>
      <c r="F300" s="167"/>
      <c r="G300" s="36">
        <f>G301</f>
        <v>33.200000000000003</v>
      </c>
      <c r="H300" s="16"/>
    </row>
    <row r="301" spans="1:8" ht="18.75" customHeight="1">
      <c r="A301" s="122" t="s">
        <v>403</v>
      </c>
      <c r="B301" s="167" t="s">
        <v>39</v>
      </c>
      <c r="C301" s="164" t="s">
        <v>12</v>
      </c>
      <c r="D301" s="164" t="s">
        <v>12</v>
      </c>
      <c r="E301" s="101" t="s">
        <v>267</v>
      </c>
      <c r="F301" s="101" t="s">
        <v>193</v>
      </c>
      <c r="G301" s="36">
        <f>G302</f>
        <v>33.200000000000003</v>
      </c>
      <c r="H301" s="16"/>
    </row>
    <row r="302" spans="1:8" ht="27.75" customHeight="1">
      <c r="A302" s="122" t="s">
        <v>404</v>
      </c>
      <c r="B302" s="167" t="s">
        <v>39</v>
      </c>
      <c r="C302" s="164" t="s">
        <v>12</v>
      </c>
      <c r="D302" s="164" t="s">
        <v>12</v>
      </c>
      <c r="E302" s="101" t="s">
        <v>267</v>
      </c>
      <c r="F302" s="101" t="s">
        <v>194</v>
      </c>
      <c r="G302" s="36">
        <f>G303</f>
        <v>33.200000000000003</v>
      </c>
      <c r="H302" s="16"/>
    </row>
    <row r="303" spans="1:8" ht="36">
      <c r="A303" s="137" t="s">
        <v>397</v>
      </c>
      <c r="B303" s="102" t="s">
        <v>39</v>
      </c>
      <c r="C303" s="157" t="s">
        <v>12</v>
      </c>
      <c r="D303" s="157" t="s">
        <v>12</v>
      </c>
      <c r="E303" s="102" t="s">
        <v>267</v>
      </c>
      <c r="F303" s="102" t="s">
        <v>93</v>
      </c>
      <c r="G303" s="73">
        <v>33.200000000000003</v>
      </c>
      <c r="H303" s="16"/>
    </row>
    <row r="304" spans="1:8" ht="33.75" customHeight="1">
      <c r="A304" s="100" t="s">
        <v>266</v>
      </c>
      <c r="B304" s="167" t="s">
        <v>39</v>
      </c>
      <c r="C304" s="164" t="s">
        <v>12</v>
      </c>
      <c r="D304" s="164" t="s">
        <v>12</v>
      </c>
      <c r="E304" s="101" t="s">
        <v>312</v>
      </c>
      <c r="F304" s="167"/>
      <c r="G304" s="36">
        <f>G305</f>
        <v>17.600000000000001</v>
      </c>
      <c r="H304" s="16"/>
    </row>
    <row r="305" spans="1:8" ht="19.5" customHeight="1">
      <c r="A305" s="122" t="s">
        <v>403</v>
      </c>
      <c r="B305" s="167" t="s">
        <v>39</v>
      </c>
      <c r="C305" s="164" t="s">
        <v>12</v>
      </c>
      <c r="D305" s="164" t="s">
        <v>12</v>
      </c>
      <c r="E305" s="101" t="s">
        <v>312</v>
      </c>
      <c r="F305" s="101" t="s">
        <v>193</v>
      </c>
      <c r="G305" s="36">
        <f>G306</f>
        <v>17.600000000000001</v>
      </c>
      <c r="H305" s="16"/>
    </row>
    <row r="306" spans="1:8" ht="15.75" customHeight="1">
      <c r="A306" s="122" t="s">
        <v>404</v>
      </c>
      <c r="B306" s="167" t="s">
        <v>39</v>
      </c>
      <c r="C306" s="164" t="s">
        <v>12</v>
      </c>
      <c r="D306" s="164" t="s">
        <v>12</v>
      </c>
      <c r="E306" s="101" t="s">
        <v>312</v>
      </c>
      <c r="F306" s="101" t="s">
        <v>194</v>
      </c>
      <c r="G306" s="36">
        <f>G307</f>
        <v>17.600000000000001</v>
      </c>
      <c r="H306" s="16"/>
    </row>
    <row r="307" spans="1:8" ht="25.5" customHeight="1">
      <c r="A307" s="145" t="s">
        <v>397</v>
      </c>
      <c r="B307" s="102" t="s">
        <v>39</v>
      </c>
      <c r="C307" s="157" t="s">
        <v>12</v>
      </c>
      <c r="D307" s="157" t="s">
        <v>12</v>
      </c>
      <c r="E307" s="102" t="s">
        <v>312</v>
      </c>
      <c r="F307" s="102" t="s">
        <v>93</v>
      </c>
      <c r="G307" s="73">
        <v>17.600000000000001</v>
      </c>
      <c r="H307" s="16"/>
    </row>
    <row r="308" spans="1:8" ht="25.5" customHeight="1">
      <c r="A308" s="136" t="s">
        <v>280</v>
      </c>
      <c r="B308" s="101" t="s">
        <v>39</v>
      </c>
      <c r="C308" s="164" t="s">
        <v>12</v>
      </c>
      <c r="D308" s="164" t="s">
        <v>12</v>
      </c>
      <c r="E308" s="101" t="s">
        <v>276</v>
      </c>
      <c r="F308" s="101"/>
      <c r="G308" s="27">
        <f>G309</f>
        <v>82.2</v>
      </c>
      <c r="H308" s="16"/>
    </row>
    <row r="309" spans="1:8" ht="25.5" customHeight="1">
      <c r="A309" s="136" t="s">
        <v>391</v>
      </c>
      <c r="B309" s="101" t="s">
        <v>39</v>
      </c>
      <c r="C309" s="164" t="s">
        <v>12</v>
      </c>
      <c r="D309" s="164" t="s">
        <v>12</v>
      </c>
      <c r="E309" s="101" t="s">
        <v>392</v>
      </c>
      <c r="F309" s="101"/>
      <c r="G309" s="27">
        <f>G310</f>
        <v>82.2</v>
      </c>
      <c r="H309" s="16"/>
    </row>
    <row r="310" spans="1:8" ht="25.5" customHeight="1">
      <c r="A310" s="136" t="s">
        <v>403</v>
      </c>
      <c r="B310" s="101" t="s">
        <v>39</v>
      </c>
      <c r="C310" s="164" t="s">
        <v>12</v>
      </c>
      <c r="D310" s="164" t="s">
        <v>12</v>
      </c>
      <c r="E310" s="101" t="s">
        <v>392</v>
      </c>
      <c r="F310" s="101" t="s">
        <v>193</v>
      </c>
      <c r="G310" s="36">
        <f>G311</f>
        <v>82.2</v>
      </c>
      <c r="H310" s="16"/>
    </row>
    <row r="311" spans="1:8" ht="25.5" customHeight="1">
      <c r="A311" s="136" t="s">
        <v>404</v>
      </c>
      <c r="B311" s="101" t="s">
        <v>39</v>
      </c>
      <c r="C311" s="164" t="s">
        <v>12</v>
      </c>
      <c r="D311" s="164" t="s">
        <v>12</v>
      </c>
      <c r="E311" s="101" t="s">
        <v>392</v>
      </c>
      <c r="F311" s="101" t="s">
        <v>194</v>
      </c>
      <c r="G311" s="36">
        <f>G312</f>
        <v>82.2</v>
      </c>
      <c r="H311" s="16"/>
    </row>
    <row r="312" spans="1:8" ht="25.5" customHeight="1">
      <c r="A312" s="145" t="s">
        <v>397</v>
      </c>
      <c r="B312" s="71" t="s">
        <v>39</v>
      </c>
      <c r="C312" s="72" t="s">
        <v>12</v>
      </c>
      <c r="D312" s="72" t="s">
        <v>12</v>
      </c>
      <c r="E312" s="71" t="s">
        <v>392</v>
      </c>
      <c r="F312" s="71" t="s">
        <v>93</v>
      </c>
      <c r="G312" s="149">
        <v>82.2</v>
      </c>
      <c r="H312" s="16"/>
    </row>
    <row r="313" spans="1:8" ht="12.75" customHeight="1">
      <c r="A313" s="46" t="s">
        <v>55</v>
      </c>
      <c r="B313" s="24" t="s">
        <v>39</v>
      </c>
      <c r="C313" s="56" t="s">
        <v>15</v>
      </c>
      <c r="D313" s="56" t="s">
        <v>58</v>
      </c>
      <c r="E313" s="24" t="s">
        <v>7</v>
      </c>
      <c r="F313" s="24" t="s">
        <v>7</v>
      </c>
      <c r="G313" s="26">
        <f>G314+G323+G347</f>
        <v>33806.899999999994</v>
      </c>
      <c r="H313" s="16"/>
    </row>
    <row r="314" spans="1:8" ht="12.75" customHeight="1">
      <c r="A314" s="93" t="s">
        <v>26</v>
      </c>
      <c r="B314" s="101" t="s">
        <v>39</v>
      </c>
      <c r="C314" s="164" t="s">
        <v>15</v>
      </c>
      <c r="D314" s="164" t="s">
        <v>8</v>
      </c>
      <c r="E314" s="101" t="s">
        <v>7</v>
      </c>
      <c r="F314" s="101" t="s">
        <v>7</v>
      </c>
      <c r="G314" s="27">
        <f>G317</f>
        <v>5377.8</v>
      </c>
      <c r="H314" s="117"/>
    </row>
    <row r="315" spans="1:8" ht="12.75" customHeight="1">
      <c r="A315" s="93" t="s">
        <v>165</v>
      </c>
      <c r="B315" s="101" t="s">
        <v>39</v>
      </c>
      <c r="C315" s="164" t="s">
        <v>15</v>
      </c>
      <c r="D315" s="164" t="s">
        <v>8</v>
      </c>
      <c r="E315" s="101" t="s">
        <v>164</v>
      </c>
      <c r="F315" s="101"/>
      <c r="G315" s="27">
        <f>G317</f>
        <v>5377.8</v>
      </c>
      <c r="H315" s="16"/>
    </row>
    <row r="316" spans="1:8" ht="12.75" customHeight="1">
      <c r="A316" s="93" t="s">
        <v>328</v>
      </c>
      <c r="B316" s="101" t="s">
        <v>39</v>
      </c>
      <c r="C316" s="164" t="s">
        <v>15</v>
      </c>
      <c r="D316" s="164" t="s">
        <v>8</v>
      </c>
      <c r="E316" s="101" t="s">
        <v>327</v>
      </c>
      <c r="F316" s="101"/>
      <c r="G316" s="27">
        <f>G317</f>
        <v>5377.8</v>
      </c>
      <c r="H316" s="16"/>
    </row>
    <row r="317" spans="1:8" ht="12.75" customHeight="1">
      <c r="A317" s="93" t="s">
        <v>36</v>
      </c>
      <c r="B317" s="101" t="s">
        <v>39</v>
      </c>
      <c r="C317" s="164" t="s">
        <v>15</v>
      </c>
      <c r="D317" s="164" t="s">
        <v>8</v>
      </c>
      <c r="E317" s="101" t="s">
        <v>368</v>
      </c>
      <c r="F317" s="101" t="s">
        <v>7</v>
      </c>
      <c r="G317" s="27">
        <f>G318</f>
        <v>5377.8</v>
      </c>
      <c r="H317" s="16"/>
    </row>
    <row r="318" spans="1:8" ht="12.75" customHeight="1">
      <c r="A318" s="93" t="s">
        <v>405</v>
      </c>
      <c r="B318" s="101" t="s">
        <v>39</v>
      </c>
      <c r="C318" s="164" t="s">
        <v>15</v>
      </c>
      <c r="D318" s="164" t="s">
        <v>8</v>
      </c>
      <c r="E318" s="101" t="s">
        <v>368</v>
      </c>
      <c r="F318" s="101" t="s">
        <v>199</v>
      </c>
      <c r="G318" s="27">
        <f>G321+G319</f>
        <v>5377.8</v>
      </c>
      <c r="H318" s="16"/>
    </row>
    <row r="319" spans="1:8" ht="12.75" customHeight="1">
      <c r="A319" s="93" t="s">
        <v>201</v>
      </c>
      <c r="B319" s="101" t="s">
        <v>39</v>
      </c>
      <c r="C319" s="164" t="s">
        <v>15</v>
      </c>
      <c r="D319" s="164" t="s">
        <v>8</v>
      </c>
      <c r="E319" s="101" t="s">
        <v>368</v>
      </c>
      <c r="F319" s="101" t="s">
        <v>200</v>
      </c>
      <c r="G319" s="27">
        <f>G320</f>
        <v>5355</v>
      </c>
      <c r="H319" s="16"/>
    </row>
    <row r="320" spans="1:8" ht="12.75" customHeight="1">
      <c r="A320" s="173" t="s">
        <v>172</v>
      </c>
      <c r="B320" s="102" t="s">
        <v>39</v>
      </c>
      <c r="C320" s="157" t="s">
        <v>15</v>
      </c>
      <c r="D320" s="157" t="s">
        <v>8</v>
      </c>
      <c r="E320" s="102" t="s">
        <v>368</v>
      </c>
      <c r="F320" s="102" t="s">
        <v>112</v>
      </c>
      <c r="G320" s="73">
        <v>5355</v>
      </c>
      <c r="H320" s="16"/>
    </row>
    <row r="321" spans="1:8" ht="12.75" customHeight="1">
      <c r="A321" s="174" t="s">
        <v>209</v>
      </c>
      <c r="B321" s="101" t="s">
        <v>39</v>
      </c>
      <c r="C321" s="164" t="s">
        <v>15</v>
      </c>
      <c r="D321" s="164" t="s">
        <v>8</v>
      </c>
      <c r="E321" s="101" t="s">
        <v>368</v>
      </c>
      <c r="F321" s="101" t="s">
        <v>206</v>
      </c>
      <c r="G321" s="27">
        <f>G322</f>
        <v>22.8</v>
      </c>
      <c r="H321" s="16"/>
    </row>
    <row r="322" spans="1:8" ht="24.75" customHeight="1">
      <c r="A322" s="173" t="s">
        <v>173</v>
      </c>
      <c r="B322" s="102" t="s">
        <v>39</v>
      </c>
      <c r="C322" s="157" t="s">
        <v>15</v>
      </c>
      <c r="D322" s="157" t="s">
        <v>8</v>
      </c>
      <c r="E322" s="102" t="s">
        <v>368</v>
      </c>
      <c r="F322" s="102" t="s">
        <v>111</v>
      </c>
      <c r="G322" s="73">
        <v>22.8</v>
      </c>
      <c r="H322" s="16"/>
    </row>
    <row r="323" spans="1:8" ht="12.75" customHeight="1">
      <c r="A323" s="93" t="s">
        <v>30</v>
      </c>
      <c r="B323" s="101" t="s">
        <v>39</v>
      </c>
      <c r="C323" s="164" t="s">
        <v>15</v>
      </c>
      <c r="D323" s="164" t="s">
        <v>9</v>
      </c>
      <c r="E323" s="101" t="s">
        <v>7</v>
      </c>
      <c r="F323" s="101" t="s">
        <v>7</v>
      </c>
      <c r="G323" s="27">
        <f>G324</f>
        <v>3262</v>
      </c>
      <c r="H323" s="16"/>
    </row>
    <row r="324" spans="1:8" ht="12.75" customHeight="1">
      <c r="A324" s="93" t="s">
        <v>165</v>
      </c>
      <c r="B324" s="101" t="s">
        <v>39</v>
      </c>
      <c r="C324" s="164" t="s">
        <v>15</v>
      </c>
      <c r="D324" s="164" t="s">
        <v>9</v>
      </c>
      <c r="E324" s="101" t="s">
        <v>164</v>
      </c>
      <c r="F324" s="101"/>
      <c r="G324" s="27">
        <f>G325+G330+G337+G340</f>
        <v>3262</v>
      </c>
      <c r="H324" s="16"/>
    </row>
    <row r="325" spans="1:8" ht="48.75" customHeight="1">
      <c r="A325" s="175" t="s">
        <v>475</v>
      </c>
      <c r="B325" s="101" t="s">
        <v>39</v>
      </c>
      <c r="C325" s="164" t="s">
        <v>15</v>
      </c>
      <c r="D325" s="164" t="s">
        <v>9</v>
      </c>
      <c r="E325" s="101" t="s">
        <v>367</v>
      </c>
      <c r="F325" s="101"/>
      <c r="G325" s="27">
        <f>G326</f>
        <v>2272.6</v>
      </c>
      <c r="H325" s="117"/>
    </row>
    <row r="326" spans="1:8" ht="12.75" customHeight="1">
      <c r="A326" s="93" t="s">
        <v>405</v>
      </c>
      <c r="B326" s="101" t="s">
        <v>39</v>
      </c>
      <c r="C326" s="164" t="s">
        <v>15</v>
      </c>
      <c r="D326" s="164" t="s">
        <v>9</v>
      </c>
      <c r="E326" s="101" t="s">
        <v>367</v>
      </c>
      <c r="F326" s="101" t="s">
        <v>199</v>
      </c>
      <c r="G326" s="27">
        <f>G327</f>
        <v>2272.6</v>
      </c>
      <c r="H326" s="117"/>
    </row>
    <row r="327" spans="1:8" ht="24" customHeight="1">
      <c r="A327" s="93" t="s">
        <v>209</v>
      </c>
      <c r="B327" s="101" t="s">
        <v>39</v>
      </c>
      <c r="C327" s="164" t="s">
        <v>15</v>
      </c>
      <c r="D327" s="164" t="s">
        <v>9</v>
      </c>
      <c r="E327" s="101" t="s">
        <v>367</v>
      </c>
      <c r="F327" s="101" t="s">
        <v>206</v>
      </c>
      <c r="G327" s="27">
        <f>G328</f>
        <v>2272.6</v>
      </c>
      <c r="H327" s="117"/>
    </row>
    <row r="328" spans="1:8" ht="24.75" customHeight="1">
      <c r="A328" s="93" t="s">
        <v>409</v>
      </c>
      <c r="B328" s="101" t="s">
        <v>39</v>
      </c>
      <c r="C328" s="164" t="s">
        <v>15</v>
      </c>
      <c r="D328" s="164" t="s">
        <v>9</v>
      </c>
      <c r="E328" s="101" t="s">
        <v>367</v>
      </c>
      <c r="F328" s="101" t="s">
        <v>122</v>
      </c>
      <c r="G328" s="27">
        <f t="shared" ref="G328" si="3">G329</f>
        <v>2272.6</v>
      </c>
      <c r="H328" s="117"/>
    </row>
    <row r="329" spans="1:8" ht="12.75" customHeight="1">
      <c r="A329" s="176" t="s">
        <v>92</v>
      </c>
      <c r="B329" s="102" t="s">
        <v>39</v>
      </c>
      <c r="C329" s="157" t="s">
        <v>15</v>
      </c>
      <c r="D329" s="157" t="s">
        <v>9</v>
      </c>
      <c r="E329" s="102" t="s">
        <v>367</v>
      </c>
      <c r="F329" s="102" t="s">
        <v>122</v>
      </c>
      <c r="G329" s="73">
        <v>2272.6</v>
      </c>
      <c r="H329" s="117"/>
    </row>
    <row r="330" spans="1:8" ht="12.75" customHeight="1">
      <c r="A330" s="93" t="s">
        <v>370</v>
      </c>
      <c r="B330" s="101" t="s">
        <v>39</v>
      </c>
      <c r="C330" s="164" t="s">
        <v>15</v>
      </c>
      <c r="D330" s="164" t="s">
        <v>9</v>
      </c>
      <c r="E330" s="101" t="s">
        <v>369</v>
      </c>
      <c r="F330" s="101" t="s">
        <v>7</v>
      </c>
      <c r="G330" s="27">
        <f>G331</f>
        <v>379.9</v>
      </c>
      <c r="H330" s="117"/>
    </row>
    <row r="331" spans="1:8" ht="39" customHeight="1">
      <c r="A331" s="93" t="s">
        <v>522</v>
      </c>
      <c r="B331" s="101" t="s">
        <v>39</v>
      </c>
      <c r="C331" s="164" t="s">
        <v>15</v>
      </c>
      <c r="D331" s="164" t="s">
        <v>9</v>
      </c>
      <c r="E331" s="101" t="s">
        <v>371</v>
      </c>
      <c r="F331" s="101"/>
      <c r="G331" s="27">
        <f>G334+G336</f>
        <v>379.9</v>
      </c>
      <c r="H331" s="117"/>
    </row>
    <row r="332" spans="1:8" ht="12.75" customHeight="1">
      <c r="A332" s="93" t="s">
        <v>405</v>
      </c>
      <c r="B332" s="101" t="s">
        <v>39</v>
      </c>
      <c r="C332" s="164" t="s">
        <v>15</v>
      </c>
      <c r="D332" s="164" t="s">
        <v>9</v>
      </c>
      <c r="E332" s="101" t="s">
        <v>371</v>
      </c>
      <c r="F332" s="101" t="s">
        <v>199</v>
      </c>
      <c r="G332" s="27">
        <f>G335+G333</f>
        <v>379.9</v>
      </c>
      <c r="H332" s="117"/>
    </row>
    <row r="333" spans="1:8" ht="12.75" customHeight="1">
      <c r="A333" s="93" t="s">
        <v>201</v>
      </c>
      <c r="B333" s="101" t="s">
        <v>39</v>
      </c>
      <c r="C333" s="164" t="s">
        <v>15</v>
      </c>
      <c r="D333" s="164" t="s">
        <v>9</v>
      </c>
      <c r="E333" s="101" t="s">
        <v>371</v>
      </c>
      <c r="F333" s="101" t="s">
        <v>200</v>
      </c>
      <c r="G333" s="27">
        <f>G334</f>
        <v>378</v>
      </c>
      <c r="H333" s="117"/>
    </row>
    <row r="334" spans="1:8" ht="26.25" customHeight="1">
      <c r="A334" s="176" t="s">
        <v>407</v>
      </c>
      <c r="B334" s="102" t="s">
        <v>39</v>
      </c>
      <c r="C334" s="157" t="s">
        <v>15</v>
      </c>
      <c r="D334" s="157" t="s">
        <v>9</v>
      </c>
      <c r="E334" s="102" t="s">
        <v>371</v>
      </c>
      <c r="F334" s="102" t="s">
        <v>406</v>
      </c>
      <c r="G334" s="73">
        <v>378</v>
      </c>
      <c r="H334" s="117"/>
    </row>
    <row r="335" spans="1:8" ht="25.5">
      <c r="A335" s="93" t="s">
        <v>209</v>
      </c>
      <c r="B335" s="101" t="s">
        <v>39</v>
      </c>
      <c r="C335" s="164" t="s">
        <v>15</v>
      </c>
      <c r="D335" s="164" t="s">
        <v>9</v>
      </c>
      <c r="E335" s="101" t="s">
        <v>371</v>
      </c>
      <c r="F335" s="101" t="s">
        <v>206</v>
      </c>
      <c r="G335" s="27">
        <f>G336</f>
        <v>1.9</v>
      </c>
      <c r="H335" s="117"/>
    </row>
    <row r="336" spans="1:8" ht="24" customHeight="1">
      <c r="A336" s="173" t="s">
        <v>173</v>
      </c>
      <c r="B336" s="102" t="s">
        <v>39</v>
      </c>
      <c r="C336" s="157" t="s">
        <v>15</v>
      </c>
      <c r="D336" s="157" t="s">
        <v>9</v>
      </c>
      <c r="E336" s="102" t="s">
        <v>371</v>
      </c>
      <c r="F336" s="102" t="s">
        <v>111</v>
      </c>
      <c r="G336" s="73">
        <v>1.9</v>
      </c>
      <c r="H336" s="117"/>
    </row>
    <row r="337" spans="1:8" ht="51.75" customHeight="1">
      <c r="A337" s="93" t="s">
        <v>506</v>
      </c>
      <c r="B337" s="101" t="s">
        <v>39</v>
      </c>
      <c r="C337" s="164" t="s">
        <v>15</v>
      </c>
      <c r="D337" s="164" t="s">
        <v>9</v>
      </c>
      <c r="E337" s="101" t="s">
        <v>505</v>
      </c>
      <c r="F337" s="101"/>
      <c r="G337" s="27">
        <f>G338</f>
        <v>582.1</v>
      </c>
      <c r="H337" s="16"/>
    </row>
    <row r="338" spans="1:8" ht="24" customHeight="1">
      <c r="A338" s="93" t="s">
        <v>408</v>
      </c>
      <c r="B338" s="101" t="s">
        <v>39</v>
      </c>
      <c r="C338" s="164" t="s">
        <v>15</v>
      </c>
      <c r="D338" s="164" t="s">
        <v>9</v>
      </c>
      <c r="E338" s="101" t="s">
        <v>505</v>
      </c>
      <c r="F338" s="101" t="s">
        <v>206</v>
      </c>
      <c r="G338" s="27">
        <f>G339</f>
        <v>582.1</v>
      </c>
      <c r="H338" s="16"/>
    </row>
    <row r="339" spans="1:8" ht="17.25" customHeight="1">
      <c r="A339" s="176" t="s">
        <v>97</v>
      </c>
      <c r="B339" s="102" t="s">
        <v>39</v>
      </c>
      <c r="C339" s="157" t="s">
        <v>15</v>
      </c>
      <c r="D339" s="157" t="s">
        <v>9</v>
      </c>
      <c r="E339" s="102" t="s">
        <v>505</v>
      </c>
      <c r="F339" s="102" t="s">
        <v>96</v>
      </c>
      <c r="G339" s="73">
        <v>582.1</v>
      </c>
      <c r="H339" s="16"/>
    </row>
    <row r="340" spans="1:8" ht="65.25" customHeight="1">
      <c r="A340" s="175" t="s">
        <v>476</v>
      </c>
      <c r="B340" s="101" t="s">
        <v>39</v>
      </c>
      <c r="C340" s="163" t="s">
        <v>15</v>
      </c>
      <c r="D340" s="163" t="s">
        <v>9</v>
      </c>
      <c r="E340" s="101" t="s">
        <v>456</v>
      </c>
      <c r="F340" s="101"/>
      <c r="G340" s="27">
        <f>G341+G346</f>
        <v>27.4</v>
      </c>
      <c r="H340" s="117"/>
    </row>
    <row r="341" spans="1:8" ht="12.75" customHeight="1">
      <c r="A341" s="78" t="s">
        <v>443</v>
      </c>
      <c r="B341" s="101" t="s">
        <v>39</v>
      </c>
      <c r="C341" s="163" t="s">
        <v>15</v>
      </c>
      <c r="D341" s="163" t="s">
        <v>9</v>
      </c>
      <c r="E341" s="101" t="s">
        <v>456</v>
      </c>
      <c r="F341" s="101" t="s">
        <v>191</v>
      </c>
      <c r="G341" s="27">
        <f>G342</f>
        <v>26.7</v>
      </c>
      <c r="H341" s="117"/>
    </row>
    <row r="342" spans="1:8" ht="12.75" customHeight="1">
      <c r="A342" s="177" t="s">
        <v>192</v>
      </c>
      <c r="B342" s="101" t="s">
        <v>39</v>
      </c>
      <c r="C342" s="163" t="s">
        <v>15</v>
      </c>
      <c r="D342" s="163" t="s">
        <v>9</v>
      </c>
      <c r="E342" s="101" t="s">
        <v>456</v>
      </c>
      <c r="F342" s="101" t="s">
        <v>190</v>
      </c>
      <c r="G342" s="27">
        <f>G343</f>
        <v>26.7</v>
      </c>
      <c r="H342" s="117"/>
    </row>
    <row r="343" spans="1:8" ht="12.75" customHeight="1">
      <c r="A343" s="80" t="s">
        <v>400</v>
      </c>
      <c r="B343" s="102" t="s">
        <v>39</v>
      </c>
      <c r="C343" s="157" t="s">
        <v>15</v>
      </c>
      <c r="D343" s="157" t="s">
        <v>9</v>
      </c>
      <c r="E343" s="102" t="s">
        <v>456</v>
      </c>
      <c r="F343" s="102" t="s">
        <v>94</v>
      </c>
      <c r="G343" s="73">
        <f>20.5+6.2</f>
        <v>26.7</v>
      </c>
      <c r="H343" s="117"/>
    </row>
    <row r="344" spans="1:8" ht="12.75" customHeight="1">
      <c r="A344" s="119" t="s">
        <v>403</v>
      </c>
      <c r="B344" s="101" t="s">
        <v>39</v>
      </c>
      <c r="C344" s="163" t="s">
        <v>15</v>
      </c>
      <c r="D344" s="163" t="s">
        <v>9</v>
      </c>
      <c r="E344" s="101" t="s">
        <v>456</v>
      </c>
      <c r="F344" s="101" t="s">
        <v>193</v>
      </c>
      <c r="G344" s="27">
        <f>G345</f>
        <v>0.7</v>
      </c>
      <c r="H344" s="117"/>
    </row>
    <row r="345" spans="1:8" ht="12.75" customHeight="1">
      <c r="A345" s="119" t="s">
        <v>404</v>
      </c>
      <c r="B345" s="101" t="s">
        <v>39</v>
      </c>
      <c r="C345" s="163" t="s">
        <v>15</v>
      </c>
      <c r="D345" s="163" t="s">
        <v>9</v>
      </c>
      <c r="E345" s="101" t="s">
        <v>456</v>
      </c>
      <c r="F345" s="101" t="s">
        <v>194</v>
      </c>
      <c r="G345" s="27">
        <f>G346</f>
        <v>0.7</v>
      </c>
      <c r="H345" s="117"/>
    </row>
    <row r="346" spans="1:8" ht="12.75" customHeight="1">
      <c r="A346" s="84" t="s">
        <v>397</v>
      </c>
      <c r="B346" s="102" t="s">
        <v>39</v>
      </c>
      <c r="C346" s="157" t="s">
        <v>15</v>
      </c>
      <c r="D346" s="157" t="s">
        <v>9</v>
      </c>
      <c r="E346" s="102" t="s">
        <v>456</v>
      </c>
      <c r="F346" s="102" t="s">
        <v>93</v>
      </c>
      <c r="G346" s="73">
        <v>0.7</v>
      </c>
      <c r="H346" s="117"/>
    </row>
    <row r="347" spans="1:8" ht="12.75" customHeight="1">
      <c r="A347" s="93" t="s">
        <v>64</v>
      </c>
      <c r="B347" s="101" t="s">
        <v>39</v>
      </c>
      <c r="C347" s="164" t="s">
        <v>15</v>
      </c>
      <c r="D347" s="164" t="s">
        <v>11</v>
      </c>
      <c r="E347" s="167"/>
      <c r="F347" s="167"/>
      <c r="G347" s="36">
        <f>G348</f>
        <v>25167.1</v>
      </c>
      <c r="H347" s="16"/>
    </row>
    <row r="348" spans="1:8" ht="12.75" customHeight="1">
      <c r="A348" s="93" t="s">
        <v>165</v>
      </c>
      <c r="B348" s="101" t="s">
        <v>39</v>
      </c>
      <c r="C348" s="153">
        <v>10</v>
      </c>
      <c r="D348" s="153">
        <v>4</v>
      </c>
      <c r="E348" s="101" t="s">
        <v>164</v>
      </c>
      <c r="F348" s="101"/>
      <c r="G348" s="27">
        <f>G349+G354+G359</f>
        <v>25167.1</v>
      </c>
      <c r="H348" s="16"/>
    </row>
    <row r="349" spans="1:8" ht="53.25" customHeight="1">
      <c r="A349" s="175" t="s">
        <v>477</v>
      </c>
      <c r="B349" s="101" t="s">
        <v>39</v>
      </c>
      <c r="C349" s="163" t="s">
        <v>15</v>
      </c>
      <c r="D349" s="163" t="s">
        <v>11</v>
      </c>
      <c r="E349" s="101" t="s">
        <v>366</v>
      </c>
      <c r="F349" s="167"/>
      <c r="G349" s="27">
        <f>G350</f>
        <v>6650.7</v>
      </c>
      <c r="H349" s="16"/>
    </row>
    <row r="350" spans="1:8" ht="28.5" customHeight="1">
      <c r="A350" s="178" t="s">
        <v>410</v>
      </c>
      <c r="B350" s="101" t="s">
        <v>39</v>
      </c>
      <c r="C350" s="163" t="s">
        <v>15</v>
      </c>
      <c r="D350" s="163" t="s">
        <v>11</v>
      </c>
      <c r="E350" s="101" t="s">
        <v>366</v>
      </c>
      <c r="F350" s="167" t="s">
        <v>202</v>
      </c>
      <c r="G350" s="27">
        <f>G351</f>
        <v>6650.7</v>
      </c>
      <c r="H350" s="16"/>
    </row>
    <row r="351" spans="1:8" ht="12.75" customHeight="1">
      <c r="A351" s="93" t="s">
        <v>204</v>
      </c>
      <c r="B351" s="101" t="s">
        <v>39</v>
      </c>
      <c r="C351" s="163" t="s">
        <v>15</v>
      </c>
      <c r="D351" s="163" t="s">
        <v>11</v>
      </c>
      <c r="E351" s="101" t="s">
        <v>366</v>
      </c>
      <c r="F351" s="167" t="s">
        <v>203</v>
      </c>
      <c r="G351" s="27">
        <f>G352</f>
        <v>6650.7</v>
      </c>
      <c r="H351" s="16"/>
    </row>
    <row r="352" spans="1:8" ht="24" customHeight="1">
      <c r="A352" s="179" t="s">
        <v>411</v>
      </c>
      <c r="B352" s="101" t="s">
        <v>39</v>
      </c>
      <c r="C352" s="163" t="s">
        <v>15</v>
      </c>
      <c r="D352" s="163" t="s">
        <v>11</v>
      </c>
      <c r="E352" s="101" t="s">
        <v>366</v>
      </c>
      <c r="F352" s="170" t="s">
        <v>170</v>
      </c>
      <c r="G352" s="27">
        <f t="shared" ref="G352" si="4">G353</f>
        <v>6650.7</v>
      </c>
      <c r="H352" s="16"/>
    </row>
    <row r="353" spans="1:8" ht="12.75" customHeight="1">
      <c r="A353" s="176" t="s">
        <v>90</v>
      </c>
      <c r="B353" s="102" t="s">
        <v>39</v>
      </c>
      <c r="C353" s="157" t="s">
        <v>15</v>
      </c>
      <c r="D353" s="157" t="s">
        <v>11</v>
      </c>
      <c r="E353" s="102" t="s">
        <v>366</v>
      </c>
      <c r="F353" s="102" t="s">
        <v>170</v>
      </c>
      <c r="G353" s="73">
        <v>6650.7</v>
      </c>
      <c r="H353" s="16"/>
    </row>
    <row r="354" spans="1:8" ht="81" customHeight="1">
      <c r="A354" s="175" t="s">
        <v>478</v>
      </c>
      <c r="B354" s="101" t="s">
        <v>39</v>
      </c>
      <c r="C354" s="164" t="s">
        <v>15</v>
      </c>
      <c r="D354" s="164" t="s">
        <v>11</v>
      </c>
      <c r="E354" s="101" t="s">
        <v>454</v>
      </c>
      <c r="F354" s="101"/>
      <c r="G354" s="27">
        <f>G355</f>
        <v>18472.599999999999</v>
      </c>
      <c r="H354" s="16"/>
    </row>
    <row r="355" spans="1:8" ht="12.75" customHeight="1">
      <c r="A355" s="178" t="s">
        <v>410</v>
      </c>
      <c r="B355" s="101" t="s">
        <v>39</v>
      </c>
      <c r="C355" s="164" t="s">
        <v>15</v>
      </c>
      <c r="D355" s="164" t="s">
        <v>11</v>
      </c>
      <c r="E355" s="101" t="s">
        <v>454</v>
      </c>
      <c r="F355" s="167" t="s">
        <v>202</v>
      </c>
      <c r="G355" s="27">
        <f>G356</f>
        <v>18472.599999999999</v>
      </c>
      <c r="H355" s="16"/>
    </row>
    <row r="356" spans="1:8" ht="12.75" customHeight="1">
      <c r="A356" s="93" t="s">
        <v>204</v>
      </c>
      <c r="B356" s="101" t="s">
        <v>39</v>
      </c>
      <c r="C356" s="164" t="s">
        <v>15</v>
      </c>
      <c r="D356" s="164" t="s">
        <v>11</v>
      </c>
      <c r="E356" s="101" t="s">
        <v>454</v>
      </c>
      <c r="F356" s="167" t="s">
        <v>203</v>
      </c>
      <c r="G356" s="27">
        <f>G357</f>
        <v>18472.599999999999</v>
      </c>
      <c r="H356" s="16"/>
    </row>
    <row r="357" spans="1:8" ht="24" customHeight="1">
      <c r="A357" s="179" t="s">
        <v>411</v>
      </c>
      <c r="B357" s="101" t="s">
        <v>39</v>
      </c>
      <c r="C357" s="163" t="s">
        <v>15</v>
      </c>
      <c r="D357" s="163" t="s">
        <v>11</v>
      </c>
      <c r="E357" s="101" t="s">
        <v>454</v>
      </c>
      <c r="F357" s="170" t="s">
        <v>170</v>
      </c>
      <c r="G357" s="36">
        <f>G358</f>
        <v>18472.599999999999</v>
      </c>
      <c r="H357" s="16"/>
    </row>
    <row r="358" spans="1:8" ht="12.75" customHeight="1">
      <c r="A358" s="176" t="s">
        <v>91</v>
      </c>
      <c r="B358" s="102" t="s">
        <v>39</v>
      </c>
      <c r="C358" s="157" t="s">
        <v>15</v>
      </c>
      <c r="D358" s="157" t="s">
        <v>11</v>
      </c>
      <c r="E358" s="102" t="s">
        <v>454</v>
      </c>
      <c r="F358" s="102" t="s">
        <v>170</v>
      </c>
      <c r="G358" s="73">
        <v>18472.599999999999</v>
      </c>
      <c r="H358" s="16"/>
    </row>
    <row r="359" spans="1:8" ht="78" customHeight="1">
      <c r="A359" s="175" t="s">
        <v>479</v>
      </c>
      <c r="B359" s="101" t="s">
        <v>39</v>
      </c>
      <c r="C359" s="164" t="s">
        <v>15</v>
      </c>
      <c r="D359" s="164" t="s">
        <v>11</v>
      </c>
      <c r="E359" s="167" t="s">
        <v>455</v>
      </c>
      <c r="F359" s="167"/>
      <c r="G359" s="36">
        <f>G360+G363</f>
        <v>43.8</v>
      </c>
      <c r="H359" s="16"/>
    </row>
    <row r="360" spans="1:8" ht="12.75" customHeight="1">
      <c r="A360" s="78" t="s">
        <v>443</v>
      </c>
      <c r="B360" s="101" t="s">
        <v>39</v>
      </c>
      <c r="C360" s="163" t="s">
        <v>15</v>
      </c>
      <c r="D360" s="163" t="s">
        <v>11</v>
      </c>
      <c r="E360" s="167" t="s">
        <v>455</v>
      </c>
      <c r="F360" s="101" t="s">
        <v>191</v>
      </c>
      <c r="G360" s="34">
        <f>G361</f>
        <v>42.599999999999994</v>
      </c>
      <c r="H360" s="16"/>
    </row>
    <row r="361" spans="1:8" ht="12.75" customHeight="1">
      <c r="A361" s="177" t="s">
        <v>192</v>
      </c>
      <c r="B361" s="101" t="s">
        <v>39</v>
      </c>
      <c r="C361" s="163" t="s">
        <v>15</v>
      </c>
      <c r="D361" s="163" t="s">
        <v>11</v>
      </c>
      <c r="E361" s="167" t="s">
        <v>455</v>
      </c>
      <c r="F361" s="101" t="s">
        <v>190</v>
      </c>
      <c r="G361" s="34">
        <f>G362</f>
        <v>42.599999999999994</v>
      </c>
      <c r="H361" s="16"/>
    </row>
    <row r="362" spans="1:8" ht="12.75" customHeight="1">
      <c r="A362" s="80" t="s">
        <v>400</v>
      </c>
      <c r="B362" s="102" t="s">
        <v>39</v>
      </c>
      <c r="C362" s="157" t="s">
        <v>15</v>
      </c>
      <c r="D362" s="157" t="s">
        <v>11</v>
      </c>
      <c r="E362" s="102" t="s">
        <v>455</v>
      </c>
      <c r="F362" s="102" t="s">
        <v>94</v>
      </c>
      <c r="G362" s="73">
        <f>43.8-G363</f>
        <v>42.599999999999994</v>
      </c>
      <c r="H362" s="16"/>
    </row>
    <row r="363" spans="1:8" ht="12.75" customHeight="1">
      <c r="A363" s="119" t="s">
        <v>420</v>
      </c>
      <c r="B363" s="101" t="s">
        <v>39</v>
      </c>
      <c r="C363" s="163" t="s">
        <v>15</v>
      </c>
      <c r="D363" s="163" t="s">
        <v>11</v>
      </c>
      <c r="E363" s="167" t="s">
        <v>455</v>
      </c>
      <c r="F363" s="101" t="s">
        <v>193</v>
      </c>
      <c r="G363" s="34">
        <f t="shared" ref="G363:G364" si="5">G364</f>
        <v>1.2</v>
      </c>
      <c r="H363" s="16"/>
    </row>
    <row r="364" spans="1:8" ht="12.75" customHeight="1">
      <c r="A364" s="119" t="s">
        <v>421</v>
      </c>
      <c r="B364" s="101" t="s">
        <v>39</v>
      </c>
      <c r="C364" s="163" t="s">
        <v>15</v>
      </c>
      <c r="D364" s="163" t="s">
        <v>11</v>
      </c>
      <c r="E364" s="167" t="s">
        <v>455</v>
      </c>
      <c r="F364" s="101" t="s">
        <v>194</v>
      </c>
      <c r="G364" s="34">
        <f t="shared" si="5"/>
        <v>1.2</v>
      </c>
      <c r="H364" s="16"/>
    </row>
    <row r="365" spans="1:8" ht="12.75" customHeight="1">
      <c r="A365" s="84" t="s">
        <v>426</v>
      </c>
      <c r="B365" s="102" t="s">
        <v>39</v>
      </c>
      <c r="C365" s="157" t="s">
        <v>15</v>
      </c>
      <c r="D365" s="157" t="s">
        <v>11</v>
      </c>
      <c r="E365" s="102" t="s">
        <v>455</v>
      </c>
      <c r="F365" s="102" t="s">
        <v>93</v>
      </c>
      <c r="G365" s="73">
        <v>1.2</v>
      </c>
      <c r="H365" s="16"/>
    </row>
    <row r="366" spans="1:8" ht="12.75" customHeight="1">
      <c r="A366" s="180" t="s">
        <v>74</v>
      </c>
      <c r="B366" s="182" t="s">
        <v>39</v>
      </c>
      <c r="C366" s="183" t="s">
        <v>16</v>
      </c>
      <c r="D366" s="183" t="s">
        <v>58</v>
      </c>
      <c r="E366" s="182"/>
      <c r="F366" s="182"/>
      <c r="G366" s="184">
        <f>G367+G378</f>
        <v>18964.400000000001</v>
      </c>
      <c r="H366" s="16"/>
    </row>
    <row r="367" spans="1:8" ht="12.75" customHeight="1">
      <c r="A367" s="5" t="s">
        <v>88</v>
      </c>
      <c r="B367" s="181" t="s">
        <v>39</v>
      </c>
      <c r="C367" s="164" t="s">
        <v>16</v>
      </c>
      <c r="D367" s="164" t="s">
        <v>8</v>
      </c>
      <c r="E367" s="181"/>
      <c r="F367" s="181"/>
      <c r="G367" s="36">
        <f>G368</f>
        <v>17039</v>
      </c>
      <c r="H367" s="16"/>
    </row>
    <row r="368" spans="1:8" ht="12.75" customHeight="1">
      <c r="A368" s="5" t="s">
        <v>165</v>
      </c>
      <c r="B368" s="101" t="s">
        <v>39</v>
      </c>
      <c r="C368" s="164" t="s">
        <v>16</v>
      </c>
      <c r="D368" s="164" t="s">
        <v>8</v>
      </c>
      <c r="E368" s="101" t="s">
        <v>164</v>
      </c>
      <c r="F368" s="101"/>
      <c r="G368" s="27">
        <f>G369+G373</f>
        <v>17039</v>
      </c>
      <c r="H368" s="16"/>
    </row>
    <row r="369" spans="1:8" ht="42.75" customHeight="1">
      <c r="A369" s="5" t="s">
        <v>215</v>
      </c>
      <c r="B369" s="101" t="s">
        <v>39</v>
      </c>
      <c r="C369" s="164" t="s">
        <v>16</v>
      </c>
      <c r="D369" s="164" t="s">
        <v>8</v>
      </c>
      <c r="E369" s="101" t="s">
        <v>216</v>
      </c>
      <c r="F369" s="101"/>
      <c r="G369" s="27">
        <f>G370</f>
        <v>17031.900000000001</v>
      </c>
      <c r="H369" s="16"/>
    </row>
    <row r="370" spans="1:8" ht="12.75" customHeight="1">
      <c r="A370" s="5" t="s">
        <v>402</v>
      </c>
      <c r="B370" s="101" t="s">
        <v>39</v>
      </c>
      <c r="C370" s="164" t="s">
        <v>16</v>
      </c>
      <c r="D370" s="164" t="s">
        <v>8</v>
      </c>
      <c r="E370" s="101" t="s">
        <v>216</v>
      </c>
      <c r="F370" s="101" t="s">
        <v>184</v>
      </c>
      <c r="G370" s="27">
        <f>G371</f>
        <v>17031.900000000001</v>
      </c>
      <c r="H370" s="16"/>
    </row>
    <row r="371" spans="1:8" ht="12.75" customHeight="1">
      <c r="A371" s="5" t="s">
        <v>189</v>
      </c>
      <c r="B371" s="101" t="s">
        <v>39</v>
      </c>
      <c r="C371" s="164" t="s">
        <v>16</v>
      </c>
      <c r="D371" s="164" t="s">
        <v>8</v>
      </c>
      <c r="E371" s="101" t="s">
        <v>216</v>
      </c>
      <c r="F371" s="101" t="s">
        <v>188</v>
      </c>
      <c r="G371" s="27">
        <f>G372</f>
        <v>17031.900000000001</v>
      </c>
      <c r="H371" s="16"/>
    </row>
    <row r="372" spans="1:8" ht="36.75" customHeight="1">
      <c r="A372" s="28" t="s">
        <v>414</v>
      </c>
      <c r="B372" s="102" t="s">
        <v>39</v>
      </c>
      <c r="C372" s="155">
        <v>11</v>
      </c>
      <c r="D372" s="155">
        <v>1</v>
      </c>
      <c r="E372" s="102" t="s">
        <v>216</v>
      </c>
      <c r="F372" s="102" t="s">
        <v>100</v>
      </c>
      <c r="G372" s="88">
        <v>17031.900000000001</v>
      </c>
      <c r="H372" s="16"/>
    </row>
    <row r="373" spans="1:8" ht="18.75" customHeight="1">
      <c r="A373" s="5" t="s">
        <v>234</v>
      </c>
      <c r="B373" s="101" t="s">
        <v>39</v>
      </c>
      <c r="C373" s="164" t="s">
        <v>16</v>
      </c>
      <c r="D373" s="164" t="s">
        <v>8</v>
      </c>
      <c r="E373" s="101" t="s">
        <v>376</v>
      </c>
      <c r="F373" s="101" t="s">
        <v>7</v>
      </c>
      <c r="G373" s="39">
        <f>G375</f>
        <v>7.1</v>
      </c>
      <c r="H373" s="16"/>
    </row>
    <row r="374" spans="1:8" ht="18.75" customHeight="1">
      <c r="A374" s="5" t="s">
        <v>378</v>
      </c>
      <c r="B374" s="101" t="s">
        <v>39</v>
      </c>
      <c r="C374" s="164" t="s">
        <v>16</v>
      </c>
      <c r="D374" s="164" t="s">
        <v>8</v>
      </c>
      <c r="E374" s="101" t="s">
        <v>377</v>
      </c>
      <c r="F374" s="101"/>
      <c r="G374" s="39">
        <f>G375</f>
        <v>7.1</v>
      </c>
      <c r="H374" s="16"/>
    </row>
    <row r="375" spans="1:8" ht="12.75" customHeight="1">
      <c r="A375" s="136" t="s">
        <v>403</v>
      </c>
      <c r="B375" s="101" t="s">
        <v>39</v>
      </c>
      <c r="C375" s="164" t="s">
        <v>16</v>
      </c>
      <c r="D375" s="164" t="s">
        <v>8</v>
      </c>
      <c r="E375" s="101" t="s">
        <v>377</v>
      </c>
      <c r="F375" s="101" t="s">
        <v>193</v>
      </c>
      <c r="G375" s="39">
        <f>G376</f>
        <v>7.1</v>
      </c>
      <c r="H375" s="16"/>
    </row>
    <row r="376" spans="1:8" ht="25.5" customHeight="1">
      <c r="A376" s="136" t="s">
        <v>404</v>
      </c>
      <c r="B376" s="101" t="s">
        <v>39</v>
      </c>
      <c r="C376" s="164" t="s">
        <v>16</v>
      </c>
      <c r="D376" s="164" t="s">
        <v>8</v>
      </c>
      <c r="E376" s="101" t="s">
        <v>377</v>
      </c>
      <c r="F376" s="101" t="s">
        <v>194</v>
      </c>
      <c r="G376" s="39">
        <f>G377</f>
        <v>7.1</v>
      </c>
      <c r="H376" s="16"/>
    </row>
    <row r="377" spans="1:8" ht="25.5" customHeight="1">
      <c r="A377" s="145" t="s">
        <v>397</v>
      </c>
      <c r="B377" s="102" t="s">
        <v>39</v>
      </c>
      <c r="C377" s="155">
        <v>11</v>
      </c>
      <c r="D377" s="155">
        <v>1</v>
      </c>
      <c r="E377" s="102" t="s">
        <v>377</v>
      </c>
      <c r="F377" s="102" t="s">
        <v>93</v>
      </c>
      <c r="G377" s="88">
        <v>7.1</v>
      </c>
      <c r="H377" s="16"/>
    </row>
    <row r="378" spans="1:8" ht="16.5" customHeight="1">
      <c r="A378" s="5" t="s">
        <v>76</v>
      </c>
      <c r="B378" s="101" t="s">
        <v>39</v>
      </c>
      <c r="C378" s="164" t="s">
        <v>16</v>
      </c>
      <c r="D378" s="164" t="s">
        <v>19</v>
      </c>
      <c r="E378" s="101" t="s">
        <v>7</v>
      </c>
      <c r="F378" s="101" t="s">
        <v>7</v>
      </c>
      <c r="G378" s="27">
        <f>G380</f>
        <v>1925.4</v>
      </c>
      <c r="H378" s="16"/>
    </row>
    <row r="379" spans="1:8" ht="16.5" customHeight="1">
      <c r="A379" s="5" t="s">
        <v>165</v>
      </c>
      <c r="B379" s="101" t="s">
        <v>39</v>
      </c>
      <c r="C379" s="164" t="s">
        <v>16</v>
      </c>
      <c r="D379" s="164" t="s">
        <v>19</v>
      </c>
      <c r="E379" s="101" t="s">
        <v>164</v>
      </c>
      <c r="F379" s="101"/>
      <c r="G379" s="27">
        <f>G380</f>
        <v>1925.4</v>
      </c>
      <c r="H379" s="16"/>
    </row>
    <row r="380" spans="1:8" ht="17.25" customHeight="1">
      <c r="A380" s="5" t="s">
        <v>234</v>
      </c>
      <c r="B380" s="101" t="s">
        <v>39</v>
      </c>
      <c r="C380" s="164" t="s">
        <v>16</v>
      </c>
      <c r="D380" s="164" t="s">
        <v>19</v>
      </c>
      <c r="E380" s="101" t="s">
        <v>376</v>
      </c>
      <c r="F380" s="101" t="s">
        <v>7</v>
      </c>
      <c r="G380" s="39">
        <f>G401+G397+G393+G389+G385+G381</f>
        <v>1925.4</v>
      </c>
      <c r="H380" s="16"/>
    </row>
    <row r="381" spans="1:8" ht="18" customHeight="1">
      <c r="A381" s="100" t="s">
        <v>390</v>
      </c>
      <c r="B381" s="101" t="s">
        <v>39</v>
      </c>
      <c r="C381" s="164" t="s">
        <v>16</v>
      </c>
      <c r="D381" s="164" t="s">
        <v>19</v>
      </c>
      <c r="E381" s="101" t="s">
        <v>380</v>
      </c>
      <c r="F381" s="101"/>
      <c r="G381" s="39">
        <f>G382</f>
        <v>35</v>
      </c>
      <c r="H381" s="16"/>
    </row>
    <row r="382" spans="1:8" ht="16.5" customHeight="1">
      <c r="A382" s="122" t="s">
        <v>403</v>
      </c>
      <c r="B382" s="101" t="s">
        <v>39</v>
      </c>
      <c r="C382" s="164" t="s">
        <v>16</v>
      </c>
      <c r="D382" s="164" t="s">
        <v>19</v>
      </c>
      <c r="E382" s="101" t="s">
        <v>380</v>
      </c>
      <c r="F382" s="101" t="s">
        <v>193</v>
      </c>
      <c r="G382" s="39">
        <f>G383</f>
        <v>35</v>
      </c>
      <c r="H382" s="16"/>
    </row>
    <row r="383" spans="1:8" ht="22.5" customHeight="1">
      <c r="A383" s="122" t="s">
        <v>404</v>
      </c>
      <c r="B383" s="101" t="s">
        <v>39</v>
      </c>
      <c r="C383" s="164" t="s">
        <v>16</v>
      </c>
      <c r="D383" s="164" t="s">
        <v>19</v>
      </c>
      <c r="E383" s="101" t="s">
        <v>380</v>
      </c>
      <c r="F383" s="101" t="s">
        <v>194</v>
      </c>
      <c r="G383" s="39">
        <f>G384</f>
        <v>35</v>
      </c>
      <c r="H383" s="16"/>
    </row>
    <row r="384" spans="1:8" ht="22.5" customHeight="1">
      <c r="A384" s="137" t="s">
        <v>397</v>
      </c>
      <c r="B384" s="102" t="s">
        <v>39</v>
      </c>
      <c r="C384" s="157" t="s">
        <v>16</v>
      </c>
      <c r="D384" s="157" t="s">
        <v>19</v>
      </c>
      <c r="E384" s="102" t="s">
        <v>380</v>
      </c>
      <c r="F384" s="102" t="s">
        <v>93</v>
      </c>
      <c r="G384" s="88">
        <v>35</v>
      </c>
      <c r="H384" s="16"/>
    </row>
    <row r="385" spans="1:8" ht="22.5" customHeight="1">
      <c r="A385" s="100" t="s">
        <v>389</v>
      </c>
      <c r="B385" s="101" t="s">
        <v>39</v>
      </c>
      <c r="C385" s="164" t="s">
        <v>16</v>
      </c>
      <c r="D385" s="164" t="s">
        <v>19</v>
      </c>
      <c r="E385" s="101" t="s">
        <v>381</v>
      </c>
      <c r="F385" s="101"/>
      <c r="G385" s="39">
        <f>G386</f>
        <v>35</v>
      </c>
      <c r="H385" s="16"/>
    </row>
    <row r="386" spans="1:8" ht="16.5" customHeight="1">
      <c r="A386" s="122" t="s">
        <v>403</v>
      </c>
      <c r="B386" s="101" t="s">
        <v>39</v>
      </c>
      <c r="C386" s="164" t="s">
        <v>16</v>
      </c>
      <c r="D386" s="164" t="s">
        <v>19</v>
      </c>
      <c r="E386" s="101" t="s">
        <v>381</v>
      </c>
      <c r="F386" s="101" t="s">
        <v>193</v>
      </c>
      <c r="G386" s="39">
        <f>G387</f>
        <v>35</v>
      </c>
      <c r="H386" s="16"/>
    </row>
    <row r="387" spans="1:8" ht="22.5" customHeight="1">
      <c r="A387" s="122" t="s">
        <v>404</v>
      </c>
      <c r="B387" s="101" t="s">
        <v>39</v>
      </c>
      <c r="C387" s="164" t="s">
        <v>16</v>
      </c>
      <c r="D387" s="164" t="s">
        <v>19</v>
      </c>
      <c r="E387" s="101" t="s">
        <v>381</v>
      </c>
      <c r="F387" s="101" t="s">
        <v>194</v>
      </c>
      <c r="G387" s="39">
        <f>G388</f>
        <v>35</v>
      </c>
      <c r="H387" s="16"/>
    </row>
    <row r="388" spans="1:8" ht="22.5" customHeight="1">
      <c r="A388" s="137" t="s">
        <v>397</v>
      </c>
      <c r="B388" s="102" t="s">
        <v>39</v>
      </c>
      <c r="C388" s="157" t="s">
        <v>16</v>
      </c>
      <c r="D388" s="157" t="s">
        <v>19</v>
      </c>
      <c r="E388" s="102" t="s">
        <v>381</v>
      </c>
      <c r="F388" s="102" t="s">
        <v>93</v>
      </c>
      <c r="G388" s="88">
        <v>35</v>
      </c>
      <c r="H388" s="16"/>
    </row>
    <row r="389" spans="1:8" ht="22.5" customHeight="1">
      <c r="A389" s="100" t="s">
        <v>388</v>
      </c>
      <c r="B389" s="101" t="s">
        <v>39</v>
      </c>
      <c r="C389" s="164" t="s">
        <v>16</v>
      </c>
      <c r="D389" s="164" t="s">
        <v>19</v>
      </c>
      <c r="E389" s="101" t="s">
        <v>382</v>
      </c>
      <c r="F389" s="101"/>
      <c r="G389" s="39">
        <f>G390</f>
        <v>60</v>
      </c>
      <c r="H389" s="16"/>
    </row>
    <row r="390" spans="1:8" ht="22.5" customHeight="1">
      <c r="A390" s="122" t="s">
        <v>403</v>
      </c>
      <c r="B390" s="101" t="s">
        <v>39</v>
      </c>
      <c r="C390" s="164" t="s">
        <v>16</v>
      </c>
      <c r="D390" s="164" t="s">
        <v>19</v>
      </c>
      <c r="E390" s="101" t="s">
        <v>382</v>
      </c>
      <c r="F390" s="101" t="s">
        <v>193</v>
      </c>
      <c r="G390" s="39">
        <f>G391</f>
        <v>60</v>
      </c>
      <c r="H390" s="16"/>
    </row>
    <row r="391" spans="1:8" ht="22.5" customHeight="1">
      <c r="A391" s="122" t="s">
        <v>404</v>
      </c>
      <c r="B391" s="101" t="s">
        <v>39</v>
      </c>
      <c r="C391" s="164" t="s">
        <v>16</v>
      </c>
      <c r="D391" s="164" t="s">
        <v>19</v>
      </c>
      <c r="E391" s="101" t="s">
        <v>382</v>
      </c>
      <c r="F391" s="101" t="s">
        <v>194</v>
      </c>
      <c r="G391" s="39">
        <f>G392</f>
        <v>60</v>
      </c>
      <c r="H391" s="16"/>
    </row>
    <row r="392" spans="1:8" ht="22.5" customHeight="1">
      <c r="A392" s="137" t="s">
        <v>397</v>
      </c>
      <c r="B392" s="102" t="s">
        <v>39</v>
      </c>
      <c r="C392" s="157" t="s">
        <v>16</v>
      </c>
      <c r="D392" s="157" t="s">
        <v>19</v>
      </c>
      <c r="E392" s="102" t="s">
        <v>382</v>
      </c>
      <c r="F392" s="102" t="s">
        <v>93</v>
      </c>
      <c r="G392" s="88">
        <v>60</v>
      </c>
      <c r="H392" s="16"/>
    </row>
    <row r="393" spans="1:8" ht="22.5" customHeight="1">
      <c r="A393" s="100" t="s">
        <v>387</v>
      </c>
      <c r="B393" s="101" t="s">
        <v>39</v>
      </c>
      <c r="C393" s="164" t="s">
        <v>16</v>
      </c>
      <c r="D393" s="164" t="s">
        <v>19</v>
      </c>
      <c r="E393" s="101" t="s">
        <v>383</v>
      </c>
      <c r="F393" s="101"/>
      <c r="G393" s="39">
        <f>G394</f>
        <v>1575.4</v>
      </c>
      <c r="H393" s="16"/>
    </row>
    <row r="394" spans="1:8" ht="22.5" customHeight="1">
      <c r="A394" s="122" t="s">
        <v>403</v>
      </c>
      <c r="B394" s="101" t="s">
        <v>39</v>
      </c>
      <c r="C394" s="164" t="s">
        <v>16</v>
      </c>
      <c r="D394" s="164" t="s">
        <v>19</v>
      </c>
      <c r="E394" s="101" t="s">
        <v>383</v>
      </c>
      <c r="F394" s="101" t="s">
        <v>193</v>
      </c>
      <c r="G394" s="39">
        <f>G395</f>
        <v>1575.4</v>
      </c>
      <c r="H394" s="16"/>
    </row>
    <row r="395" spans="1:8" ht="22.5" customHeight="1">
      <c r="A395" s="122" t="s">
        <v>404</v>
      </c>
      <c r="B395" s="101" t="s">
        <v>39</v>
      </c>
      <c r="C395" s="164" t="s">
        <v>16</v>
      </c>
      <c r="D395" s="164" t="s">
        <v>19</v>
      </c>
      <c r="E395" s="101" t="s">
        <v>383</v>
      </c>
      <c r="F395" s="101" t="s">
        <v>194</v>
      </c>
      <c r="G395" s="39">
        <f>G396</f>
        <v>1575.4</v>
      </c>
      <c r="H395" s="16"/>
    </row>
    <row r="396" spans="1:8" ht="22.5" customHeight="1">
      <c r="A396" s="137" t="s">
        <v>397</v>
      </c>
      <c r="B396" s="102" t="s">
        <v>39</v>
      </c>
      <c r="C396" s="157" t="s">
        <v>16</v>
      </c>
      <c r="D396" s="157" t="s">
        <v>19</v>
      </c>
      <c r="E396" s="102" t="s">
        <v>383</v>
      </c>
      <c r="F396" s="102" t="s">
        <v>93</v>
      </c>
      <c r="G396" s="88">
        <v>1575.4</v>
      </c>
      <c r="H396" s="16"/>
    </row>
    <row r="397" spans="1:8" ht="22.5" customHeight="1">
      <c r="A397" s="100" t="s">
        <v>386</v>
      </c>
      <c r="B397" s="101" t="s">
        <v>39</v>
      </c>
      <c r="C397" s="164" t="s">
        <v>16</v>
      </c>
      <c r="D397" s="164" t="s">
        <v>19</v>
      </c>
      <c r="E397" s="101" t="s">
        <v>384</v>
      </c>
      <c r="F397" s="101"/>
      <c r="G397" s="39">
        <f>G398</f>
        <v>170</v>
      </c>
      <c r="H397" s="16"/>
    </row>
    <row r="398" spans="1:8" ht="22.5" customHeight="1">
      <c r="A398" s="122" t="s">
        <v>403</v>
      </c>
      <c r="B398" s="101" t="s">
        <v>39</v>
      </c>
      <c r="C398" s="164" t="s">
        <v>16</v>
      </c>
      <c r="D398" s="164" t="s">
        <v>19</v>
      </c>
      <c r="E398" s="101" t="s">
        <v>384</v>
      </c>
      <c r="F398" s="101" t="s">
        <v>193</v>
      </c>
      <c r="G398" s="39">
        <f>G399</f>
        <v>170</v>
      </c>
      <c r="H398" s="16"/>
    </row>
    <row r="399" spans="1:8" ht="22.5" customHeight="1">
      <c r="A399" s="122" t="s">
        <v>404</v>
      </c>
      <c r="B399" s="101" t="s">
        <v>39</v>
      </c>
      <c r="C399" s="164" t="s">
        <v>16</v>
      </c>
      <c r="D399" s="164" t="s">
        <v>19</v>
      </c>
      <c r="E399" s="101" t="s">
        <v>384</v>
      </c>
      <c r="F399" s="101" t="s">
        <v>194</v>
      </c>
      <c r="G399" s="39">
        <f>G400</f>
        <v>170</v>
      </c>
      <c r="H399" s="16"/>
    </row>
    <row r="400" spans="1:8" ht="22.5" customHeight="1">
      <c r="A400" s="137" t="s">
        <v>397</v>
      </c>
      <c r="B400" s="102" t="s">
        <v>39</v>
      </c>
      <c r="C400" s="157" t="s">
        <v>16</v>
      </c>
      <c r="D400" s="157" t="s">
        <v>19</v>
      </c>
      <c r="E400" s="102" t="s">
        <v>384</v>
      </c>
      <c r="F400" s="102" t="s">
        <v>93</v>
      </c>
      <c r="G400" s="88">
        <v>170</v>
      </c>
      <c r="H400" s="16"/>
    </row>
    <row r="401" spans="1:9" ht="22.5" customHeight="1">
      <c r="A401" s="100" t="s">
        <v>379</v>
      </c>
      <c r="B401" s="101" t="s">
        <v>39</v>
      </c>
      <c r="C401" s="164" t="s">
        <v>16</v>
      </c>
      <c r="D401" s="164" t="s">
        <v>19</v>
      </c>
      <c r="E401" s="101" t="s">
        <v>385</v>
      </c>
      <c r="F401" s="101"/>
      <c r="G401" s="39">
        <f>G402</f>
        <v>50</v>
      </c>
      <c r="H401" s="16"/>
    </row>
    <row r="402" spans="1:9" ht="12.75" customHeight="1">
      <c r="A402" s="136" t="s">
        <v>403</v>
      </c>
      <c r="B402" s="101" t="s">
        <v>39</v>
      </c>
      <c r="C402" s="164" t="s">
        <v>16</v>
      </c>
      <c r="D402" s="164" t="s">
        <v>19</v>
      </c>
      <c r="E402" s="101" t="s">
        <v>385</v>
      </c>
      <c r="F402" s="101" t="s">
        <v>193</v>
      </c>
      <c r="G402" s="39">
        <f>G403</f>
        <v>50</v>
      </c>
      <c r="H402" s="16"/>
    </row>
    <row r="403" spans="1:9" ht="25.5" customHeight="1">
      <c r="A403" s="136" t="s">
        <v>404</v>
      </c>
      <c r="B403" s="101" t="s">
        <v>39</v>
      </c>
      <c r="C403" s="164" t="s">
        <v>16</v>
      </c>
      <c r="D403" s="164" t="s">
        <v>19</v>
      </c>
      <c r="E403" s="101" t="s">
        <v>385</v>
      </c>
      <c r="F403" s="101" t="s">
        <v>194</v>
      </c>
      <c r="G403" s="39">
        <f>G404</f>
        <v>50</v>
      </c>
      <c r="H403" s="16"/>
    </row>
    <row r="404" spans="1:9" ht="25.5" customHeight="1">
      <c r="A404" s="145" t="s">
        <v>397</v>
      </c>
      <c r="B404" s="102" t="s">
        <v>39</v>
      </c>
      <c r="C404" s="155">
        <v>11</v>
      </c>
      <c r="D404" s="155">
        <v>2</v>
      </c>
      <c r="E404" s="102" t="s">
        <v>385</v>
      </c>
      <c r="F404" s="102" t="s">
        <v>93</v>
      </c>
      <c r="G404" s="88">
        <v>50</v>
      </c>
      <c r="H404" s="16"/>
    </row>
    <row r="405" spans="1:9" ht="30.75" customHeight="1">
      <c r="A405" s="253" t="s">
        <v>161</v>
      </c>
      <c r="B405" s="292" t="s">
        <v>40</v>
      </c>
      <c r="C405" s="295"/>
      <c r="D405" s="295"/>
      <c r="E405" s="292" t="s">
        <v>7</v>
      </c>
      <c r="F405" s="292" t="s">
        <v>7</v>
      </c>
      <c r="G405" s="294">
        <f>G406+G445+G494+G610</f>
        <v>175665.7</v>
      </c>
      <c r="H405" s="16">
        <f>175665.7</f>
        <v>175665.7</v>
      </c>
      <c r="I405" s="16">
        <f>G405-H405</f>
        <v>0</v>
      </c>
    </row>
    <row r="406" spans="1:9" ht="12.75" customHeight="1">
      <c r="A406" s="46" t="s">
        <v>52</v>
      </c>
      <c r="B406" s="24" t="s">
        <v>40</v>
      </c>
      <c r="C406" s="48">
        <v>4</v>
      </c>
      <c r="D406" s="48">
        <v>0</v>
      </c>
      <c r="E406" s="24"/>
      <c r="F406" s="24"/>
      <c r="G406" s="26">
        <f>G407+G414</f>
        <v>21457.3</v>
      </c>
      <c r="H406" s="16"/>
    </row>
    <row r="407" spans="1:9" ht="12.75" customHeight="1">
      <c r="A407" s="5" t="s">
        <v>154</v>
      </c>
      <c r="B407" s="11" t="s">
        <v>40</v>
      </c>
      <c r="C407" s="10">
        <v>4</v>
      </c>
      <c r="D407" s="10">
        <v>1</v>
      </c>
      <c r="E407" s="11"/>
      <c r="F407" s="11"/>
      <c r="G407" s="39">
        <f>G408</f>
        <v>12.5</v>
      </c>
      <c r="H407" s="16"/>
    </row>
    <row r="408" spans="1:9" ht="12.75" customHeight="1">
      <c r="A408" s="5" t="s">
        <v>165</v>
      </c>
      <c r="B408" s="11" t="s">
        <v>40</v>
      </c>
      <c r="C408" s="10">
        <v>4</v>
      </c>
      <c r="D408" s="10">
        <v>1</v>
      </c>
      <c r="E408" s="11" t="s">
        <v>164</v>
      </c>
      <c r="F408" s="11"/>
      <c r="G408" s="39">
        <f>G409</f>
        <v>12.5</v>
      </c>
      <c r="H408" s="16"/>
    </row>
    <row r="409" spans="1:9" ht="36" customHeight="1">
      <c r="A409" s="5" t="s">
        <v>230</v>
      </c>
      <c r="B409" s="11" t="s">
        <v>40</v>
      </c>
      <c r="C409" s="10">
        <v>4</v>
      </c>
      <c r="D409" s="10">
        <v>1</v>
      </c>
      <c r="E409" s="23" t="s">
        <v>264</v>
      </c>
      <c r="F409" s="11"/>
      <c r="G409" s="39">
        <f>G410</f>
        <v>12.5</v>
      </c>
      <c r="H409" s="16"/>
    </row>
    <row r="410" spans="1:9">
      <c r="A410" s="5" t="s">
        <v>265</v>
      </c>
      <c r="B410" s="11" t="s">
        <v>40</v>
      </c>
      <c r="C410" s="10">
        <v>4</v>
      </c>
      <c r="D410" s="10">
        <v>1</v>
      </c>
      <c r="E410" s="23" t="s">
        <v>267</v>
      </c>
      <c r="F410" s="11"/>
      <c r="G410" s="39">
        <f>G413</f>
        <v>12.5</v>
      </c>
      <c r="H410" s="16"/>
    </row>
    <row r="411" spans="1:9" ht="24">
      <c r="A411" s="136" t="s">
        <v>420</v>
      </c>
      <c r="B411" s="11" t="s">
        <v>40</v>
      </c>
      <c r="C411" s="10">
        <v>4</v>
      </c>
      <c r="D411" s="10">
        <v>1</v>
      </c>
      <c r="E411" s="23" t="s">
        <v>267</v>
      </c>
      <c r="F411" s="11" t="s">
        <v>193</v>
      </c>
      <c r="G411" s="39">
        <f>G412</f>
        <v>12.5</v>
      </c>
      <c r="H411" s="16"/>
    </row>
    <row r="412" spans="1:9" ht="24">
      <c r="A412" s="136" t="s">
        <v>421</v>
      </c>
      <c r="B412" s="11" t="s">
        <v>40</v>
      </c>
      <c r="C412" s="10">
        <v>4</v>
      </c>
      <c r="D412" s="10">
        <v>1</v>
      </c>
      <c r="E412" s="23" t="s">
        <v>267</v>
      </c>
      <c r="F412" s="11" t="s">
        <v>194</v>
      </c>
      <c r="G412" s="39">
        <f>G413</f>
        <v>12.5</v>
      </c>
      <c r="H412" s="16"/>
    </row>
    <row r="413" spans="1:9" ht="25.5" customHeight="1">
      <c r="A413" s="84" t="s">
        <v>397</v>
      </c>
      <c r="B413" s="71" t="s">
        <v>40</v>
      </c>
      <c r="C413" s="76">
        <v>4</v>
      </c>
      <c r="D413" s="76">
        <v>1</v>
      </c>
      <c r="E413" s="71" t="s">
        <v>267</v>
      </c>
      <c r="F413" s="71" t="s">
        <v>93</v>
      </c>
      <c r="G413" s="88">
        <v>12.5</v>
      </c>
      <c r="H413" s="16"/>
    </row>
    <row r="414" spans="1:9" ht="12.75" customHeight="1">
      <c r="A414" s="5" t="s">
        <v>29</v>
      </c>
      <c r="B414" s="11" t="s">
        <v>40</v>
      </c>
      <c r="C414" s="10">
        <v>4</v>
      </c>
      <c r="D414" s="10">
        <v>12</v>
      </c>
      <c r="E414" s="81"/>
      <c r="F414" s="61"/>
      <c r="G414" s="27">
        <f>G415+G441</f>
        <v>21444.799999999999</v>
      </c>
      <c r="H414" s="16"/>
    </row>
    <row r="415" spans="1:9" ht="12.75" customHeight="1">
      <c r="A415" s="5" t="s">
        <v>165</v>
      </c>
      <c r="B415" s="11" t="s">
        <v>40</v>
      </c>
      <c r="C415" s="13" t="s">
        <v>11</v>
      </c>
      <c r="D415" s="13" t="s">
        <v>28</v>
      </c>
      <c r="E415" s="11" t="s">
        <v>164</v>
      </c>
      <c r="F415" s="61"/>
      <c r="G415" s="27">
        <f>G416</f>
        <v>20767.2</v>
      </c>
      <c r="H415" s="16"/>
    </row>
    <row r="416" spans="1:9" ht="12.75" customHeight="1">
      <c r="A416" s="5" t="s">
        <v>231</v>
      </c>
      <c r="B416" s="11" t="s">
        <v>40</v>
      </c>
      <c r="C416" s="10">
        <v>4</v>
      </c>
      <c r="D416" s="10">
        <v>12</v>
      </c>
      <c r="E416" s="11" t="s">
        <v>268</v>
      </c>
      <c r="F416" s="97"/>
      <c r="G416" s="27">
        <f>G417+G421+G425+G429+G433+G437</f>
        <v>20767.2</v>
      </c>
      <c r="H416" s="16"/>
    </row>
    <row r="417" spans="1:8" ht="12.75" customHeight="1">
      <c r="A417" s="5" t="s">
        <v>316</v>
      </c>
      <c r="B417" s="11" t="s">
        <v>40</v>
      </c>
      <c r="C417" s="10">
        <v>4</v>
      </c>
      <c r="D417" s="10">
        <v>12</v>
      </c>
      <c r="E417" s="11" t="s">
        <v>269</v>
      </c>
      <c r="F417" s="97"/>
      <c r="G417" s="27">
        <f>G420</f>
        <v>50</v>
      </c>
      <c r="H417" s="16"/>
    </row>
    <row r="418" spans="1:8" ht="12.75" customHeight="1">
      <c r="A418" s="136" t="s">
        <v>420</v>
      </c>
      <c r="B418" s="11" t="s">
        <v>40</v>
      </c>
      <c r="C418" s="10">
        <v>4</v>
      </c>
      <c r="D418" s="10">
        <v>12</v>
      </c>
      <c r="E418" s="11" t="s">
        <v>269</v>
      </c>
      <c r="F418" s="11" t="s">
        <v>193</v>
      </c>
      <c r="G418" s="27">
        <f>G419</f>
        <v>50</v>
      </c>
      <c r="H418" s="16"/>
    </row>
    <row r="419" spans="1:8" ht="12.75" customHeight="1">
      <c r="A419" s="136" t="s">
        <v>421</v>
      </c>
      <c r="B419" s="11" t="s">
        <v>40</v>
      </c>
      <c r="C419" s="10">
        <v>4</v>
      </c>
      <c r="D419" s="10">
        <v>12</v>
      </c>
      <c r="E419" s="11" t="s">
        <v>269</v>
      </c>
      <c r="F419" s="11" t="s">
        <v>194</v>
      </c>
      <c r="G419" s="27">
        <f>G420</f>
        <v>50</v>
      </c>
      <c r="H419" s="16"/>
    </row>
    <row r="420" spans="1:8" ht="12.75" customHeight="1">
      <c r="A420" s="133" t="s">
        <v>397</v>
      </c>
      <c r="B420" s="71" t="s">
        <v>40</v>
      </c>
      <c r="C420" s="76">
        <v>4</v>
      </c>
      <c r="D420" s="76">
        <v>12</v>
      </c>
      <c r="E420" s="71" t="s">
        <v>269</v>
      </c>
      <c r="F420" s="94" t="s">
        <v>93</v>
      </c>
      <c r="G420" s="88">
        <v>50</v>
      </c>
      <c r="H420" s="16"/>
    </row>
    <row r="421" spans="1:8" ht="12.75" customHeight="1">
      <c r="A421" s="5" t="s">
        <v>317</v>
      </c>
      <c r="B421" s="11" t="s">
        <v>40</v>
      </c>
      <c r="C421" s="10">
        <v>4</v>
      </c>
      <c r="D421" s="10">
        <v>12</v>
      </c>
      <c r="E421" s="11" t="s">
        <v>270</v>
      </c>
      <c r="F421" s="97"/>
      <c r="G421" s="27">
        <f>G424</f>
        <v>63</v>
      </c>
      <c r="H421" s="16"/>
    </row>
    <row r="422" spans="1:8" ht="12.75" customHeight="1">
      <c r="A422" s="136" t="s">
        <v>420</v>
      </c>
      <c r="B422" s="11" t="s">
        <v>40</v>
      </c>
      <c r="C422" s="10">
        <v>4</v>
      </c>
      <c r="D422" s="10">
        <v>12</v>
      </c>
      <c r="E422" s="11" t="s">
        <v>270</v>
      </c>
      <c r="F422" s="11" t="s">
        <v>193</v>
      </c>
      <c r="G422" s="27">
        <f>G423</f>
        <v>63</v>
      </c>
      <c r="H422" s="16"/>
    </row>
    <row r="423" spans="1:8" ht="12.75" customHeight="1">
      <c r="A423" s="136" t="s">
        <v>421</v>
      </c>
      <c r="B423" s="11" t="s">
        <v>40</v>
      </c>
      <c r="C423" s="10">
        <v>4</v>
      </c>
      <c r="D423" s="10">
        <v>12</v>
      </c>
      <c r="E423" s="11" t="s">
        <v>270</v>
      </c>
      <c r="F423" s="11" t="s">
        <v>194</v>
      </c>
      <c r="G423" s="27">
        <f>G424</f>
        <v>63</v>
      </c>
      <c r="H423" s="16"/>
    </row>
    <row r="424" spans="1:8" ht="12.75" customHeight="1">
      <c r="A424" s="133" t="s">
        <v>397</v>
      </c>
      <c r="B424" s="71" t="s">
        <v>40</v>
      </c>
      <c r="C424" s="76">
        <v>4</v>
      </c>
      <c r="D424" s="76">
        <v>12</v>
      </c>
      <c r="E424" s="71" t="s">
        <v>270</v>
      </c>
      <c r="F424" s="94" t="s">
        <v>93</v>
      </c>
      <c r="G424" s="88">
        <v>63</v>
      </c>
      <c r="H424" s="16"/>
    </row>
    <row r="425" spans="1:8" ht="12.75" customHeight="1">
      <c r="A425" s="5" t="s">
        <v>318</v>
      </c>
      <c r="B425" s="11" t="s">
        <v>40</v>
      </c>
      <c r="C425" s="10">
        <v>4</v>
      </c>
      <c r="D425" s="10">
        <v>12</v>
      </c>
      <c r="E425" s="11" t="s">
        <v>271</v>
      </c>
      <c r="F425" s="97"/>
      <c r="G425" s="27">
        <f>G428</f>
        <v>20130.2</v>
      </c>
      <c r="H425" s="16"/>
    </row>
    <row r="426" spans="1:8" ht="12.75" customHeight="1">
      <c r="A426" s="136" t="s">
        <v>420</v>
      </c>
      <c r="B426" s="11" t="s">
        <v>40</v>
      </c>
      <c r="C426" s="10">
        <v>4</v>
      </c>
      <c r="D426" s="10">
        <v>12</v>
      </c>
      <c r="E426" s="11" t="s">
        <v>271</v>
      </c>
      <c r="F426" s="11" t="s">
        <v>193</v>
      </c>
      <c r="G426" s="27">
        <f>G427</f>
        <v>20130.2</v>
      </c>
      <c r="H426" s="16"/>
    </row>
    <row r="427" spans="1:8" ht="12.75" customHeight="1">
      <c r="A427" s="136" t="s">
        <v>421</v>
      </c>
      <c r="B427" s="11" t="s">
        <v>40</v>
      </c>
      <c r="C427" s="10">
        <v>4</v>
      </c>
      <c r="D427" s="10">
        <v>12</v>
      </c>
      <c r="E427" s="11" t="s">
        <v>271</v>
      </c>
      <c r="F427" s="11" t="s">
        <v>194</v>
      </c>
      <c r="G427" s="27">
        <f>G428</f>
        <v>20130.2</v>
      </c>
      <c r="H427" s="16"/>
    </row>
    <row r="428" spans="1:8" ht="12.75" customHeight="1">
      <c r="A428" s="133" t="s">
        <v>397</v>
      </c>
      <c r="B428" s="71" t="s">
        <v>40</v>
      </c>
      <c r="C428" s="76">
        <v>4</v>
      </c>
      <c r="D428" s="76">
        <v>12</v>
      </c>
      <c r="E428" s="71" t="s">
        <v>271</v>
      </c>
      <c r="F428" s="94" t="s">
        <v>93</v>
      </c>
      <c r="G428" s="88">
        <f>16097.2+9033-5000</f>
        <v>20130.2</v>
      </c>
      <c r="H428" s="16"/>
    </row>
    <row r="429" spans="1:8" ht="24.75" customHeight="1">
      <c r="A429" s="5" t="s">
        <v>319</v>
      </c>
      <c r="B429" s="11" t="s">
        <v>40</v>
      </c>
      <c r="C429" s="10">
        <v>4</v>
      </c>
      <c r="D429" s="10">
        <v>12</v>
      </c>
      <c r="E429" s="11" t="s">
        <v>273</v>
      </c>
      <c r="F429" s="97"/>
      <c r="G429" s="27">
        <f>G432</f>
        <v>280</v>
      </c>
      <c r="H429" s="16"/>
    </row>
    <row r="430" spans="1:8" ht="12.75" customHeight="1">
      <c r="A430" s="136" t="s">
        <v>420</v>
      </c>
      <c r="B430" s="11" t="s">
        <v>40</v>
      </c>
      <c r="C430" s="10">
        <v>4</v>
      </c>
      <c r="D430" s="10">
        <v>12</v>
      </c>
      <c r="E430" s="11" t="s">
        <v>273</v>
      </c>
      <c r="F430" s="11" t="s">
        <v>193</v>
      </c>
      <c r="G430" s="27">
        <f>G431</f>
        <v>280</v>
      </c>
      <c r="H430" s="16"/>
    </row>
    <row r="431" spans="1:8" ht="12.75" customHeight="1">
      <c r="A431" s="136" t="s">
        <v>421</v>
      </c>
      <c r="B431" s="11" t="s">
        <v>40</v>
      </c>
      <c r="C431" s="10">
        <v>4</v>
      </c>
      <c r="D431" s="10">
        <v>12</v>
      </c>
      <c r="E431" s="11" t="s">
        <v>273</v>
      </c>
      <c r="F431" s="11" t="s">
        <v>194</v>
      </c>
      <c r="G431" s="27">
        <f>G432</f>
        <v>280</v>
      </c>
      <c r="H431" s="16"/>
    </row>
    <row r="432" spans="1:8" ht="12.75" customHeight="1">
      <c r="A432" s="133" t="s">
        <v>397</v>
      </c>
      <c r="B432" s="71" t="s">
        <v>40</v>
      </c>
      <c r="C432" s="76">
        <v>4</v>
      </c>
      <c r="D432" s="76">
        <v>12</v>
      </c>
      <c r="E432" s="71" t="s">
        <v>273</v>
      </c>
      <c r="F432" s="94" t="s">
        <v>93</v>
      </c>
      <c r="G432" s="88">
        <v>280</v>
      </c>
      <c r="H432" s="16"/>
    </row>
    <row r="433" spans="1:8" ht="12.75" customHeight="1">
      <c r="A433" s="5" t="s">
        <v>322</v>
      </c>
      <c r="B433" s="11" t="s">
        <v>40</v>
      </c>
      <c r="C433" s="10">
        <v>4</v>
      </c>
      <c r="D433" s="10">
        <v>12</v>
      </c>
      <c r="E433" s="11" t="s">
        <v>320</v>
      </c>
      <c r="F433" s="97"/>
      <c r="G433" s="27">
        <f>G436</f>
        <v>24</v>
      </c>
      <c r="H433" s="16"/>
    </row>
    <row r="434" spans="1:8" ht="12.75" customHeight="1">
      <c r="A434" s="136" t="s">
        <v>420</v>
      </c>
      <c r="B434" s="11" t="s">
        <v>40</v>
      </c>
      <c r="C434" s="10">
        <v>4</v>
      </c>
      <c r="D434" s="10">
        <v>12</v>
      </c>
      <c r="E434" s="11" t="s">
        <v>320</v>
      </c>
      <c r="F434" s="11" t="s">
        <v>193</v>
      </c>
      <c r="G434" s="27">
        <f>G435</f>
        <v>24</v>
      </c>
      <c r="H434" s="16"/>
    </row>
    <row r="435" spans="1:8" ht="12.75" customHeight="1">
      <c r="A435" s="136" t="s">
        <v>421</v>
      </c>
      <c r="B435" s="11" t="s">
        <v>40</v>
      </c>
      <c r="C435" s="10">
        <v>4</v>
      </c>
      <c r="D435" s="10">
        <v>12</v>
      </c>
      <c r="E435" s="11" t="s">
        <v>320</v>
      </c>
      <c r="F435" s="11" t="s">
        <v>194</v>
      </c>
      <c r="G435" s="27">
        <f>G436</f>
        <v>24</v>
      </c>
      <c r="H435" s="16"/>
    </row>
    <row r="436" spans="1:8" ht="12.75" customHeight="1">
      <c r="A436" s="133" t="s">
        <v>397</v>
      </c>
      <c r="B436" s="71" t="s">
        <v>40</v>
      </c>
      <c r="C436" s="76">
        <v>4</v>
      </c>
      <c r="D436" s="76">
        <v>12</v>
      </c>
      <c r="E436" s="71" t="s">
        <v>320</v>
      </c>
      <c r="F436" s="94" t="s">
        <v>93</v>
      </c>
      <c r="G436" s="88">
        <v>24</v>
      </c>
      <c r="H436" s="16"/>
    </row>
    <row r="437" spans="1:8" ht="12.75" customHeight="1">
      <c r="A437" s="5" t="s">
        <v>272</v>
      </c>
      <c r="B437" s="11" t="s">
        <v>40</v>
      </c>
      <c r="C437" s="10">
        <v>4</v>
      </c>
      <c r="D437" s="10">
        <v>12</v>
      </c>
      <c r="E437" s="11" t="s">
        <v>321</v>
      </c>
      <c r="F437" s="97"/>
      <c r="G437" s="27">
        <f>G440</f>
        <v>220</v>
      </c>
      <c r="H437" s="16"/>
    </row>
    <row r="438" spans="1:8" ht="12.75" customHeight="1">
      <c r="A438" s="136" t="s">
        <v>420</v>
      </c>
      <c r="B438" s="11" t="s">
        <v>40</v>
      </c>
      <c r="C438" s="10">
        <v>4</v>
      </c>
      <c r="D438" s="10">
        <v>12</v>
      </c>
      <c r="E438" s="11" t="s">
        <v>321</v>
      </c>
      <c r="F438" s="11" t="s">
        <v>194</v>
      </c>
      <c r="G438" s="27">
        <f>G439</f>
        <v>220</v>
      </c>
      <c r="H438" s="16"/>
    </row>
    <row r="439" spans="1:8" ht="12.75" customHeight="1">
      <c r="A439" s="136" t="s">
        <v>421</v>
      </c>
      <c r="B439" s="11" t="s">
        <v>40</v>
      </c>
      <c r="C439" s="10">
        <v>4</v>
      </c>
      <c r="D439" s="10">
        <v>12</v>
      </c>
      <c r="E439" s="11" t="s">
        <v>321</v>
      </c>
      <c r="F439" s="11" t="s">
        <v>194</v>
      </c>
      <c r="G439" s="27">
        <f>G440</f>
        <v>220</v>
      </c>
      <c r="H439" s="16"/>
    </row>
    <row r="440" spans="1:8" ht="12.75" customHeight="1">
      <c r="A440" s="133" t="s">
        <v>397</v>
      </c>
      <c r="B440" s="71" t="s">
        <v>40</v>
      </c>
      <c r="C440" s="76">
        <v>4</v>
      </c>
      <c r="D440" s="76">
        <v>12</v>
      </c>
      <c r="E440" s="71" t="s">
        <v>321</v>
      </c>
      <c r="F440" s="94" t="s">
        <v>93</v>
      </c>
      <c r="G440" s="88">
        <v>220</v>
      </c>
      <c r="H440" s="16"/>
    </row>
    <row r="441" spans="1:8" ht="39" customHeight="1">
      <c r="A441" s="5" t="s">
        <v>520</v>
      </c>
      <c r="B441" s="11" t="s">
        <v>40</v>
      </c>
      <c r="C441" s="10">
        <v>4</v>
      </c>
      <c r="D441" s="10">
        <v>12</v>
      </c>
      <c r="E441" s="11" t="s">
        <v>485</v>
      </c>
      <c r="F441" s="11"/>
      <c r="G441" s="39">
        <f>G442</f>
        <v>677.6</v>
      </c>
      <c r="H441" s="16"/>
    </row>
    <row r="442" spans="1:8" ht="15.75" customHeight="1">
      <c r="A442" s="5" t="s">
        <v>402</v>
      </c>
      <c r="B442" s="11" t="s">
        <v>40</v>
      </c>
      <c r="C442" s="10">
        <v>4</v>
      </c>
      <c r="D442" s="10">
        <v>12</v>
      </c>
      <c r="E442" s="11" t="s">
        <v>485</v>
      </c>
      <c r="F442" s="11" t="s">
        <v>184</v>
      </c>
      <c r="G442" s="39">
        <f>G443</f>
        <v>677.6</v>
      </c>
      <c r="H442" s="16"/>
    </row>
    <row r="443" spans="1:8" ht="12.75" customHeight="1">
      <c r="A443" s="22" t="s">
        <v>187</v>
      </c>
      <c r="B443" s="11" t="s">
        <v>40</v>
      </c>
      <c r="C443" s="10">
        <v>4</v>
      </c>
      <c r="D443" s="10">
        <v>12</v>
      </c>
      <c r="E443" s="11" t="s">
        <v>485</v>
      </c>
      <c r="F443" s="11" t="s">
        <v>185</v>
      </c>
      <c r="G443" s="39">
        <f>G444</f>
        <v>677.6</v>
      </c>
      <c r="H443" s="16"/>
    </row>
    <row r="444" spans="1:8" ht="12.75" customHeight="1">
      <c r="A444" s="28" t="s">
        <v>104</v>
      </c>
      <c r="B444" s="71" t="s">
        <v>40</v>
      </c>
      <c r="C444" s="76">
        <v>4</v>
      </c>
      <c r="D444" s="76">
        <v>12</v>
      </c>
      <c r="E444" s="71" t="s">
        <v>485</v>
      </c>
      <c r="F444" s="71" t="s">
        <v>105</v>
      </c>
      <c r="G444" s="88">
        <v>677.6</v>
      </c>
      <c r="H444" s="16"/>
    </row>
    <row r="445" spans="1:8" ht="19.5" customHeight="1">
      <c r="A445" s="46" t="s">
        <v>54</v>
      </c>
      <c r="B445" s="24" t="s">
        <v>40</v>
      </c>
      <c r="C445" s="48">
        <v>7</v>
      </c>
      <c r="D445" s="48">
        <v>0</v>
      </c>
      <c r="E445" s="86" t="s">
        <v>7</v>
      </c>
      <c r="F445" s="24" t="s">
        <v>7</v>
      </c>
      <c r="G445" s="41">
        <f>G446</f>
        <v>23084.799999999999</v>
      </c>
      <c r="H445" s="16"/>
    </row>
    <row r="446" spans="1:8" ht="12.75" customHeight="1">
      <c r="A446" s="5" t="s">
        <v>21</v>
      </c>
      <c r="B446" s="11" t="s">
        <v>40</v>
      </c>
      <c r="C446" s="10">
        <v>7</v>
      </c>
      <c r="D446" s="10">
        <v>2</v>
      </c>
      <c r="E446" s="81" t="s">
        <v>7</v>
      </c>
      <c r="F446" s="11" t="s">
        <v>7</v>
      </c>
      <c r="G446" s="40">
        <f>G447</f>
        <v>23084.799999999999</v>
      </c>
      <c r="H446" s="16"/>
    </row>
    <row r="447" spans="1:8" ht="12.75" customHeight="1">
      <c r="A447" s="5" t="s">
        <v>165</v>
      </c>
      <c r="B447" s="11" t="s">
        <v>40</v>
      </c>
      <c r="C447" s="10">
        <v>7</v>
      </c>
      <c r="D447" s="10">
        <v>2</v>
      </c>
      <c r="E447" s="11" t="s">
        <v>164</v>
      </c>
      <c r="F447" s="11"/>
      <c r="G447" s="40">
        <f>G448+G453+G466+G475+G484+G489</f>
        <v>23084.799999999999</v>
      </c>
      <c r="H447" s="16"/>
    </row>
    <row r="448" spans="1:8" ht="12.75" customHeight="1">
      <c r="A448" s="5" t="s">
        <v>215</v>
      </c>
      <c r="B448" s="11" t="s">
        <v>40</v>
      </c>
      <c r="C448" s="10">
        <v>7</v>
      </c>
      <c r="D448" s="10">
        <v>2</v>
      </c>
      <c r="E448" s="11" t="s">
        <v>216</v>
      </c>
      <c r="F448" s="11"/>
      <c r="G448" s="27">
        <f>G450</f>
        <v>22384.2</v>
      </c>
      <c r="H448" s="16"/>
    </row>
    <row r="449" spans="1:8" ht="24" customHeight="1">
      <c r="A449" s="5" t="s">
        <v>402</v>
      </c>
      <c r="B449" s="11" t="s">
        <v>40</v>
      </c>
      <c r="C449" s="10">
        <v>7</v>
      </c>
      <c r="D449" s="10">
        <v>2</v>
      </c>
      <c r="E449" s="11" t="s">
        <v>216</v>
      </c>
      <c r="F449" s="11" t="s">
        <v>184</v>
      </c>
      <c r="G449" s="42">
        <f>G450</f>
        <v>22384.2</v>
      </c>
      <c r="H449" s="16"/>
    </row>
    <row r="450" spans="1:8" ht="12.75" customHeight="1">
      <c r="A450" s="5" t="s">
        <v>189</v>
      </c>
      <c r="B450" s="11" t="s">
        <v>40</v>
      </c>
      <c r="C450" s="10">
        <v>7</v>
      </c>
      <c r="D450" s="10">
        <v>2</v>
      </c>
      <c r="E450" s="11" t="s">
        <v>216</v>
      </c>
      <c r="F450" s="11" t="s">
        <v>188</v>
      </c>
      <c r="G450" s="42">
        <f>G451+G452</f>
        <v>22384.2</v>
      </c>
      <c r="H450" s="16"/>
    </row>
    <row r="451" spans="1:8" ht="36" customHeight="1">
      <c r="A451" s="28" t="s">
        <v>414</v>
      </c>
      <c r="B451" s="71" t="s">
        <v>40</v>
      </c>
      <c r="C451" s="76">
        <v>7</v>
      </c>
      <c r="D451" s="76">
        <v>2</v>
      </c>
      <c r="E451" s="71" t="s">
        <v>216</v>
      </c>
      <c r="F451" s="71" t="s">
        <v>100</v>
      </c>
      <c r="G451" s="73">
        <v>21214.2</v>
      </c>
      <c r="H451" s="16"/>
    </row>
    <row r="452" spans="1:8" ht="12.75" customHeight="1">
      <c r="A452" s="28" t="s">
        <v>106</v>
      </c>
      <c r="B452" s="71" t="s">
        <v>40</v>
      </c>
      <c r="C452" s="76">
        <v>7</v>
      </c>
      <c r="D452" s="76">
        <v>2</v>
      </c>
      <c r="E452" s="71" t="s">
        <v>216</v>
      </c>
      <c r="F452" s="71" t="s">
        <v>107</v>
      </c>
      <c r="G452" s="90">
        <v>1170</v>
      </c>
      <c r="H452" s="16"/>
    </row>
    <row r="453" spans="1:8">
      <c r="A453" s="5" t="s">
        <v>533</v>
      </c>
      <c r="B453" s="11" t="s">
        <v>40</v>
      </c>
      <c r="C453" s="10">
        <v>7</v>
      </c>
      <c r="D453" s="10">
        <v>2</v>
      </c>
      <c r="E453" s="11" t="s">
        <v>239</v>
      </c>
      <c r="F453" s="11"/>
      <c r="G453" s="39">
        <f>G462+G458+G454</f>
        <v>255</v>
      </c>
      <c r="H453" s="16"/>
    </row>
    <row r="454" spans="1:8">
      <c r="A454" s="5" t="s">
        <v>243</v>
      </c>
      <c r="B454" s="11" t="s">
        <v>40</v>
      </c>
      <c r="C454" s="10">
        <v>7</v>
      </c>
      <c r="D454" s="10">
        <v>2</v>
      </c>
      <c r="E454" s="11" t="s">
        <v>242</v>
      </c>
      <c r="F454" s="11"/>
      <c r="G454" s="39">
        <f>G455</f>
        <v>100</v>
      </c>
      <c r="H454" s="16"/>
    </row>
    <row r="455" spans="1:8" ht="24" customHeight="1">
      <c r="A455" s="5" t="s">
        <v>402</v>
      </c>
      <c r="B455" s="11" t="s">
        <v>40</v>
      </c>
      <c r="C455" s="10">
        <v>7</v>
      </c>
      <c r="D455" s="10">
        <v>2</v>
      </c>
      <c r="E455" s="11" t="s">
        <v>242</v>
      </c>
      <c r="F455" s="11" t="s">
        <v>184</v>
      </c>
      <c r="G455" s="39">
        <f>G456</f>
        <v>100</v>
      </c>
      <c r="H455" s="16"/>
    </row>
    <row r="456" spans="1:8">
      <c r="A456" s="5" t="s">
        <v>189</v>
      </c>
      <c r="B456" s="11" t="s">
        <v>40</v>
      </c>
      <c r="C456" s="10">
        <v>7</v>
      </c>
      <c r="D456" s="10">
        <v>2</v>
      </c>
      <c r="E456" s="11" t="s">
        <v>242</v>
      </c>
      <c r="F456" s="11" t="s">
        <v>188</v>
      </c>
      <c r="G456" s="39">
        <f>G457</f>
        <v>100</v>
      </c>
      <c r="H456" s="16"/>
    </row>
    <row r="457" spans="1:8">
      <c r="A457" s="28" t="s">
        <v>106</v>
      </c>
      <c r="B457" s="71" t="s">
        <v>40</v>
      </c>
      <c r="C457" s="76">
        <v>7</v>
      </c>
      <c r="D457" s="76">
        <v>2</v>
      </c>
      <c r="E457" s="71" t="s">
        <v>242</v>
      </c>
      <c r="F457" s="71" t="s">
        <v>107</v>
      </c>
      <c r="G457" s="88">
        <v>100</v>
      </c>
      <c r="H457" s="16"/>
    </row>
    <row r="458" spans="1:8" ht="50.25" customHeight="1">
      <c r="A458" s="5" t="s">
        <v>517</v>
      </c>
      <c r="B458" s="11" t="s">
        <v>40</v>
      </c>
      <c r="C458" s="10">
        <v>7</v>
      </c>
      <c r="D458" s="10">
        <v>2</v>
      </c>
      <c r="E458" s="11" t="s">
        <v>244</v>
      </c>
      <c r="F458" s="11"/>
      <c r="G458" s="39">
        <f>G459</f>
        <v>55</v>
      </c>
      <c r="H458" s="16"/>
    </row>
    <row r="459" spans="1:8" ht="24" customHeight="1">
      <c r="A459" s="5" t="s">
        <v>402</v>
      </c>
      <c r="B459" s="11" t="s">
        <v>40</v>
      </c>
      <c r="C459" s="10">
        <v>7</v>
      </c>
      <c r="D459" s="10">
        <v>2</v>
      </c>
      <c r="E459" s="11" t="s">
        <v>244</v>
      </c>
      <c r="F459" s="11" t="s">
        <v>184</v>
      </c>
      <c r="G459" s="39">
        <f>G460</f>
        <v>55</v>
      </c>
      <c r="H459" s="16"/>
    </row>
    <row r="460" spans="1:8">
      <c r="A460" s="5" t="s">
        <v>189</v>
      </c>
      <c r="B460" s="11" t="s">
        <v>40</v>
      </c>
      <c r="C460" s="10">
        <v>7</v>
      </c>
      <c r="D460" s="10">
        <v>2</v>
      </c>
      <c r="E460" s="11" t="s">
        <v>244</v>
      </c>
      <c r="F460" s="11" t="s">
        <v>188</v>
      </c>
      <c r="G460" s="39">
        <f>G461</f>
        <v>55</v>
      </c>
      <c r="H460" s="16"/>
    </row>
    <row r="461" spans="1:8">
      <c r="A461" s="28" t="s">
        <v>106</v>
      </c>
      <c r="B461" s="71" t="s">
        <v>40</v>
      </c>
      <c r="C461" s="76">
        <v>7</v>
      </c>
      <c r="D461" s="76">
        <v>2</v>
      </c>
      <c r="E461" s="71" t="s">
        <v>244</v>
      </c>
      <c r="F461" s="71" t="s">
        <v>107</v>
      </c>
      <c r="G461" s="88">
        <v>55</v>
      </c>
      <c r="H461" s="16"/>
    </row>
    <row r="462" spans="1:8">
      <c r="A462" s="5" t="s">
        <v>250</v>
      </c>
      <c r="B462" s="11" t="s">
        <v>40</v>
      </c>
      <c r="C462" s="10">
        <v>7</v>
      </c>
      <c r="D462" s="10">
        <v>2</v>
      </c>
      <c r="E462" s="11" t="s">
        <v>247</v>
      </c>
      <c r="F462" s="11"/>
      <c r="G462" s="39">
        <f>G463</f>
        <v>100</v>
      </c>
      <c r="H462" s="16"/>
    </row>
    <row r="463" spans="1:8" ht="24" customHeight="1">
      <c r="A463" s="5" t="s">
        <v>402</v>
      </c>
      <c r="B463" s="11" t="s">
        <v>40</v>
      </c>
      <c r="C463" s="10">
        <v>7</v>
      </c>
      <c r="D463" s="10">
        <v>2</v>
      </c>
      <c r="E463" s="11" t="s">
        <v>247</v>
      </c>
      <c r="F463" s="11" t="s">
        <v>184</v>
      </c>
      <c r="G463" s="39">
        <f>G464</f>
        <v>100</v>
      </c>
      <c r="H463" s="16"/>
    </row>
    <row r="464" spans="1:8">
      <c r="A464" s="5" t="s">
        <v>189</v>
      </c>
      <c r="B464" s="11" t="s">
        <v>40</v>
      </c>
      <c r="C464" s="10">
        <v>7</v>
      </c>
      <c r="D464" s="10">
        <v>2</v>
      </c>
      <c r="E464" s="11" t="s">
        <v>247</v>
      </c>
      <c r="F464" s="11" t="s">
        <v>188</v>
      </c>
      <c r="G464" s="39">
        <f>G465</f>
        <v>100</v>
      </c>
      <c r="H464" s="16"/>
    </row>
    <row r="465" spans="1:8">
      <c r="A465" s="28" t="s">
        <v>106</v>
      </c>
      <c r="B465" s="71" t="s">
        <v>40</v>
      </c>
      <c r="C465" s="76">
        <v>7</v>
      </c>
      <c r="D465" s="76">
        <v>2</v>
      </c>
      <c r="E465" s="71" t="s">
        <v>247</v>
      </c>
      <c r="F465" s="71" t="s">
        <v>107</v>
      </c>
      <c r="G465" s="88">
        <v>100</v>
      </c>
      <c r="H465" s="16"/>
    </row>
    <row r="466" spans="1:8" ht="24">
      <c r="A466" s="5" t="s">
        <v>534</v>
      </c>
      <c r="B466" s="11" t="s">
        <v>40</v>
      </c>
      <c r="C466" s="10">
        <v>7</v>
      </c>
      <c r="D466" s="10">
        <v>2</v>
      </c>
      <c r="E466" s="11" t="s">
        <v>251</v>
      </c>
      <c r="F466" s="11"/>
      <c r="G466" s="27">
        <f>G471+G467</f>
        <v>78</v>
      </c>
      <c r="H466" s="16"/>
    </row>
    <row r="467" spans="1:8" ht="19.5" customHeight="1">
      <c r="A467" s="5" t="s">
        <v>253</v>
      </c>
      <c r="B467" s="11" t="s">
        <v>40</v>
      </c>
      <c r="C467" s="10">
        <v>7</v>
      </c>
      <c r="D467" s="10">
        <v>2</v>
      </c>
      <c r="E467" s="11" t="s">
        <v>252</v>
      </c>
      <c r="F467" s="11"/>
      <c r="G467" s="27">
        <f>G468</f>
        <v>30</v>
      </c>
      <c r="H467" s="16"/>
    </row>
    <row r="468" spans="1:8" ht="24">
      <c r="A468" s="5" t="s">
        <v>186</v>
      </c>
      <c r="B468" s="11" t="s">
        <v>40</v>
      </c>
      <c r="C468" s="10">
        <v>7</v>
      </c>
      <c r="D468" s="10">
        <v>2</v>
      </c>
      <c r="E468" s="11" t="s">
        <v>252</v>
      </c>
      <c r="F468" s="11" t="s">
        <v>184</v>
      </c>
      <c r="G468" s="39">
        <f>G469</f>
        <v>30</v>
      </c>
      <c r="H468" s="16"/>
    </row>
    <row r="469" spans="1:8">
      <c r="A469" s="5" t="s">
        <v>189</v>
      </c>
      <c r="B469" s="11" t="s">
        <v>40</v>
      </c>
      <c r="C469" s="10">
        <v>7</v>
      </c>
      <c r="D469" s="10">
        <v>2</v>
      </c>
      <c r="E469" s="11" t="s">
        <v>252</v>
      </c>
      <c r="F469" s="11" t="s">
        <v>188</v>
      </c>
      <c r="G469" s="39">
        <f>G470</f>
        <v>30</v>
      </c>
      <c r="H469" s="16"/>
    </row>
    <row r="470" spans="1:8" ht="12.75" customHeight="1">
      <c r="A470" s="28" t="s">
        <v>106</v>
      </c>
      <c r="B470" s="71" t="s">
        <v>40</v>
      </c>
      <c r="C470" s="76">
        <v>7</v>
      </c>
      <c r="D470" s="76">
        <v>2</v>
      </c>
      <c r="E470" s="71" t="s">
        <v>252</v>
      </c>
      <c r="F470" s="71" t="s">
        <v>107</v>
      </c>
      <c r="G470" s="88">
        <v>30</v>
      </c>
      <c r="H470" s="16"/>
    </row>
    <row r="471" spans="1:8" ht="12.75" customHeight="1">
      <c r="A471" s="5" t="s">
        <v>255</v>
      </c>
      <c r="B471" s="11" t="s">
        <v>40</v>
      </c>
      <c r="C471" s="10">
        <v>7</v>
      </c>
      <c r="D471" s="10">
        <v>2</v>
      </c>
      <c r="E471" s="11" t="s">
        <v>254</v>
      </c>
      <c r="F471" s="11"/>
      <c r="G471" s="39">
        <f>G472</f>
        <v>48</v>
      </c>
      <c r="H471" s="16"/>
    </row>
    <row r="472" spans="1:8" ht="12.75" customHeight="1">
      <c r="A472" s="5" t="s">
        <v>402</v>
      </c>
      <c r="B472" s="11" t="s">
        <v>40</v>
      </c>
      <c r="C472" s="10">
        <v>7</v>
      </c>
      <c r="D472" s="10">
        <v>2</v>
      </c>
      <c r="E472" s="11" t="s">
        <v>254</v>
      </c>
      <c r="F472" s="11" t="s">
        <v>184</v>
      </c>
      <c r="G472" s="39">
        <f>G473</f>
        <v>48</v>
      </c>
      <c r="H472" s="16"/>
    </row>
    <row r="473" spans="1:8" ht="12.75" customHeight="1">
      <c r="A473" s="5" t="s">
        <v>189</v>
      </c>
      <c r="B473" s="11" t="s">
        <v>40</v>
      </c>
      <c r="C473" s="10">
        <v>7</v>
      </c>
      <c r="D473" s="10">
        <v>2</v>
      </c>
      <c r="E473" s="11" t="s">
        <v>254</v>
      </c>
      <c r="F473" s="11" t="s">
        <v>188</v>
      </c>
      <c r="G473" s="39">
        <f>G474</f>
        <v>48</v>
      </c>
      <c r="H473" s="16"/>
    </row>
    <row r="474" spans="1:8" ht="12.75" customHeight="1">
      <c r="A474" s="28" t="s">
        <v>106</v>
      </c>
      <c r="B474" s="71" t="s">
        <v>40</v>
      </c>
      <c r="C474" s="76">
        <v>7</v>
      </c>
      <c r="D474" s="76">
        <v>2</v>
      </c>
      <c r="E474" s="71" t="s">
        <v>254</v>
      </c>
      <c r="F474" s="71" t="s">
        <v>107</v>
      </c>
      <c r="G474" s="88">
        <v>48</v>
      </c>
      <c r="H474" s="16"/>
    </row>
    <row r="475" spans="1:8" ht="12.75" customHeight="1">
      <c r="A475" s="5" t="s">
        <v>280</v>
      </c>
      <c r="B475" s="11" t="s">
        <v>40</v>
      </c>
      <c r="C475" s="10">
        <v>7</v>
      </c>
      <c r="D475" s="10">
        <v>2</v>
      </c>
      <c r="E475" s="11" t="s">
        <v>276</v>
      </c>
      <c r="F475" s="11"/>
      <c r="G475" s="27">
        <f>G479+G483</f>
        <v>127</v>
      </c>
      <c r="H475" s="16"/>
    </row>
    <row r="476" spans="1:8" ht="12.75" customHeight="1">
      <c r="A476" s="5" t="s">
        <v>277</v>
      </c>
      <c r="B476" s="11" t="s">
        <v>40</v>
      </c>
      <c r="C476" s="10">
        <v>7</v>
      </c>
      <c r="D476" s="10">
        <v>2</v>
      </c>
      <c r="E476" s="11" t="s">
        <v>278</v>
      </c>
      <c r="F476" s="11"/>
      <c r="G476" s="27">
        <f>G477</f>
        <v>107</v>
      </c>
      <c r="H476" s="16"/>
    </row>
    <row r="477" spans="1:8" ht="12.75" customHeight="1">
      <c r="A477" s="5" t="s">
        <v>402</v>
      </c>
      <c r="B477" s="11" t="s">
        <v>40</v>
      </c>
      <c r="C477" s="10">
        <v>7</v>
      </c>
      <c r="D477" s="10">
        <v>2</v>
      </c>
      <c r="E477" s="11" t="s">
        <v>278</v>
      </c>
      <c r="F477" s="11" t="s">
        <v>184</v>
      </c>
      <c r="G477" s="39">
        <f>G478</f>
        <v>107</v>
      </c>
      <c r="H477" s="16"/>
    </row>
    <row r="478" spans="1:8" ht="12.75" customHeight="1">
      <c r="A478" s="5" t="s">
        <v>189</v>
      </c>
      <c r="B478" s="11" t="s">
        <v>40</v>
      </c>
      <c r="C478" s="10">
        <v>7</v>
      </c>
      <c r="D478" s="10">
        <v>2</v>
      </c>
      <c r="E478" s="11" t="s">
        <v>278</v>
      </c>
      <c r="F478" s="11" t="s">
        <v>188</v>
      </c>
      <c r="G478" s="39">
        <f>G479</f>
        <v>107</v>
      </c>
      <c r="H478" s="16"/>
    </row>
    <row r="479" spans="1:8" ht="12.75" customHeight="1">
      <c r="A479" s="28" t="s">
        <v>106</v>
      </c>
      <c r="B479" s="71" t="s">
        <v>40</v>
      </c>
      <c r="C479" s="76">
        <v>7</v>
      </c>
      <c r="D479" s="76">
        <v>2</v>
      </c>
      <c r="E479" s="71" t="s">
        <v>278</v>
      </c>
      <c r="F479" s="71" t="s">
        <v>107</v>
      </c>
      <c r="G479" s="88">
        <v>107</v>
      </c>
      <c r="H479" s="16"/>
    </row>
    <row r="480" spans="1:8" ht="12.75" customHeight="1">
      <c r="A480" s="5" t="s">
        <v>516</v>
      </c>
      <c r="B480" s="11" t="s">
        <v>40</v>
      </c>
      <c r="C480" s="10">
        <v>7</v>
      </c>
      <c r="D480" s="10">
        <v>2</v>
      </c>
      <c r="E480" s="11" t="s">
        <v>279</v>
      </c>
      <c r="F480" s="11"/>
      <c r="G480" s="27">
        <f>G481</f>
        <v>20</v>
      </c>
      <c r="H480" s="16"/>
    </row>
    <row r="481" spans="1:8" ht="12.75" customHeight="1">
      <c r="A481" s="5" t="s">
        <v>402</v>
      </c>
      <c r="B481" s="11" t="s">
        <v>40</v>
      </c>
      <c r="C481" s="10">
        <v>7</v>
      </c>
      <c r="D481" s="10">
        <v>2</v>
      </c>
      <c r="E481" s="11" t="s">
        <v>279</v>
      </c>
      <c r="F481" s="11" t="s">
        <v>184</v>
      </c>
      <c r="G481" s="39">
        <f>G482</f>
        <v>20</v>
      </c>
      <c r="H481" s="16"/>
    </row>
    <row r="482" spans="1:8" ht="12.75" customHeight="1">
      <c r="A482" s="5" t="s">
        <v>189</v>
      </c>
      <c r="B482" s="11" t="s">
        <v>40</v>
      </c>
      <c r="C482" s="10">
        <v>7</v>
      </c>
      <c r="D482" s="10">
        <v>2</v>
      </c>
      <c r="E482" s="11" t="s">
        <v>279</v>
      </c>
      <c r="F482" s="11" t="s">
        <v>188</v>
      </c>
      <c r="G482" s="39">
        <f>G483</f>
        <v>20</v>
      </c>
      <c r="H482" s="16"/>
    </row>
    <row r="483" spans="1:8" ht="12.75" customHeight="1">
      <c r="A483" s="28" t="s">
        <v>106</v>
      </c>
      <c r="B483" s="71" t="s">
        <v>40</v>
      </c>
      <c r="C483" s="76">
        <v>7</v>
      </c>
      <c r="D483" s="76">
        <v>2</v>
      </c>
      <c r="E483" s="71" t="s">
        <v>279</v>
      </c>
      <c r="F483" s="71" t="s">
        <v>107</v>
      </c>
      <c r="G483" s="88">
        <v>20</v>
      </c>
      <c r="H483" s="16"/>
    </row>
    <row r="484" spans="1:8" ht="12.75" customHeight="1">
      <c r="A484" s="5" t="s">
        <v>315</v>
      </c>
      <c r="B484" s="11" t="s">
        <v>40</v>
      </c>
      <c r="C484" s="10">
        <v>7</v>
      </c>
      <c r="D484" s="10">
        <v>2</v>
      </c>
      <c r="E484" s="11" t="s">
        <v>314</v>
      </c>
      <c r="F484" s="11"/>
      <c r="G484" s="39">
        <f>G488</f>
        <v>40</v>
      </c>
      <c r="H484" s="16"/>
    </row>
    <row r="485" spans="1:8" ht="12.75" customHeight="1">
      <c r="A485" s="5" t="s">
        <v>275</v>
      </c>
      <c r="B485" s="11" t="s">
        <v>40</v>
      </c>
      <c r="C485" s="10">
        <v>7</v>
      </c>
      <c r="D485" s="10">
        <v>2</v>
      </c>
      <c r="E485" s="11" t="s">
        <v>313</v>
      </c>
      <c r="F485" s="11"/>
      <c r="G485" s="39">
        <f>G486</f>
        <v>40</v>
      </c>
      <c r="H485" s="16"/>
    </row>
    <row r="486" spans="1:8" ht="12.75" customHeight="1">
      <c r="A486" s="5" t="s">
        <v>402</v>
      </c>
      <c r="B486" s="11" t="s">
        <v>40</v>
      </c>
      <c r="C486" s="10">
        <v>7</v>
      </c>
      <c r="D486" s="10">
        <v>2</v>
      </c>
      <c r="E486" s="11" t="s">
        <v>313</v>
      </c>
      <c r="F486" s="11" t="s">
        <v>184</v>
      </c>
      <c r="G486" s="39">
        <f>G487</f>
        <v>40</v>
      </c>
      <c r="H486" s="16"/>
    </row>
    <row r="487" spans="1:8" ht="12.75" customHeight="1">
      <c r="A487" s="5" t="s">
        <v>189</v>
      </c>
      <c r="B487" s="11" t="s">
        <v>40</v>
      </c>
      <c r="C487" s="10">
        <v>7</v>
      </c>
      <c r="D487" s="10">
        <v>2</v>
      </c>
      <c r="E487" s="11" t="s">
        <v>313</v>
      </c>
      <c r="F487" s="11" t="s">
        <v>188</v>
      </c>
      <c r="G487" s="39">
        <f>G488</f>
        <v>40</v>
      </c>
      <c r="H487" s="16"/>
    </row>
    <row r="488" spans="1:8" ht="12.75" customHeight="1">
      <c r="A488" s="28" t="s">
        <v>106</v>
      </c>
      <c r="B488" s="71" t="s">
        <v>40</v>
      </c>
      <c r="C488" s="76">
        <v>7</v>
      </c>
      <c r="D488" s="76">
        <v>2</v>
      </c>
      <c r="E488" s="71" t="s">
        <v>313</v>
      </c>
      <c r="F488" s="71" t="s">
        <v>107</v>
      </c>
      <c r="G488" s="88">
        <v>40</v>
      </c>
      <c r="H488" s="16"/>
    </row>
    <row r="489" spans="1:8" s="188" customFormat="1" ht="12.75" customHeight="1">
      <c r="A489" s="5" t="s">
        <v>468</v>
      </c>
      <c r="B489" s="11" t="s">
        <v>40</v>
      </c>
      <c r="C489" s="10">
        <v>7</v>
      </c>
      <c r="D489" s="10">
        <v>2</v>
      </c>
      <c r="E489" s="11" t="s">
        <v>467</v>
      </c>
      <c r="F489" s="11"/>
      <c r="G489" s="39">
        <f>G490</f>
        <v>200.6</v>
      </c>
      <c r="H489" s="96"/>
    </row>
    <row r="490" spans="1:8" s="188" customFormat="1" ht="12.75" customHeight="1">
      <c r="A490" s="5" t="s">
        <v>402</v>
      </c>
      <c r="B490" s="11" t="s">
        <v>40</v>
      </c>
      <c r="C490" s="10">
        <v>7</v>
      </c>
      <c r="D490" s="10">
        <v>2</v>
      </c>
      <c r="E490" s="11" t="s">
        <v>467</v>
      </c>
      <c r="F490" s="11" t="s">
        <v>184</v>
      </c>
      <c r="G490" s="39">
        <f>G491</f>
        <v>200.6</v>
      </c>
      <c r="H490" s="96"/>
    </row>
    <row r="491" spans="1:8" s="188" customFormat="1" ht="12.75" customHeight="1">
      <c r="A491" s="5" t="s">
        <v>189</v>
      </c>
      <c r="B491" s="11" t="s">
        <v>40</v>
      </c>
      <c r="C491" s="10">
        <v>7</v>
      </c>
      <c r="D491" s="10">
        <v>2</v>
      </c>
      <c r="E491" s="11" t="s">
        <v>467</v>
      </c>
      <c r="F491" s="11" t="s">
        <v>188</v>
      </c>
      <c r="G491" s="39">
        <f>G492+G493</f>
        <v>200.6</v>
      </c>
      <c r="H491" s="96"/>
    </row>
    <row r="492" spans="1:8" s="188" customFormat="1" ht="12.75" customHeight="1">
      <c r="A492" s="28" t="s">
        <v>67</v>
      </c>
      <c r="B492" s="71" t="s">
        <v>40</v>
      </c>
      <c r="C492" s="76">
        <v>7</v>
      </c>
      <c r="D492" s="76">
        <v>2</v>
      </c>
      <c r="E492" s="71" t="s">
        <v>467</v>
      </c>
      <c r="F492" s="71" t="s">
        <v>107</v>
      </c>
      <c r="G492" s="88">
        <v>100.3</v>
      </c>
      <c r="H492" s="96"/>
    </row>
    <row r="493" spans="1:8" s="188" customFormat="1" ht="12.75" customHeight="1">
      <c r="A493" s="28" t="s">
        <v>66</v>
      </c>
      <c r="B493" s="71" t="s">
        <v>40</v>
      </c>
      <c r="C493" s="76">
        <v>7</v>
      </c>
      <c r="D493" s="76">
        <v>2</v>
      </c>
      <c r="E493" s="71" t="s">
        <v>467</v>
      </c>
      <c r="F493" s="71" t="s">
        <v>107</v>
      </c>
      <c r="G493" s="88">
        <v>100.3</v>
      </c>
      <c r="H493" s="96"/>
    </row>
    <row r="494" spans="1:8" ht="17.25" customHeight="1">
      <c r="A494" s="46" t="s">
        <v>73</v>
      </c>
      <c r="B494" s="24" t="s">
        <v>40</v>
      </c>
      <c r="C494" s="48">
        <v>8</v>
      </c>
      <c r="D494" s="48">
        <v>0</v>
      </c>
      <c r="E494" s="86" t="s">
        <v>7</v>
      </c>
      <c r="F494" s="24" t="s">
        <v>7</v>
      </c>
      <c r="G494" s="26">
        <f>G495+G574</f>
        <v>129743.1</v>
      </c>
      <c r="H494" s="16"/>
    </row>
    <row r="495" spans="1:8" ht="12.75" customHeight="1">
      <c r="A495" s="5" t="s">
        <v>32</v>
      </c>
      <c r="B495" s="11" t="s">
        <v>40</v>
      </c>
      <c r="C495" s="10">
        <v>8</v>
      </c>
      <c r="D495" s="10">
        <v>1</v>
      </c>
      <c r="E495" s="11" t="s">
        <v>7</v>
      </c>
      <c r="F495" s="11" t="s">
        <v>7</v>
      </c>
      <c r="G495" s="27">
        <f>G496</f>
        <v>102050.40000000001</v>
      </c>
      <c r="H495" s="16"/>
    </row>
    <row r="496" spans="1:8" ht="12.75" customHeight="1">
      <c r="A496" s="5" t="s">
        <v>165</v>
      </c>
      <c r="B496" s="11" t="s">
        <v>40</v>
      </c>
      <c r="C496" s="10">
        <v>8</v>
      </c>
      <c r="D496" s="10">
        <v>1</v>
      </c>
      <c r="E496" s="11" t="s">
        <v>164</v>
      </c>
      <c r="F496" s="11"/>
      <c r="G496" s="27">
        <f>G497+G501+G526+G535+G548+G562+G557+G567</f>
        <v>102050.40000000001</v>
      </c>
      <c r="H496" s="16"/>
    </row>
    <row r="497" spans="1:8" ht="24" customHeight="1">
      <c r="A497" s="5" t="s">
        <v>215</v>
      </c>
      <c r="B497" s="11" t="s">
        <v>40</v>
      </c>
      <c r="C497" s="10">
        <v>8</v>
      </c>
      <c r="D497" s="10">
        <v>1</v>
      </c>
      <c r="E497" s="11" t="s">
        <v>216</v>
      </c>
      <c r="F497" s="11"/>
      <c r="G497" s="27">
        <f>G498</f>
        <v>85609.1</v>
      </c>
      <c r="H497" s="16"/>
    </row>
    <row r="498" spans="1:8" ht="24" customHeight="1">
      <c r="A498" s="5" t="s">
        <v>402</v>
      </c>
      <c r="B498" s="11" t="s">
        <v>40</v>
      </c>
      <c r="C498" s="10">
        <v>8</v>
      </c>
      <c r="D498" s="10">
        <v>1</v>
      </c>
      <c r="E498" s="11" t="s">
        <v>216</v>
      </c>
      <c r="F498" s="11" t="s">
        <v>184</v>
      </c>
      <c r="G498" s="27">
        <f>G499</f>
        <v>85609.1</v>
      </c>
      <c r="H498" s="16"/>
    </row>
    <row r="499" spans="1:8" ht="12.75" customHeight="1">
      <c r="A499" s="22" t="s">
        <v>187</v>
      </c>
      <c r="B499" s="11" t="s">
        <v>40</v>
      </c>
      <c r="C499" s="10">
        <v>8</v>
      </c>
      <c r="D499" s="10">
        <v>1</v>
      </c>
      <c r="E499" s="11" t="s">
        <v>216</v>
      </c>
      <c r="F499" s="11" t="s">
        <v>185</v>
      </c>
      <c r="G499" s="27">
        <f>G500</f>
        <v>85609.1</v>
      </c>
      <c r="H499" s="16"/>
    </row>
    <row r="500" spans="1:8" ht="12.75" customHeight="1">
      <c r="A500" s="28" t="s">
        <v>413</v>
      </c>
      <c r="B500" s="71" t="s">
        <v>40</v>
      </c>
      <c r="C500" s="76">
        <v>8</v>
      </c>
      <c r="D500" s="76">
        <v>1</v>
      </c>
      <c r="E500" s="71" t="s">
        <v>216</v>
      </c>
      <c r="F500" s="71" t="s">
        <v>103</v>
      </c>
      <c r="G500" s="73">
        <v>85609.1</v>
      </c>
      <c r="H500" s="16"/>
    </row>
    <row r="501" spans="1:8" ht="22.5" customHeight="1">
      <c r="A501" s="5" t="s">
        <v>533</v>
      </c>
      <c r="B501" s="11" t="s">
        <v>40</v>
      </c>
      <c r="C501" s="10">
        <v>8</v>
      </c>
      <c r="D501" s="10">
        <v>1</v>
      </c>
      <c r="E501" s="11" t="s">
        <v>239</v>
      </c>
      <c r="F501" s="11"/>
      <c r="G501" s="39">
        <f>G505+G509+G513+G517+G521+G525</f>
        <v>6432</v>
      </c>
      <c r="H501" s="16"/>
    </row>
    <row r="502" spans="1:8">
      <c r="A502" s="5" t="s">
        <v>240</v>
      </c>
      <c r="B502" s="11" t="s">
        <v>40</v>
      </c>
      <c r="C502" s="10">
        <v>8</v>
      </c>
      <c r="D502" s="10">
        <v>1</v>
      </c>
      <c r="E502" s="11" t="s">
        <v>241</v>
      </c>
      <c r="F502" s="11"/>
      <c r="G502" s="39">
        <f>G503</f>
        <v>377</v>
      </c>
      <c r="H502" s="16"/>
    </row>
    <row r="503" spans="1:8" ht="24">
      <c r="A503" s="5" t="s">
        <v>186</v>
      </c>
      <c r="B503" s="11" t="s">
        <v>40</v>
      </c>
      <c r="C503" s="10">
        <v>8</v>
      </c>
      <c r="D503" s="10">
        <v>1</v>
      </c>
      <c r="E503" s="11" t="s">
        <v>241</v>
      </c>
      <c r="F503" s="11" t="s">
        <v>184</v>
      </c>
      <c r="G503" s="39">
        <f>G504</f>
        <v>377</v>
      </c>
      <c r="H503" s="16"/>
    </row>
    <row r="504" spans="1:8">
      <c r="A504" s="22" t="s">
        <v>187</v>
      </c>
      <c r="B504" s="11" t="s">
        <v>40</v>
      </c>
      <c r="C504" s="10">
        <v>8</v>
      </c>
      <c r="D504" s="10">
        <v>1</v>
      </c>
      <c r="E504" s="11" t="s">
        <v>241</v>
      </c>
      <c r="F504" s="11" t="s">
        <v>185</v>
      </c>
      <c r="G504" s="39">
        <f>G505</f>
        <v>377</v>
      </c>
      <c r="H504" s="16"/>
    </row>
    <row r="505" spans="1:8" ht="12.75" customHeight="1">
      <c r="A505" s="28" t="s">
        <v>104</v>
      </c>
      <c r="B505" s="71" t="s">
        <v>40</v>
      </c>
      <c r="C505" s="76">
        <v>8</v>
      </c>
      <c r="D505" s="76">
        <v>1</v>
      </c>
      <c r="E505" s="71" t="s">
        <v>241</v>
      </c>
      <c r="F505" s="71" t="s">
        <v>105</v>
      </c>
      <c r="G505" s="88">
        <v>377</v>
      </c>
      <c r="H505" s="16"/>
    </row>
    <row r="506" spans="1:8" ht="12.75" customHeight="1">
      <c r="A506" s="5" t="s">
        <v>243</v>
      </c>
      <c r="B506" s="11" t="s">
        <v>40</v>
      </c>
      <c r="C506" s="10">
        <v>8</v>
      </c>
      <c r="D506" s="10">
        <v>1</v>
      </c>
      <c r="E506" s="11" t="s">
        <v>242</v>
      </c>
      <c r="F506" s="11"/>
      <c r="G506" s="39">
        <f>G507</f>
        <v>200</v>
      </c>
      <c r="H506" s="16"/>
    </row>
    <row r="507" spans="1:8" ht="12.75" customHeight="1">
      <c r="A507" s="5" t="s">
        <v>402</v>
      </c>
      <c r="B507" s="11" t="s">
        <v>40</v>
      </c>
      <c r="C507" s="10">
        <v>8</v>
      </c>
      <c r="D507" s="10">
        <v>1</v>
      </c>
      <c r="E507" s="11" t="s">
        <v>242</v>
      </c>
      <c r="F507" s="11" t="s">
        <v>184</v>
      </c>
      <c r="G507" s="39">
        <f>G508</f>
        <v>200</v>
      </c>
      <c r="H507" s="16"/>
    </row>
    <row r="508" spans="1:8" ht="12.75" customHeight="1">
      <c r="A508" s="22" t="s">
        <v>187</v>
      </c>
      <c r="B508" s="11" t="s">
        <v>40</v>
      </c>
      <c r="C508" s="10">
        <v>8</v>
      </c>
      <c r="D508" s="10">
        <v>1</v>
      </c>
      <c r="E508" s="11" t="s">
        <v>242</v>
      </c>
      <c r="F508" s="11" t="s">
        <v>185</v>
      </c>
      <c r="G508" s="39">
        <f>G509</f>
        <v>200</v>
      </c>
      <c r="H508" s="16"/>
    </row>
    <row r="509" spans="1:8" ht="12.75" customHeight="1">
      <c r="A509" s="28" t="s">
        <v>104</v>
      </c>
      <c r="B509" s="71" t="s">
        <v>40</v>
      </c>
      <c r="C509" s="76">
        <v>8</v>
      </c>
      <c r="D509" s="76">
        <v>1</v>
      </c>
      <c r="E509" s="71" t="s">
        <v>242</v>
      </c>
      <c r="F509" s="71" t="s">
        <v>105</v>
      </c>
      <c r="G509" s="88">
        <v>200</v>
      </c>
      <c r="H509" s="16"/>
    </row>
    <row r="510" spans="1:8" ht="38.25" customHeight="1">
      <c r="A510" s="5" t="s">
        <v>518</v>
      </c>
      <c r="B510" s="11" t="s">
        <v>40</v>
      </c>
      <c r="C510" s="10">
        <v>8</v>
      </c>
      <c r="D510" s="10">
        <v>1</v>
      </c>
      <c r="E510" s="11" t="s">
        <v>244</v>
      </c>
      <c r="F510" s="11"/>
      <c r="G510" s="39">
        <f>G511</f>
        <v>505</v>
      </c>
      <c r="H510" s="16"/>
    </row>
    <row r="511" spans="1:8" ht="24">
      <c r="A511" s="5" t="s">
        <v>186</v>
      </c>
      <c r="B511" s="11" t="s">
        <v>40</v>
      </c>
      <c r="C511" s="10">
        <v>8</v>
      </c>
      <c r="D511" s="10">
        <v>1</v>
      </c>
      <c r="E511" s="11" t="s">
        <v>244</v>
      </c>
      <c r="F511" s="11" t="s">
        <v>184</v>
      </c>
      <c r="G511" s="39">
        <f>G512</f>
        <v>505</v>
      </c>
      <c r="H511" s="16"/>
    </row>
    <row r="512" spans="1:8">
      <c r="A512" s="22" t="s">
        <v>187</v>
      </c>
      <c r="B512" s="11" t="s">
        <v>40</v>
      </c>
      <c r="C512" s="10">
        <v>8</v>
      </c>
      <c r="D512" s="10">
        <v>1</v>
      </c>
      <c r="E512" s="11" t="s">
        <v>244</v>
      </c>
      <c r="F512" s="11" t="s">
        <v>185</v>
      </c>
      <c r="G512" s="39">
        <f>G513</f>
        <v>505</v>
      </c>
      <c r="H512" s="16"/>
    </row>
    <row r="513" spans="1:8" ht="12.75" customHeight="1">
      <c r="A513" s="28" t="s">
        <v>104</v>
      </c>
      <c r="B513" s="71" t="s">
        <v>40</v>
      </c>
      <c r="C513" s="76">
        <v>8</v>
      </c>
      <c r="D513" s="76">
        <v>1</v>
      </c>
      <c r="E513" s="71" t="s">
        <v>244</v>
      </c>
      <c r="F513" s="71" t="s">
        <v>105</v>
      </c>
      <c r="G513" s="88">
        <v>505</v>
      </c>
      <c r="H513" s="16"/>
    </row>
    <row r="514" spans="1:8" ht="12.75" customHeight="1">
      <c r="A514" s="5" t="s">
        <v>248</v>
      </c>
      <c r="B514" s="11" t="s">
        <v>40</v>
      </c>
      <c r="C514" s="10">
        <v>8</v>
      </c>
      <c r="D514" s="10">
        <v>1</v>
      </c>
      <c r="E514" s="11" t="s">
        <v>245</v>
      </c>
      <c r="F514" s="11"/>
      <c r="G514" s="39">
        <f>G515</f>
        <v>5</v>
      </c>
      <c r="H514" s="16"/>
    </row>
    <row r="515" spans="1:8" ht="12.75" customHeight="1">
      <c r="A515" s="5" t="s">
        <v>402</v>
      </c>
      <c r="B515" s="11" t="s">
        <v>40</v>
      </c>
      <c r="C515" s="10">
        <v>8</v>
      </c>
      <c r="D515" s="10">
        <v>1</v>
      </c>
      <c r="E515" s="11" t="s">
        <v>245</v>
      </c>
      <c r="F515" s="11" t="s">
        <v>184</v>
      </c>
      <c r="G515" s="39">
        <f>G516</f>
        <v>5</v>
      </c>
      <c r="H515" s="16"/>
    </row>
    <row r="516" spans="1:8" ht="12.75" customHeight="1">
      <c r="A516" s="22" t="s">
        <v>187</v>
      </c>
      <c r="B516" s="11" t="s">
        <v>40</v>
      </c>
      <c r="C516" s="10">
        <v>8</v>
      </c>
      <c r="D516" s="10">
        <v>1</v>
      </c>
      <c r="E516" s="11" t="s">
        <v>245</v>
      </c>
      <c r="F516" s="11" t="s">
        <v>185</v>
      </c>
      <c r="G516" s="39">
        <f>G517</f>
        <v>5</v>
      </c>
      <c r="H516" s="16"/>
    </row>
    <row r="517" spans="1:8" ht="12.75" customHeight="1">
      <c r="A517" s="28" t="s">
        <v>104</v>
      </c>
      <c r="B517" s="71" t="s">
        <v>40</v>
      </c>
      <c r="C517" s="76">
        <v>8</v>
      </c>
      <c r="D517" s="76">
        <v>1</v>
      </c>
      <c r="E517" s="71" t="s">
        <v>245</v>
      </c>
      <c r="F517" s="71" t="s">
        <v>105</v>
      </c>
      <c r="G517" s="88">
        <v>5</v>
      </c>
      <c r="H517" s="16"/>
    </row>
    <row r="518" spans="1:8" ht="16.5" customHeight="1">
      <c r="A518" s="5" t="s">
        <v>249</v>
      </c>
      <c r="B518" s="11" t="s">
        <v>40</v>
      </c>
      <c r="C518" s="10">
        <v>8</v>
      </c>
      <c r="D518" s="10">
        <v>1</v>
      </c>
      <c r="E518" s="11" t="s">
        <v>246</v>
      </c>
      <c r="F518" s="11"/>
      <c r="G518" s="39">
        <f>G519</f>
        <v>545</v>
      </c>
      <c r="H518" s="16"/>
    </row>
    <row r="519" spans="1:8" ht="12.75" customHeight="1">
      <c r="A519" s="5" t="s">
        <v>402</v>
      </c>
      <c r="B519" s="11" t="s">
        <v>40</v>
      </c>
      <c r="C519" s="10">
        <v>8</v>
      </c>
      <c r="D519" s="10">
        <v>1</v>
      </c>
      <c r="E519" s="11" t="s">
        <v>246</v>
      </c>
      <c r="F519" s="11" t="s">
        <v>184</v>
      </c>
      <c r="G519" s="39">
        <f>G520</f>
        <v>545</v>
      </c>
      <c r="H519" s="16"/>
    </row>
    <row r="520" spans="1:8" ht="12.75" customHeight="1">
      <c r="A520" s="22" t="s">
        <v>187</v>
      </c>
      <c r="B520" s="11" t="s">
        <v>40</v>
      </c>
      <c r="C520" s="10">
        <v>8</v>
      </c>
      <c r="D520" s="10">
        <v>1</v>
      </c>
      <c r="E520" s="11" t="s">
        <v>246</v>
      </c>
      <c r="F520" s="11" t="s">
        <v>185</v>
      </c>
      <c r="G520" s="39">
        <f>G521</f>
        <v>545</v>
      </c>
      <c r="H520" s="16"/>
    </row>
    <row r="521" spans="1:8" ht="12.75" customHeight="1">
      <c r="A521" s="28" t="s">
        <v>104</v>
      </c>
      <c r="B521" s="71" t="s">
        <v>40</v>
      </c>
      <c r="C521" s="76">
        <v>8</v>
      </c>
      <c r="D521" s="76">
        <v>1</v>
      </c>
      <c r="E521" s="71" t="s">
        <v>246</v>
      </c>
      <c r="F521" s="71" t="s">
        <v>105</v>
      </c>
      <c r="G521" s="88">
        <v>545</v>
      </c>
      <c r="H521" s="16"/>
    </row>
    <row r="522" spans="1:8" ht="12.75" customHeight="1">
      <c r="A522" s="5" t="s">
        <v>250</v>
      </c>
      <c r="B522" s="11" t="s">
        <v>40</v>
      </c>
      <c r="C522" s="10">
        <v>8</v>
      </c>
      <c r="D522" s="10">
        <v>1</v>
      </c>
      <c r="E522" s="11" t="s">
        <v>247</v>
      </c>
      <c r="F522" s="11"/>
      <c r="G522" s="39">
        <f>G523</f>
        <v>4800</v>
      </c>
      <c r="H522" s="16"/>
    </row>
    <row r="523" spans="1:8" ht="12.75" customHeight="1">
      <c r="A523" s="5" t="s">
        <v>402</v>
      </c>
      <c r="B523" s="11" t="s">
        <v>40</v>
      </c>
      <c r="C523" s="10">
        <v>8</v>
      </c>
      <c r="D523" s="10">
        <v>1</v>
      </c>
      <c r="E523" s="11" t="s">
        <v>247</v>
      </c>
      <c r="F523" s="11" t="s">
        <v>184</v>
      </c>
      <c r="G523" s="39">
        <f>G524</f>
        <v>4800</v>
      </c>
      <c r="H523" s="16"/>
    </row>
    <row r="524" spans="1:8" ht="12.75" customHeight="1">
      <c r="A524" s="22" t="s">
        <v>187</v>
      </c>
      <c r="B524" s="11" t="s">
        <v>40</v>
      </c>
      <c r="C524" s="10">
        <v>8</v>
      </c>
      <c r="D524" s="10">
        <v>1</v>
      </c>
      <c r="E524" s="11" t="s">
        <v>247</v>
      </c>
      <c r="F524" s="11" t="s">
        <v>185</v>
      </c>
      <c r="G524" s="39">
        <f>G525</f>
        <v>4800</v>
      </c>
      <c r="H524" s="16"/>
    </row>
    <row r="525" spans="1:8" ht="12.75" customHeight="1">
      <c r="A525" s="28" t="s">
        <v>104</v>
      </c>
      <c r="B525" s="71" t="s">
        <v>40</v>
      </c>
      <c r="C525" s="76">
        <v>8</v>
      </c>
      <c r="D525" s="76">
        <v>1</v>
      </c>
      <c r="E525" s="71" t="s">
        <v>247</v>
      </c>
      <c r="F525" s="71" t="s">
        <v>105</v>
      </c>
      <c r="G525" s="88">
        <v>4800</v>
      </c>
      <c r="H525" s="16"/>
    </row>
    <row r="526" spans="1:8" ht="24" customHeight="1">
      <c r="A526" s="5" t="s">
        <v>534</v>
      </c>
      <c r="B526" s="11" t="s">
        <v>40</v>
      </c>
      <c r="C526" s="10">
        <v>8</v>
      </c>
      <c r="D526" s="10">
        <v>1</v>
      </c>
      <c r="E526" s="11" t="s">
        <v>251</v>
      </c>
      <c r="F526" s="11"/>
      <c r="G526" s="27">
        <f>G530+G534</f>
        <v>310</v>
      </c>
      <c r="H526" s="16"/>
    </row>
    <row r="527" spans="1:8" ht="19.5" customHeight="1">
      <c r="A527" s="5" t="s">
        <v>253</v>
      </c>
      <c r="B527" s="11" t="s">
        <v>40</v>
      </c>
      <c r="C527" s="10">
        <v>8</v>
      </c>
      <c r="D527" s="10">
        <v>1</v>
      </c>
      <c r="E527" s="11" t="s">
        <v>252</v>
      </c>
      <c r="F527" s="11"/>
      <c r="G527" s="27">
        <f>G528</f>
        <v>30</v>
      </c>
      <c r="H527" s="16"/>
    </row>
    <row r="528" spans="1:8" ht="24">
      <c r="A528" s="5" t="s">
        <v>186</v>
      </c>
      <c r="B528" s="11" t="s">
        <v>40</v>
      </c>
      <c r="C528" s="10">
        <v>8</v>
      </c>
      <c r="D528" s="10">
        <v>1</v>
      </c>
      <c r="E528" s="11" t="s">
        <v>252</v>
      </c>
      <c r="F528" s="11" t="s">
        <v>184</v>
      </c>
      <c r="G528" s="39">
        <f>G529</f>
        <v>30</v>
      </c>
      <c r="H528" s="16"/>
    </row>
    <row r="529" spans="1:8">
      <c r="A529" s="22" t="s">
        <v>187</v>
      </c>
      <c r="B529" s="11" t="s">
        <v>40</v>
      </c>
      <c r="C529" s="10">
        <v>8</v>
      </c>
      <c r="D529" s="10">
        <v>1</v>
      </c>
      <c r="E529" s="11" t="s">
        <v>252</v>
      </c>
      <c r="F529" s="11" t="s">
        <v>185</v>
      </c>
      <c r="G529" s="39">
        <f>G530</f>
        <v>30</v>
      </c>
      <c r="H529" s="16"/>
    </row>
    <row r="530" spans="1:8" ht="12.75" customHeight="1">
      <c r="A530" s="28" t="s">
        <v>104</v>
      </c>
      <c r="B530" s="71" t="s">
        <v>40</v>
      </c>
      <c r="C530" s="76">
        <v>8</v>
      </c>
      <c r="D530" s="76">
        <v>1</v>
      </c>
      <c r="E530" s="71" t="s">
        <v>252</v>
      </c>
      <c r="F530" s="71" t="s">
        <v>105</v>
      </c>
      <c r="G530" s="88">
        <v>30</v>
      </c>
      <c r="H530" s="16"/>
    </row>
    <row r="531" spans="1:8" ht="12.75" customHeight="1">
      <c r="A531" s="5" t="s">
        <v>255</v>
      </c>
      <c r="B531" s="11" t="s">
        <v>40</v>
      </c>
      <c r="C531" s="10">
        <v>8</v>
      </c>
      <c r="D531" s="10">
        <v>1</v>
      </c>
      <c r="E531" s="11" t="s">
        <v>254</v>
      </c>
      <c r="F531" s="11"/>
      <c r="G531" s="27">
        <f>G532</f>
        <v>280</v>
      </c>
      <c r="H531" s="16"/>
    </row>
    <row r="532" spans="1:8" ht="12.75" customHeight="1">
      <c r="A532" s="5" t="s">
        <v>402</v>
      </c>
      <c r="B532" s="11" t="s">
        <v>40</v>
      </c>
      <c r="C532" s="10">
        <v>8</v>
      </c>
      <c r="D532" s="10">
        <v>1</v>
      </c>
      <c r="E532" s="11" t="s">
        <v>254</v>
      </c>
      <c r="F532" s="11" t="s">
        <v>184</v>
      </c>
      <c r="G532" s="39">
        <f>G533</f>
        <v>280</v>
      </c>
      <c r="H532" s="16"/>
    </row>
    <row r="533" spans="1:8" ht="12.75" customHeight="1">
      <c r="A533" s="22" t="s">
        <v>187</v>
      </c>
      <c r="B533" s="11" t="s">
        <v>40</v>
      </c>
      <c r="C533" s="10">
        <v>8</v>
      </c>
      <c r="D533" s="10">
        <v>1</v>
      </c>
      <c r="E533" s="11" t="s">
        <v>254</v>
      </c>
      <c r="F533" s="11" t="s">
        <v>185</v>
      </c>
      <c r="G533" s="39">
        <f>G534</f>
        <v>280</v>
      </c>
      <c r="H533" s="16"/>
    </row>
    <row r="534" spans="1:8" ht="12.75" customHeight="1">
      <c r="A534" s="28" t="s">
        <v>104</v>
      </c>
      <c r="B534" s="71" t="s">
        <v>40</v>
      </c>
      <c r="C534" s="76">
        <v>8</v>
      </c>
      <c r="D534" s="76">
        <v>1</v>
      </c>
      <c r="E534" s="71" t="s">
        <v>254</v>
      </c>
      <c r="F534" s="71" t="s">
        <v>105</v>
      </c>
      <c r="G534" s="88">
        <v>280</v>
      </c>
      <c r="H534" s="16"/>
    </row>
    <row r="535" spans="1:8" ht="18.75" customHeight="1">
      <c r="A535" s="5" t="s">
        <v>526</v>
      </c>
      <c r="B535" s="11" t="s">
        <v>40</v>
      </c>
      <c r="C535" s="10">
        <v>8</v>
      </c>
      <c r="D535" s="10">
        <v>1</v>
      </c>
      <c r="E535" s="11" t="s">
        <v>256</v>
      </c>
      <c r="F535" s="11"/>
      <c r="G535" s="39">
        <f>G536+G540+G544</f>
        <v>306.59999999999997</v>
      </c>
      <c r="H535" s="16"/>
    </row>
    <row r="536" spans="1:8">
      <c r="A536" s="5" t="s">
        <v>258</v>
      </c>
      <c r="B536" s="11" t="s">
        <v>40</v>
      </c>
      <c r="C536" s="10">
        <v>8</v>
      </c>
      <c r="D536" s="10">
        <v>1</v>
      </c>
      <c r="E536" s="11" t="s">
        <v>257</v>
      </c>
      <c r="F536" s="11"/>
      <c r="G536" s="27">
        <f>G537</f>
        <v>215.7</v>
      </c>
      <c r="H536" s="16"/>
    </row>
    <row r="537" spans="1:8" ht="24">
      <c r="A537" s="5" t="s">
        <v>186</v>
      </c>
      <c r="B537" s="11" t="s">
        <v>40</v>
      </c>
      <c r="C537" s="10">
        <v>8</v>
      </c>
      <c r="D537" s="10">
        <v>1</v>
      </c>
      <c r="E537" s="11" t="s">
        <v>257</v>
      </c>
      <c r="F537" s="11" t="s">
        <v>184</v>
      </c>
      <c r="G537" s="39">
        <f>G538</f>
        <v>215.7</v>
      </c>
      <c r="H537" s="16"/>
    </row>
    <row r="538" spans="1:8">
      <c r="A538" s="22" t="s">
        <v>187</v>
      </c>
      <c r="B538" s="11" t="s">
        <v>40</v>
      </c>
      <c r="C538" s="10">
        <v>8</v>
      </c>
      <c r="D538" s="10">
        <v>1</v>
      </c>
      <c r="E538" s="11" t="s">
        <v>257</v>
      </c>
      <c r="F538" s="11" t="s">
        <v>185</v>
      </c>
      <c r="G538" s="39">
        <f>G539</f>
        <v>215.7</v>
      </c>
      <c r="H538" s="16"/>
    </row>
    <row r="539" spans="1:8" ht="12.75" customHeight="1">
      <c r="A539" s="28" t="s">
        <v>104</v>
      </c>
      <c r="B539" s="71" t="s">
        <v>40</v>
      </c>
      <c r="C539" s="76">
        <v>8</v>
      </c>
      <c r="D539" s="76">
        <v>1</v>
      </c>
      <c r="E539" s="71" t="s">
        <v>257</v>
      </c>
      <c r="F539" s="71" t="s">
        <v>105</v>
      </c>
      <c r="G539" s="88">
        <v>215.7</v>
      </c>
      <c r="H539" s="16"/>
    </row>
    <row r="540" spans="1:8" ht="25.5" customHeight="1">
      <c r="A540" s="5" t="s">
        <v>261</v>
      </c>
      <c r="B540" s="11" t="s">
        <v>40</v>
      </c>
      <c r="C540" s="10">
        <v>8</v>
      </c>
      <c r="D540" s="10">
        <v>1</v>
      </c>
      <c r="E540" s="11" t="s">
        <v>262</v>
      </c>
      <c r="F540" s="11"/>
      <c r="G540" s="27">
        <f>G541</f>
        <v>3.2</v>
      </c>
      <c r="H540" s="16"/>
    </row>
    <row r="541" spans="1:8" ht="12.75" customHeight="1">
      <c r="A541" s="5" t="s">
        <v>402</v>
      </c>
      <c r="B541" s="11" t="s">
        <v>40</v>
      </c>
      <c r="C541" s="10">
        <v>8</v>
      </c>
      <c r="D541" s="10">
        <v>1</v>
      </c>
      <c r="E541" s="11" t="s">
        <v>262</v>
      </c>
      <c r="F541" s="11" t="s">
        <v>184</v>
      </c>
      <c r="G541" s="39">
        <f>G542</f>
        <v>3.2</v>
      </c>
      <c r="H541" s="16"/>
    </row>
    <row r="542" spans="1:8" ht="12.75" customHeight="1">
      <c r="A542" s="22" t="s">
        <v>187</v>
      </c>
      <c r="B542" s="11" t="s">
        <v>40</v>
      </c>
      <c r="C542" s="10">
        <v>8</v>
      </c>
      <c r="D542" s="10">
        <v>1</v>
      </c>
      <c r="E542" s="11" t="s">
        <v>262</v>
      </c>
      <c r="F542" s="11" t="s">
        <v>185</v>
      </c>
      <c r="G542" s="39">
        <f>G543</f>
        <v>3.2</v>
      </c>
      <c r="H542" s="16"/>
    </row>
    <row r="543" spans="1:8" ht="12.75" customHeight="1">
      <c r="A543" s="28" t="s">
        <v>104</v>
      </c>
      <c r="B543" s="71" t="s">
        <v>40</v>
      </c>
      <c r="C543" s="76">
        <v>8</v>
      </c>
      <c r="D543" s="76">
        <v>1</v>
      </c>
      <c r="E543" s="71" t="s">
        <v>262</v>
      </c>
      <c r="F543" s="71" t="s">
        <v>105</v>
      </c>
      <c r="G543" s="88">
        <v>3.2</v>
      </c>
      <c r="H543" s="16"/>
    </row>
    <row r="544" spans="1:8" ht="24.75" customHeight="1">
      <c r="A544" s="5" t="s">
        <v>528</v>
      </c>
      <c r="B544" s="11" t="s">
        <v>40</v>
      </c>
      <c r="C544" s="10">
        <v>8</v>
      </c>
      <c r="D544" s="10">
        <v>1</v>
      </c>
      <c r="E544" s="11" t="s">
        <v>263</v>
      </c>
      <c r="F544" s="11"/>
      <c r="G544" s="27">
        <f>G545</f>
        <v>87.7</v>
      </c>
      <c r="H544" s="16"/>
    </row>
    <row r="545" spans="1:8" ht="12.75" customHeight="1">
      <c r="A545" s="5" t="s">
        <v>402</v>
      </c>
      <c r="B545" s="11" t="s">
        <v>40</v>
      </c>
      <c r="C545" s="10">
        <v>8</v>
      </c>
      <c r="D545" s="10">
        <v>1</v>
      </c>
      <c r="E545" s="11" t="s">
        <v>263</v>
      </c>
      <c r="F545" s="11" t="s">
        <v>184</v>
      </c>
      <c r="G545" s="39">
        <f>G546</f>
        <v>87.7</v>
      </c>
      <c r="H545" s="16"/>
    </row>
    <row r="546" spans="1:8" ht="12.75" customHeight="1">
      <c r="A546" s="22" t="s">
        <v>187</v>
      </c>
      <c r="B546" s="11" t="s">
        <v>40</v>
      </c>
      <c r="C546" s="10">
        <v>8</v>
      </c>
      <c r="D546" s="10">
        <v>1</v>
      </c>
      <c r="E546" s="11" t="s">
        <v>263</v>
      </c>
      <c r="F546" s="11" t="s">
        <v>185</v>
      </c>
      <c r="G546" s="39">
        <f>G547</f>
        <v>87.7</v>
      </c>
      <c r="H546" s="16"/>
    </row>
    <row r="547" spans="1:8" ht="12.75" customHeight="1">
      <c r="A547" s="28" t="s">
        <v>104</v>
      </c>
      <c r="B547" s="71" t="s">
        <v>40</v>
      </c>
      <c r="C547" s="76">
        <v>8</v>
      </c>
      <c r="D547" s="76">
        <v>1</v>
      </c>
      <c r="E547" s="71" t="s">
        <v>263</v>
      </c>
      <c r="F547" s="71" t="s">
        <v>105</v>
      </c>
      <c r="G547" s="88">
        <v>87.7</v>
      </c>
      <c r="H547" s="16"/>
    </row>
    <row r="548" spans="1:8" ht="12.75" customHeight="1">
      <c r="A548" s="5" t="s">
        <v>280</v>
      </c>
      <c r="B548" s="11" t="s">
        <v>40</v>
      </c>
      <c r="C548" s="10">
        <v>8</v>
      </c>
      <c r="D548" s="10">
        <v>1</v>
      </c>
      <c r="E548" s="11" t="s">
        <v>276</v>
      </c>
      <c r="F548" s="11"/>
      <c r="G548" s="27">
        <f>G549+G553</f>
        <v>246.5</v>
      </c>
      <c r="H548" s="16"/>
    </row>
    <row r="549" spans="1:8" ht="12.75" customHeight="1">
      <c r="A549" s="5" t="s">
        <v>277</v>
      </c>
      <c r="B549" s="11" t="s">
        <v>40</v>
      </c>
      <c r="C549" s="10">
        <v>8</v>
      </c>
      <c r="D549" s="10">
        <v>1</v>
      </c>
      <c r="E549" s="11" t="s">
        <v>278</v>
      </c>
      <c r="F549" s="11"/>
      <c r="G549" s="27">
        <f>G550</f>
        <v>243.5</v>
      </c>
      <c r="H549" s="16"/>
    </row>
    <row r="550" spans="1:8" ht="12.75" customHeight="1">
      <c r="A550" s="5" t="s">
        <v>402</v>
      </c>
      <c r="B550" s="11" t="s">
        <v>40</v>
      </c>
      <c r="C550" s="10">
        <v>8</v>
      </c>
      <c r="D550" s="10">
        <v>1</v>
      </c>
      <c r="E550" s="11" t="s">
        <v>278</v>
      </c>
      <c r="F550" s="11" t="s">
        <v>184</v>
      </c>
      <c r="G550" s="27">
        <f>G551</f>
        <v>243.5</v>
      </c>
      <c r="H550" s="16"/>
    </row>
    <row r="551" spans="1:8" ht="12.75" customHeight="1">
      <c r="A551" s="22" t="s">
        <v>187</v>
      </c>
      <c r="B551" s="11" t="s">
        <v>40</v>
      </c>
      <c r="C551" s="10">
        <v>8</v>
      </c>
      <c r="D551" s="10">
        <v>1</v>
      </c>
      <c r="E551" s="11" t="s">
        <v>278</v>
      </c>
      <c r="F551" s="11" t="s">
        <v>185</v>
      </c>
      <c r="G551" s="27">
        <f>G552</f>
        <v>243.5</v>
      </c>
      <c r="H551" s="16"/>
    </row>
    <row r="552" spans="1:8" ht="12.75" customHeight="1">
      <c r="A552" s="28" t="s">
        <v>104</v>
      </c>
      <c r="B552" s="71" t="s">
        <v>40</v>
      </c>
      <c r="C552" s="76">
        <v>8</v>
      </c>
      <c r="D552" s="76">
        <v>1</v>
      </c>
      <c r="E552" s="71" t="s">
        <v>278</v>
      </c>
      <c r="F552" s="71" t="s">
        <v>105</v>
      </c>
      <c r="G552" s="73">
        <v>243.5</v>
      </c>
      <c r="H552" s="16"/>
    </row>
    <row r="553" spans="1:8" ht="12.75" customHeight="1">
      <c r="A553" s="5" t="s">
        <v>516</v>
      </c>
      <c r="B553" s="11" t="s">
        <v>40</v>
      </c>
      <c r="C553" s="10">
        <v>8</v>
      </c>
      <c r="D553" s="10">
        <v>1</v>
      </c>
      <c r="E553" s="11" t="s">
        <v>279</v>
      </c>
      <c r="F553" s="11"/>
      <c r="G553" s="27">
        <f>G554</f>
        <v>3</v>
      </c>
      <c r="H553" s="16"/>
    </row>
    <row r="554" spans="1:8" ht="12.75" customHeight="1">
      <c r="A554" s="5" t="s">
        <v>402</v>
      </c>
      <c r="B554" s="11" t="s">
        <v>40</v>
      </c>
      <c r="C554" s="10">
        <v>8</v>
      </c>
      <c r="D554" s="10">
        <v>1</v>
      </c>
      <c r="E554" s="11" t="s">
        <v>279</v>
      </c>
      <c r="F554" s="11" t="s">
        <v>184</v>
      </c>
      <c r="G554" s="27">
        <f>G555</f>
        <v>3</v>
      </c>
      <c r="H554" s="16"/>
    </row>
    <row r="555" spans="1:8" ht="12.75" customHeight="1">
      <c r="A555" s="22" t="s">
        <v>187</v>
      </c>
      <c r="B555" s="11" t="s">
        <v>40</v>
      </c>
      <c r="C555" s="10">
        <v>8</v>
      </c>
      <c r="D555" s="10">
        <v>1</v>
      </c>
      <c r="E555" s="11" t="s">
        <v>279</v>
      </c>
      <c r="F555" s="11" t="s">
        <v>185</v>
      </c>
      <c r="G555" s="27">
        <f>G556</f>
        <v>3</v>
      </c>
      <c r="H555" s="16"/>
    </row>
    <row r="556" spans="1:8" ht="12.75" customHeight="1">
      <c r="A556" s="28" t="s">
        <v>104</v>
      </c>
      <c r="B556" s="71" t="s">
        <v>40</v>
      </c>
      <c r="C556" s="76">
        <v>8</v>
      </c>
      <c r="D556" s="76">
        <v>1</v>
      </c>
      <c r="E556" s="71" t="s">
        <v>279</v>
      </c>
      <c r="F556" s="71" t="s">
        <v>105</v>
      </c>
      <c r="G556" s="88">
        <v>3</v>
      </c>
      <c r="H556" s="16"/>
    </row>
    <row r="557" spans="1:8" ht="12.75" customHeight="1">
      <c r="A557" s="5" t="s">
        <v>315</v>
      </c>
      <c r="B557" s="11" t="s">
        <v>40</v>
      </c>
      <c r="C557" s="10">
        <v>8</v>
      </c>
      <c r="D557" s="10">
        <v>1</v>
      </c>
      <c r="E557" s="11" t="s">
        <v>314</v>
      </c>
      <c r="F557" s="11"/>
      <c r="G557" s="39">
        <f>G558</f>
        <v>281.8</v>
      </c>
      <c r="H557" s="16"/>
    </row>
    <row r="558" spans="1:8" ht="12.75" customHeight="1">
      <c r="A558" s="5" t="s">
        <v>275</v>
      </c>
      <c r="B558" s="11" t="s">
        <v>40</v>
      </c>
      <c r="C558" s="10">
        <v>8</v>
      </c>
      <c r="D558" s="10">
        <v>1</v>
      </c>
      <c r="E558" s="11" t="s">
        <v>313</v>
      </c>
      <c r="F558" s="11"/>
      <c r="G558" s="39">
        <f>G559</f>
        <v>281.8</v>
      </c>
      <c r="H558" s="16"/>
    </row>
    <row r="559" spans="1:8" ht="12.75" customHeight="1">
      <c r="A559" s="5" t="s">
        <v>402</v>
      </c>
      <c r="B559" s="11" t="s">
        <v>40</v>
      </c>
      <c r="C559" s="10">
        <v>8</v>
      </c>
      <c r="D559" s="10">
        <v>1</v>
      </c>
      <c r="E559" s="11" t="s">
        <v>313</v>
      </c>
      <c r="F559" s="11" t="s">
        <v>184</v>
      </c>
      <c r="G559" s="39">
        <f>G560</f>
        <v>281.8</v>
      </c>
      <c r="H559" s="16"/>
    </row>
    <row r="560" spans="1:8" ht="12.75" customHeight="1">
      <c r="A560" s="22" t="s">
        <v>187</v>
      </c>
      <c r="B560" s="11" t="s">
        <v>40</v>
      </c>
      <c r="C560" s="10">
        <v>8</v>
      </c>
      <c r="D560" s="10">
        <v>1</v>
      </c>
      <c r="E560" s="11" t="s">
        <v>313</v>
      </c>
      <c r="F560" s="11" t="s">
        <v>185</v>
      </c>
      <c r="G560" s="39">
        <f>G561</f>
        <v>281.8</v>
      </c>
      <c r="H560" s="16"/>
    </row>
    <row r="561" spans="1:8" ht="12.75" customHeight="1">
      <c r="A561" s="28" t="s">
        <v>104</v>
      </c>
      <c r="B561" s="71" t="s">
        <v>40</v>
      </c>
      <c r="C561" s="76">
        <v>8</v>
      </c>
      <c r="D561" s="76">
        <v>1</v>
      </c>
      <c r="E561" s="71" t="s">
        <v>313</v>
      </c>
      <c r="F561" s="71" t="s">
        <v>105</v>
      </c>
      <c r="G561" s="88">
        <v>281.8</v>
      </c>
      <c r="H561" s="16"/>
    </row>
    <row r="562" spans="1:8" ht="12.75" customHeight="1">
      <c r="A562" s="5" t="s">
        <v>217</v>
      </c>
      <c r="B562" s="11" t="s">
        <v>40</v>
      </c>
      <c r="C562" s="10">
        <v>8</v>
      </c>
      <c r="D562" s="10">
        <v>1</v>
      </c>
      <c r="E562" s="11" t="s">
        <v>218</v>
      </c>
      <c r="F562" s="11"/>
      <c r="G562" s="39">
        <f>G563</f>
        <v>148.9</v>
      </c>
      <c r="H562" s="16"/>
    </row>
    <row r="563" spans="1:8" ht="12.75" customHeight="1">
      <c r="A563" s="5" t="s">
        <v>402</v>
      </c>
      <c r="B563" s="11" t="s">
        <v>40</v>
      </c>
      <c r="C563" s="10">
        <v>8</v>
      </c>
      <c r="D563" s="10">
        <v>1</v>
      </c>
      <c r="E563" s="11" t="s">
        <v>218</v>
      </c>
      <c r="F563" s="11" t="s">
        <v>184</v>
      </c>
      <c r="G563" s="39">
        <f>G564</f>
        <v>148.9</v>
      </c>
      <c r="H563" s="16"/>
    </row>
    <row r="564" spans="1:8" ht="12.75" customHeight="1">
      <c r="A564" s="22" t="s">
        <v>187</v>
      </c>
      <c r="B564" s="11" t="s">
        <v>40</v>
      </c>
      <c r="C564" s="10">
        <v>8</v>
      </c>
      <c r="D564" s="10">
        <v>1</v>
      </c>
      <c r="E564" s="11" t="s">
        <v>218</v>
      </c>
      <c r="F564" s="11" t="s">
        <v>185</v>
      </c>
      <c r="G564" s="39">
        <f>G565</f>
        <v>148.9</v>
      </c>
      <c r="H564" s="16"/>
    </row>
    <row r="565" spans="1:8" ht="12.75" customHeight="1">
      <c r="A565" s="5" t="s">
        <v>104</v>
      </c>
      <c r="B565" s="11" t="s">
        <v>40</v>
      </c>
      <c r="C565" s="10">
        <v>8</v>
      </c>
      <c r="D565" s="10">
        <v>1</v>
      </c>
      <c r="E565" s="11" t="s">
        <v>218</v>
      </c>
      <c r="F565" s="11" t="s">
        <v>105</v>
      </c>
      <c r="G565" s="39">
        <f>G566</f>
        <v>148.9</v>
      </c>
      <c r="H565" s="16"/>
    </row>
    <row r="566" spans="1:8" ht="12.75" customHeight="1">
      <c r="A566" s="28" t="s">
        <v>219</v>
      </c>
      <c r="B566" s="71" t="s">
        <v>40</v>
      </c>
      <c r="C566" s="76">
        <v>8</v>
      </c>
      <c r="D566" s="76">
        <v>1</v>
      </c>
      <c r="E566" s="71" t="s">
        <v>218</v>
      </c>
      <c r="F566" s="71" t="s">
        <v>105</v>
      </c>
      <c r="G566" s="88">
        <v>148.9</v>
      </c>
      <c r="H566" s="16"/>
    </row>
    <row r="567" spans="1:8" s="188" customFormat="1" ht="26.25" customHeight="1">
      <c r="A567" s="5" t="s">
        <v>468</v>
      </c>
      <c r="B567" s="11" t="s">
        <v>40</v>
      </c>
      <c r="C567" s="10">
        <v>8</v>
      </c>
      <c r="D567" s="10">
        <v>1</v>
      </c>
      <c r="E567" s="11" t="s">
        <v>467</v>
      </c>
      <c r="F567" s="11"/>
      <c r="G567" s="39">
        <f>G568</f>
        <v>8715.5</v>
      </c>
      <c r="H567" s="96"/>
    </row>
    <row r="568" spans="1:8" s="188" customFormat="1" ht="12.75" customHeight="1">
      <c r="A568" s="5" t="s">
        <v>402</v>
      </c>
      <c r="B568" s="11" t="s">
        <v>40</v>
      </c>
      <c r="C568" s="10">
        <v>8</v>
      </c>
      <c r="D568" s="10">
        <v>1</v>
      </c>
      <c r="E568" s="11" t="s">
        <v>467</v>
      </c>
      <c r="F568" s="11" t="s">
        <v>184</v>
      </c>
      <c r="G568" s="39">
        <f>G569</f>
        <v>8715.5</v>
      </c>
      <c r="H568" s="96"/>
    </row>
    <row r="569" spans="1:8" s="188" customFormat="1" ht="12.75" customHeight="1">
      <c r="A569" s="22" t="s">
        <v>187</v>
      </c>
      <c r="B569" s="11" t="s">
        <v>40</v>
      </c>
      <c r="C569" s="10">
        <v>8</v>
      </c>
      <c r="D569" s="10">
        <v>1</v>
      </c>
      <c r="E569" s="11" t="s">
        <v>467</v>
      </c>
      <c r="F569" s="11" t="s">
        <v>185</v>
      </c>
      <c r="G569" s="39">
        <f>G570</f>
        <v>8715.5</v>
      </c>
      <c r="H569" s="96"/>
    </row>
    <row r="570" spans="1:8" s="188" customFormat="1" ht="12.75" customHeight="1">
      <c r="A570" s="5" t="s">
        <v>104</v>
      </c>
      <c r="B570" s="11" t="s">
        <v>40</v>
      </c>
      <c r="C570" s="10">
        <v>8</v>
      </c>
      <c r="D570" s="10">
        <v>1</v>
      </c>
      <c r="E570" s="11" t="s">
        <v>467</v>
      </c>
      <c r="F570" s="11" t="s">
        <v>105</v>
      </c>
      <c r="G570" s="39">
        <f>G571+G572</f>
        <v>8715.5</v>
      </c>
      <c r="H570" s="96"/>
    </row>
    <row r="571" spans="1:8" s="188" customFormat="1" ht="12.75" customHeight="1">
      <c r="A571" s="28" t="s">
        <v>67</v>
      </c>
      <c r="B571" s="71" t="s">
        <v>40</v>
      </c>
      <c r="C571" s="76">
        <v>8</v>
      </c>
      <c r="D571" s="76">
        <v>1</v>
      </c>
      <c r="E571" s="71" t="s">
        <v>467</v>
      </c>
      <c r="F571" s="71" t="s">
        <v>105</v>
      </c>
      <c r="G571" s="88">
        <v>7249.4</v>
      </c>
      <c r="H571" s="230"/>
    </row>
    <row r="572" spans="1:8" s="188" customFormat="1" ht="12.75" customHeight="1">
      <c r="A572" s="28" t="s">
        <v>66</v>
      </c>
      <c r="B572" s="71" t="s">
        <v>40</v>
      </c>
      <c r="C572" s="76">
        <v>8</v>
      </c>
      <c r="D572" s="76">
        <v>1</v>
      </c>
      <c r="E572" s="71" t="s">
        <v>467</v>
      </c>
      <c r="F572" s="71" t="s">
        <v>105</v>
      </c>
      <c r="G572" s="88">
        <v>1466.1</v>
      </c>
      <c r="H572" s="96"/>
    </row>
    <row r="573" spans="1:8" s="188" customFormat="1" ht="12.75" customHeight="1">
      <c r="A573" s="93" t="s">
        <v>75</v>
      </c>
      <c r="B573" s="11" t="s">
        <v>40</v>
      </c>
      <c r="C573" s="10">
        <v>8</v>
      </c>
      <c r="D573" s="10">
        <v>4</v>
      </c>
      <c r="E573" s="11"/>
      <c r="F573" s="11"/>
      <c r="G573" s="39">
        <f>G574</f>
        <v>27692.7</v>
      </c>
      <c r="H573" s="96"/>
    </row>
    <row r="574" spans="1:8" ht="12.75" customHeight="1">
      <c r="A574" s="5" t="s">
        <v>165</v>
      </c>
      <c r="B574" s="11" t="s">
        <v>40</v>
      </c>
      <c r="C574" s="10">
        <v>8</v>
      </c>
      <c r="D574" s="10">
        <v>4</v>
      </c>
      <c r="E574" s="11" t="s">
        <v>164</v>
      </c>
      <c r="F574" s="11"/>
      <c r="G574" s="27">
        <f>G575+G587+G591+G596+G605</f>
        <v>27692.7</v>
      </c>
      <c r="H574" s="16"/>
    </row>
    <row r="575" spans="1:8" ht="25.5" customHeight="1">
      <c r="A575" s="78" t="s">
        <v>167</v>
      </c>
      <c r="B575" s="11" t="s">
        <v>40</v>
      </c>
      <c r="C575" s="13" t="s">
        <v>23</v>
      </c>
      <c r="D575" s="13" t="s">
        <v>11</v>
      </c>
      <c r="E575" s="11" t="s">
        <v>168</v>
      </c>
      <c r="F575" s="11" t="s">
        <v>7</v>
      </c>
      <c r="G575" s="27">
        <f>G576+G580+G584</f>
        <v>7048</v>
      </c>
      <c r="H575" s="16"/>
    </row>
    <row r="576" spans="1:8" ht="41.25" customHeight="1">
      <c r="A576" s="78" t="s">
        <v>443</v>
      </c>
      <c r="B576" s="11" t="s">
        <v>40</v>
      </c>
      <c r="C576" s="13" t="s">
        <v>23</v>
      </c>
      <c r="D576" s="13" t="s">
        <v>11</v>
      </c>
      <c r="E576" s="11" t="s">
        <v>168</v>
      </c>
      <c r="F576" s="11" t="s">
        <v>191</v>
      </c>
      <c r="G576" s="27">
        <f>G577</f>
        <v>6012.8</v>
      </c>
      <c r="H576" s="16"/>
    </row>
    <row r="577" spans="1:8" ht="20.25" customHeight="1">
      <c r="A577" s="5" t="s">
        <v>192</v>
      </c>
      <c r="B577" s="11" t="s">
        <v>40</v>
      </c>
      <c r="C577" s="13" t="s">
        <v>23</v>
      </c>
      <c r="D577" s="13" t="s">
        <v>11</v>
      </c>
      <c r="E577" s="11" t="s">
        <v>168</v>
      </c>
      <c r="F577" s="11" t="s">
        <v>190</v>
      </c>
      <c r="G577" s="27">
        <f>G578+G579</f>
        <v>6012.8</v>
      </c>
      <c r="H577" s="16"/>
    </row>
    <row r="578" spans="1:8" ht="25.5" customHeight="1">
      <c r="A578" s="80" t="s">
        <v>400</v>
      </c>
      <c r="B578" s="71" t="s">
        <v>40</v>
      </c>
      <c r="C578" s="72" t="s">
        <v>23</v>
      </c>
      <c r="D578" s="72" t="s">
        <v>11</v>
      </c>
      <c r="E578" s="71" t="s">
        <v>168</v>
      </c>
      <c r="F578" s="71" t="s">
        <v>94</v>
      </c>
      <c r="G578" s="73">
        <v>5984.5</v>
      </c>
      <c r="H578" s="16"/>
    </row>
    <row r="579" spans="1:8" ht="25.5" customHeight="1">
      <c r="A579" s="80" t="s">
        <v>401</v>
      </c>
      <c r="B579" s="71" t="s">
        <v>40</v>
      </c>
      <c r="C579" s="72" t="s">
        <v>23</v>
      </c>
      <c r="D579" s="72" t="s">
        <v>11</v>
      </c>
      <c r="E579" s="71" t="s">
        <v>168</v>
      </c>
      <c r="F579" s="71" t="s">
        <v>95</v>
      </c>
      <c r="G579" s="73">
        <v>28.3</v>
      </c>
      <c r="H579" s="16"/>
    </row>
    <row r="580" spans="1:8" ht="12.75" customHeight="1">
      <c r="A580" s="119" t="s">
        <v>403</v>
      </c>
      <c r="B580" s="11" t="s">
        <v>40</v>
      </c>
      <c r="C580" s="13" t="s">
        <v>23</v>
      </c>
      <c r="D580" s="13" t="s">
        <v>11</v>
      </c>
      <c r="E580" s="11" t="s">
        <v>168</v>
      </c>
      <c r="F580" s="11" t="s">
        <v>193</v>
      </c>
      <c r="G580" s="27">
        <f>G581</f>
        <v>1033</v>
      </c>
      <c r="H580" s="16"/>
    </row>
    <row r="581" spans="1:8" ht="25.5" customHeight="1">
      <c r="A581" s="119" t="s">
        <v>404</v>
      </c>
      <c r="B581" s="11" t="s">
        <v>40</v>
      </c>
      <c r="C581" s="13" t="s">
        <v>23</v>
      </c>
      <c r="D581" s="13" t="s">
        <v>11</v>
      </c>
      <c r="E581" s="11" t="s">
        <v>168</v>
      </c>
      <c r="F581" s="11" t="s">
        <v>194</v>
      </c>
      <c r="G581" s="27">
        <f>G583+G582</f>
        <v>1033</v>
      </c>
      <c r="H581" s="16"/>
    </row>
    <row r="582" spans="1:8" ht="25.5" customHeight="1">
      <c r="A582" s="121" t="s">
        <v>123</v>
      </c>
      <c r="B582" s="71" t="s">
        <v>40</v>
      </c>
      <c r="C582" s="72" t="s">
        <v>23</v>
      </c>
      <c r="D582" s="72" t="s">
        <v>11</v>
      </c>
      <c r="E582" s="71" t="s">
        <v>168</v>
      </c>
      <c r="F582" s="71" t="s">
        <v>124</v>
      </c>
      <c r="G582" s="73">
        <v>175.8</v>
      </c>
      <c r="H582" s="16"/>
    </row>
    <row r="583" spans="1:8" ht="25.5" customHeight="1">
      <c r="A583" s="84" t="s">
        <v>397</v>
      </c>
      <c r="B583" s="71" t="s">
        <v>40</v>
      </c>
      <c r="C583" s="72" t="s">
        <v>23</v>
      </c>
      <c r="D583" s="72" t="s">
        <v>11</v>
      </c>
      <c r="E583" s="71" t="s">
        <v>168</v>
      </c>
      <c r="F583" s="71" t="s">
        <v>93</v>
      </c>
      <c r="G583" s="73">
        <v>857.2</v>
      </c>
      <c r="H583" s="16"/>
    </row>
    <row r="584" spans="1:8" ht="12.75" customHeight="1">
      <c r="A584" s="119" t="s">
        <v>195</v>
      </c>
      <c r="B584" s="11" t="s">
        <v>40</v>
      </c>
      <c r="C584" s="13" t="s">
        <v>23</v>
      </c>
      <c r="D584" s="13" t="s">
        <v>11</v>
      </c>
      <c r="E584" s="11" t="s">
        <v>168</v>
      </c>
      <c r="F584" s="11" t="s">
        <v>196</v>
      </c>
      <c r="G584" s="27">
        <f>G585</f>
        <v>2.2000000000000002</v>
      </c>
      <c r="H584" s="16"/>
    </row>
    <row r="585" spans="1:8" ht="12.75" customHeight="1">
      <c r="A585" s="119" t="s">
        <v>198</v>
      </c>
      <c r="B585" s="11" t="s">
        <v>40</v>
      </c>
      <c r="C585" s="13" t="s">
        <v>23</v>
      </c>
      <c r="D585" s="13" t="s">
        <v>11</v>
      </c>
      <c r="E585" s="11" t="s">
        <v>168</v>
      </c>
      <c r="F585" s="11" t="s">
        <v>197</v>
      </c>
      <c r="G585" s="27">
        <f>G586</f>
        <v>2.2000000000000002</v>
      </c>
      <c r="H585" s="16"/>
    </row>
    <row r="586" spans="1:8" ht="12.75" customHeight="1">
      <c r="A586" s="74" t="s">
        <v>101</v>
      </c>
      <c r="B586" s="71" t="s">
        <v>40</v>
      </c>
      <c r="C586" s="72" t="s">
        <v>23</v>
      </c>
      <c r="D586" s="72" t="s">
        <v>11</v>
      </c>
      <c r="E586" s="71" t="s">
        <v>168</v>
      </c>
      <c r="F586" s="71" t="s">
        <v>102</v>
      </c>
      <c r="G586" s="73">
        <v>2.2000000000000002</v>
      </c>
      <c r="H586" s="16"/>
    </row>
    <row r="587" spans="1:8" ht="36" customHeight="1">
      <c r="A587" s="5" t="s">
        <v>215</v>
      </c>
      <c r="B587" s="11" t="s">
        <v>40</v>
      </c>
      <c r="C587" s="10">
        <v>8</v>
      </c>
      <c r="D587" s="10">
        <v>4</v>
      </c>
      <c r="E587" s="11" t="s">
        <v>216</v>
      </c>
      <c r="F587" s="11"/>
      <c r="G587" s="27">
        <f>G588</f>
        <v>20077.900000000001</v>
      </c>
      <c r="H587" s="16"/>
    </row>
    <row r="588" spans="1:8" ht="25.5" customHeight="1">
      <c r="A588" s="5" t="s">
        <v>402</v>
      </c>
      <c r="B588" s="11" t="s">
        <v>40</v>
      </c>
      <c r="C588" s="13" t="s">
        <v>23</v>
      </c>
      <c r="D588" s="13" t="s">
        <v>11</v>
      </c>
      <c r="E588" s="11" t="s">
        <v>216</v>
      </c>
      <c r="F588" s="52" t="s">
        <v>184</v>
      </c>
      <c r="G588" s="27">
        <f>G589</f>
        <v>20077.900000000001</v>
      </c>
      <c r="H588" s="16"/>
    </row>
    <row r="589" spans="1:8" ht="12.75" customHeight="1">
      <c r="A589" s="22" t="s">
        <v>187</v>
      </c>
      <c r="B589" s="11" t="s">
        <v>40</v>
      </c>
      <c r="C589" s="13" t="s">
        <v>23</v>
      </c>
      <c r="D589" s="13" t="s">
        <v>11</v>
      </c>
      <c r="E589" s="11" t="s">
        <v>216</v>
      </c>
      <c r="F589" s="52" t="s">
        <v>185</v>
      </c>
      <c r="G589" s="27">
        <f>G590</f>
        <v>20077.900000000001</v>
      </c>
      <c r="H589" s="16"/>
    </row>
    <row r="590" spans="1:8" ht="36" customHeight="1">
      <c r="A590" s="135" t="s">
        <v>413</v>
      </c>
      <c r="B590" s="71" t="s">
        <v>40</v>
      </c>
      <c r="C590" s="72" t="s">
        <v>23</v>
      </c>
      <c r="D590" s="72" t="s">
        <v>11</v>
      </c>
      <c r="E590" s="71" t="s">
        <v>216</v>
      </c>
      <c r="F590" s="77" t="s">
        <v>103</v>
      </c>
      <c r="G590" s="73">
        <v>20077.900000000001</v>
      </c>
      <c r="H590" s="16"/>
    </row>
    <row r="591" spans="1:8">
      <c r="A591" s="5" t="s">
        <v>533</v>
      </c>
      <c r="B591" s="11" t="s">
        <v>40</v>
      </c>
      <c r="C591" s="10">
        <v>8</v>
      </c>
      <c r="D591" s="10">
        <v>4</v>
      </c>
      <c r="E591" s="11" t="s">
        <v>239</v>
      </c>
      <c r="F591" s="11"/>
      <c r="G591" s="27">
        <f>G595</f>
        <v>48</v>
      </c>
      <c r="H591" s="16"/>
    </row>
    <row r="592" spans="1:8" ht="24">
      <c r="A592" s="5" t="s">
        <v>249</v>
      </c>
      <c r="B592" s="11" t="s">
        <v>40</v>
      </c>
      <c r="C592" s="10">
        <v>8</v>
      </c>
      <c r="D592" s="10">
        <v>4</v>
      </c>
      <c r="E592" s="11" t="s">
        <v>246</v>
      </c>
      <c r="F592" s="11"/>
      <c r="G592" s="27">
        <f>G593</f>
        <v>48</v>
      </c>
      <c r="H592" s="16"/>
    </row>
    <row r="593" spans="1:8" ht="24">
      <c r="A593" s="122" t="s">
        <v>420</v>
      </c>
      <c r="B593" s="11" t="s">
        <v>40</v>
      </c>
      <c r="C593" s="10">
        <v>8</v>
      </c>
      <c r="D593" s="10">
        <v>4</v>
      </c>
      <c r="E593" s="11" t="s">
        <v>246</v>
      </c>
      <c r="F593" s="11" t="s">
        <v>193</v>
      </c>
      <c r="G593" s="27">
        <f>G594</f>
        <v>48</v>
      </c>
      <c r="H593" s="16"/>
    </row>
    <row r="594" spans="1:8" ht="24" customHeight="1">
      <c r="A594" s="131" t="s">
        <v>404</v>
      </c>
      <c r="B594" s="11" t="s">
        <v>40</v>
      </c>
      <c r="C594" s="10">
        <v>8</v>
      </c>
      <c r="D594" s="10">
        <v>4</v>
      </c>
      <c r="E594" s="11" t="s">
        <v>246</v>
      </c>
      <c r="F594" s="11" t="s">
        <v>194</v>
      </c>
      <c r="G594" s="27">
        <f>G595</f>
        <v>48</v>
      </c>
      <c r="H594" s="16"/>
    </row>
    <row r="595" spans="1:8" ht="25.5" customHeight="1">
      <c r="A595" s="84" t="s">
        <v>397</v>
      </c>
      <c r="B595" s="94" t="s">
        <v>40</v>
      </c>
      <c r="C595" s="95">
        <v>8</v>
      </c>
      <c r="D595" s="95">
        <v>4</v>
      </c>
      <c r="E595" s="94" t="s">
        <v>246</v>
      </c>
      <c r="F595" s="71" t="s">
        <v>93</v>
      </c>
      <c r="G595" s="73">
        <v>48</v>
      </c>
      <c r="H595" s="16"/>
    </row>
    <row r="596" spans="1:8" ht="24" customHeight="1">
      <c r="A596" s="5" t="s">
        <v>534</v>
      </c>
      <c r="B596" s="11" t="s">
        <v>40</v>
      </c>
      <c r="C596" s="10">
        <v>8</v>
      </c>
      <c r="D596" s="10">
        <v>4</v>
      </c>
      <c r="E596" s="11" t="s">
        <v>251</v>
      </c>
      <c r="F596" s="11"/>
      <c r="G596" s="27">
        <f>G604+G600</f>
        <v>510</v>
      </c>
      <c r="H596" s="16"/>
    </row>
    <row r="597" spans="1:8" ht="24" customHeight="1">
      <c r="A597" s="5" t="s">
        <v>253</v>
      </c>
      <c r="B597" s="11" t="s">
        <v>40</v>
      </c>
      <c r="C597" s="10">
        <v>8</v>
      </c>
      <c r="D597" s="10">
        <v>4</v>
      </c>
      <c r="E597" s="11" t="s">
        <v>252</v>
      </c>
      <c r="F597" s="11"/>
      <c r="G597" s="27">
        <f>G598</f>
        <v>470</v>
      </c>
      <c r="H597" s="16"/>
    </row>
    <row r="598" spans="1:8" ht="24" customHeight="1">
      <c r="A598" s="122" t="s">
        <v>403</v>
      </c>
      <c r="B598" s="11" t="s">
        <v>40</v>
      </c>
      <c r="C598" s="10">
        <v>8</v>
      </c>
      <c r="D598" s="10">
        <v>4</v>
      </c>
      <c r="E598" s="11" t="s">
        <v>252</v>
      </c>
      <c r="F598" s="11" t="s">
        <v>193</v>
      </c>
      <c r="G598" s="27">
        <f>G599</f>
        <v>470</v>
      </c>
      <c r="H598" s="16"/>
    </row>
    <row r="599" spans="1:8" ht="24" customHeight="1">
      <c r="A599" s="131" t="s">
        <v>404</v>
      </c>
      <c r="B599" s="11" t="s">
        <v>40</v>
      </c>
      <c r="C599" s="10">
        <v>8</v>
      </c>
      <c r="D599" s="10">
        <v>4</v>
      </c>
      <c r="E599" s="11" t="s">
        <v>252</v>
      </c>
      <c r="F599" s="11" t="s">
        <v>194</v>
      </c>
      <c r="G599" s="27">
        <f>G600</f>
        <v>470</v>
      </c>
      <c r="H599" s="16"/>
    </row>
    <row r="600" spans="1:8" ht="24" customHeight="1">
      <c r="A600" s="133" t="s">
        <v>397</v>
      </c>
      <c r="B600" s="71" t="s">
        <v>40</v>
      </c>
      <c r="C600" s="76">
        <v>8</v>
      </c>
      <c r="D600" s="76">
        <v>4</v>
      </c>
      <c r="E600" s="71" t="s">
        <v>252</v>
      </c>
      <c r="F600" s="71" t="s">
        <v>93</v>
      </c>
      <c r="G600" s="73">
        <v>470</v>
      </c>
      <c r="H600" s="16"/>
    </row>
    <row r="601" spans="1:8" ht="24" customHeight="1">
      <c r="A601" s="5" t="s">
        <v>255</v>
      </c>
      <c r="B601" s="11" t="s">
        <v>40</v>
      </c>
      <c r="C601" s="10">
        <v>8</v>
      </c>
      <c r="D601" s="10">
        <v>4</v>
      </c>
      <c r="E601" s="11" t="s">
        <v>254</v>
      </c>
      <c r="F601" s="11"/>
      <c r="G601" s="27">
        <f>G602</f>
        <v>40</v>
      </c>
      <c r="H601" s="16"/>
    </row>
    <row r="602" spans="1:8" ht="24" customHeight="1">
      <c r="A602" s="122" t="s">
        <v>403</v>
      </c>
      <c r="B602" s="11" t="s">
        <v>40</v>
      </c>
      <c r="C602" s="10">
        <v>8</v>
      </c>
      <c r="D602" s="10">
        <v>4</v>
      </c>
      <c r="E602" s="11" t="s">
        <v>254</v>
      </c>
      <c r="F602" s="11" t="s">
        <v>193</v>
      </c>
      <c r="G602" s="27">
        <f>G603</f>
        <v>40</v>
      </c>
      <c r="H602" s="16"/>
    </row>
    <row r="603" spans="1:8" ht="24" customHeight="1">
      <c r="A603" s="131" t="s">
        <v>404</v>
      </c>
      <c r="B603" s="11" t="s">
        <v>40</v>
      </c>
      <c r="C603" s="10">
        <v>8</v>
      </c>
      <c r="D603" s="10">
        <v>4</v>
      </c>
      <c r="E603" s="11" t="s">
        <v>254</v>
      </c>
      <c r="F603" s="11" t="s">
        <v>194</v>
      </c>
      <c r="G603" s="27">
        <f>G604</f>
        <v>40</v>
      </c>
      <c r="H603" s="16"/>
    </row>
    <row r="604" spans="1:8" ht="25.5" customHeight="1">
      <c r="A604" s="84" t="s">
        <v>397</v>
      </c>
      <c r="B604" s="71" t="s">
        <v>40</v>
      </c>
      <c r="C604" s="72" t="s">
        <v>23</v>
      </c>
      <c r="D604" s="72" t="s">
        <v>11</v>
      </c>
      <c r="E604" s="71" t="s">
        <v>254</v>
      </c>
      <c r="F604" s="71" t="s">
        <v>93</v>
      </c>
      <c r="G604" s="73">
        <v>40</v>
      </c>
      <c r="H604" s="96"/>
    </row>
    <row r="605" spans="1:8" ht="24" customHeight="1">
      <c r="A605" s="5" t="s">
        <v>526</v>
      </c>
      <c r="B605" s="11" t="s">
        <v>40</v>
      </c>
      <c r="C605" s="10">
        <v>8</v>
      </c>
      <c r="D605" s="10">
        <v>4</v>
      </c>
      <c r="E605" s="11" t="s">
        <v>256</v>
      </c>
      <c r="F605" s="11"/>
      <c r="G605" s="27">
        <f>G609</f>
        <v>8.8000000000000007</v>
      </c>
      <c r="H605" s="16"/>
    </row>
    <row r="606" spans="1:8" ht="24" customHeight="1">
      <c r="A606" s="5" t="s">
        <v>259</v>
      </c>
      <c r="B606" s="11" t="s">
        <v>40</v>
      </c>
      <c r="C606" s="10">
        <v>8</v>
      </c>
      <c r="D606" s="10">
        <v>4</v>
      </c>
      <c r="E606" s="11" t="s">
        <v>260</v>
      </c>
      <c r="F606" s="11"/>
      <c r="G606" s="27">
        <f>G607</f>
        <v>8.8000000000000007</v>
      </c>
      <c r="H606" s="16"/>
    </row>
    <row r="607" spans="1:8" ht="24.75" customHeight="1">
      <c r="A607" s="122" t="s">
        <v>403</v>
      </c>
      <c r="B607" s="11" t="s">
        <v>40</v>
      </c>
      <c r="C607" s="10">
        <v>8</v>
      </c>
      <c r="D607" s="10">
        <v>4</v>
      </c>
      <c r="E607" s="11" t="s">
        <v>260</v>
      </c>
      <c r="F607" s="11" t="s">
        <v>193</v>
      </c>
      <c r="G607" s="27">
        <f>G608</f>
        <v>8.8000000000000007</v>
      </c>
      <c r="H607" s="16"/>
    </row>
    <row r="608" spans="1:8" ht="24" customHeight="1">
      <c r="A608" s="131" t="s">
        <v>404</v>
      </c>
      <c r="B608" s="11" t="s">
        <v>40</v>
      </c>
      <c r="C608" s="10">
        <v>8</v>
      </c>
      <c r="D608" s="10">
        <v>4</v>
      </c>
      <c r="E608" s="11" t="s">
        <v>260</v>
      </c>
      <c r="F608" s="11" t="s">
        <v>194</v>
      </c>
      <c r="G608" s="27">
        <f>G609</f>
        <v>8.8000000000000007</v>
      </c>
      <c r="H608" s="16"/>
    </row>
    <row r="609" spans="1:8" ht="25.5" customHeight="1">
      <c r="A609" s="84" t="s">
        <v>397</v>
      </c>
      <c r="B609" s="71" t="s">
        <v>40</v>
      </c>
      <c r="C609" s="72" t="s">
        <v>23</v>
      </c>
      <c r="D609" s="72" t="s">
        <v>11</v>
      </c>
      <c r="E609" s="71" t="s">
        <v>260</v>
      </c>
      <c r="F609" s="71" t="s">
        <v>93</v>
      </c>
      <c r="G609" s="149">
        <v>8.8000000000000007</v>
      </c>
      <c r="H609" s="16"/>
    </row>
    <row r="610" spans="1:8" ht="12.75" customHeight="1">
      <c r="A610" s="46" t="s">
        <v>55</v>
      </c>
      <c r="B610" s="24" t="s">
        <v>40</v>
      </c>
      <c r="C610" s="56" t="s">
        <v>15</v>
      </c>
      <c r="D610" s="56" t="s">
        <v>58</v>
      </c>
      <c r="E610" s="86" t="s">
        <v>7</v>
      </c>
      <c r="F610" s="24" t="s">
        <v>7</v>
      </c>
      <c r="G610" s="260">
        <f>G611+G623</f>
        <v>1380.5</v>
      </c>
      <c r="H610" s="16"/>
    </row>
    <row r="611" spans="1:8" ht="12.75" customHeight="1">
      <c r="A611" s="5" t="s">
        <v>30</v>
      </c>
      <c r="B611" s="11" t="s">
        <v>40</v>
      </c>
      <c r="C611" s="13" t="s">
        <v>15</v>
      </c>
      <c r="D611" s="13" t="s">
        <v>9</v>
      </c>
      <c r="E611" s="81" t="s">
        <v>7</v>
      </c>
      <c r="F611" s="11" t="s">
        <v>7</v>
      </c>
      <c r="G611" s="27">
        <f>G613</f>
        <v>1077.5</v>
      </c>
      <c r="H611" s="16"/>
    </row>
    <row r="612" spans="1:8" ht="12.75" customHeight="1">
      <c r="A612" s="5" t="s">
        <v>165</v>
      </c>
      <c r="B612" s="11" t="s">
        <v>40</v>
      </c>
      <c r="C612" s="10">
        <v>10</v>
      </c>
      <c r="D612" s="10">
        <v>3</v>
      </c>
      <c r="E612" s="11" t="s">
        <v>164</v>
      </c>
      <c r="F612" s="11"/>
      <c r="G612" s="27">
        <f>G613</f>
        <v>1077.5</v>
      </c>
      <c r="H612" s="16"/>
    </row>
    <row r="613" spans="1:8" ht="12.75" customHeight="1">
      <c r="A613" s="5" t="s">
        <v>328</v>
      </c>
      <c r="B613" s="11" t="s">
        <v>40</v>
      </c>
      <c r="C613" s="13" t="s">
        <v>15</v>
      </c>
      <c r="D613" s="13" t="s">
        <v>9</v>
      </c>
      <c r="E613" s="11" t="s">
        <v>327</v>
      </c>
      <c r="F613" s="11" t="s">
        <v>7</v>
      </c>
      <c r="G613" s="27">
        <f>G614</f>
        <v>1077.5</v>
      </c>
      <c r="H613" s="16"/>
    </row>
    <row r="614" spans="1:8" ht="72">
      <c r="A614" s="57" t="s">
        <v>442</v>
      </c>
      <c r="B614" s="11" t="s">
        <v>40</v>
      </c>
      <c r="C614" s="10">
        <v>10</v>
      </c>
      <c r="D614" s="10">
        <v>3</v>
      </c>
      <c r="E614" s="11" t="s">
        <v>326</v>
      </c>
      <c r="F614" s="11"/>
      <c r="G614" s="27">
        <f>G618+G615</f>
        <v>1077.5</v>
      </c>
      <c r="H614" s="16"/>
    </row>
    <row r="615" spans="1:8" ht="12.75" customHeight="1">
      <c r="A615" s="5" t="s">
        <v>405</v>
      </c>
      <c r="B615" s="11" t="s">
        <v>40</v>
      </c>
      <c r="C615" s="10">
        <v>10</v>
      </c>
      <c r="D615" s="10">
        <v>3</v>
      </c>
      <c r="E615" s="11" t="s">
        <v>326</v>
      </c>
      <c r="F615" s="11" t="s">
        <v>199</v>
      </c>
      <c r="G615" s="27">
        <f>G616</f>
        <v>114.8</v>
      </c>
      <c r="H615" s="16"/>
    </row>
    <row r="616" spans="1:8" ht="12.75" customHeight="1">
      <c r="A616" s="5" t="s">
        <v>201</v>
      </c>
      <c r="B616" s="11" t="s">
        <v>40</v>
      </c>
      <c r="C616" s="10">
        <v>10</v>
      </c>
      <c r="D616" s="10">
        <v>3</v>
      </c>
      <c r="E616" s="11" t="s">
        <v>326</v>
      </c>
      <c r="F616" s="11" t="s">
        <v>200</v>
      </c>
      <c r="G616" s="27">
        <f>G617</f>
        <v>114.8</v>
      </c>
      <c r="H616" s="16"/>
    </row>
    <row r="617" spans="1:8" ht="24" customHeight="1">
      <c r="A617" s="28" t="s">
        <v>407</v>
      </c>
      <c r="B617" s="71" t="s">
        <v>40</v>
      </c>
      <c r="C617" s="76">
        <v>10</v>
      </c>
      <c r="D617" s="76">
        <v>3</v>
      </c>
      <c r="E617" s="71" t="s">
        <v>326</v>
      </c>
      <c r="F617" s="71" t="s">
        <v>406</v>
      </c>
      <c r="G617" s="73">
        <v>114.8</v>
      </c>
      <c r="H617" s="16"/>
    </row>
    <row r="618" spans="1:8" ht="24" customHeight="1">
      <c r="A618" s="5" t="s">
        <v>402</v>
      </c>
      <c r="B618" s="11" t="s">
        <v>40</v>
      </c>
      <c r="C618" s="10">
        <v>10</v>
      </c>
      <c r="D618" s="10">
        <v>3</v>
      </c>
      <c r="E618" s="11" t="s">
        <v>326</v>
      </c>
      <c r="F618" s="11" t="s">
        <v>184</v>
      </c>
      <c r="G618" s="27">
        <f>G619+G621</f>
        <v>962.69999999999993</v>
      </c>
      <c r="H618" s="16"/>
    </row>
    <row r="619" spans="1:8" ht="12.75" customHeight="1">
      <c r="A619" s="5" t="s">
        <v>187</v>
      </c>
      <c r="B619" s="11" t="s">
        <v>40</v>
      </c>
      <c r="C619" s="10">
        <v>10</v>
      </c>
      <c r="D619" s="10">
        <v>3</v>
      </c>
      <c r="E619" s="11" t="s">
        <v>326</v>
      </c>
      <c r="F619" s="11" t="s">
        <v>185</v>
      </c>
      <c r="G619" s="27">
        <f>G620</f>
        <v>834.8</v>
      </c>
      <c r="H619" s="16"/>
    </row>
    <row r="620" spans="1:8" ht="12.75" customHeight="1">
      <c r="A620" s="28" t="s">
        <v>104</v>
      </c>
      <c r="B620" s="71" t="s">
        <v>40</v>
      </c>
      <c r="C620" s="76">
        <v>10</v>
      </c>
      <c r="D620" s="76">
        <v>3</v>
      </c>
      <c r="E620" s="71" t="s">
        <v>326</v>
      </c>
      <c r="F620" s="71" t="s">
        <v>105</v>
      </c>
      <c r="G620" s="73">
        <v>834.8</v>
      </c>
      <c r="H620" s="16"/>
    </row>
    <row r="621" spans="1:8" ht="12.75" customHeight="1">
      <c r="A621" s="5" t="s">
        <v>189</v>
      </c>
      <c r="B621" s="11" t="s">
        <v>40</v>
      </c>
      <c r="C621" s="10">
        <v>10</v>
      </c>
      <c r="D621" s="10">
        <v>3</v>
      </c>
      <c r="E621" s="11" t="s">
        <v>326</v>
      </c>
      <c r="F621" s="11" t="s">
        <v>188</v>
      </c>
      <c r="G621" s="27">
        <f>G622</f>
        <v>127.9</v>
      </c>
      <c r="H621" s="16"/>
    </row>
    <row r="622" spans="1:8" ht="12.75" customHeight="1">
      <c r="A622" s="28" t="s">
        <v>106</v>
      </c>
      <c r="B622" s="71" t="s">
        <v>40</v>
      </c>
      <c r="C622" s="76">
        <v>10</v>
      </c>
      <c r="D622" s="76">
        <v>3</v>
      </c>
      <c r="E622" s="71" t="s">
        <v>326</v>
      </c>
      <c r="F622" s="71" t="s">
        <v>107</v>
      </c>
      <c r="G622" s="73">
        <v>127.9</v>
      </c>
      <c r="H622" s="16"/>
    </row>
    <row r="623" spans="1:8" ht="12.75" customHeight="1">
      <c r="A623" s="5" t="s">
        <v>64</v>
      </c>
      <c r="B623" s="11" t="s">
        <v>40</v>
      </c>
      <c r="C623" s="10">
        <v>10</v>
      </c>
      <c r="D623" s="10">
        <v>4</v>
      </c>
      <c r="E623" s="11"/>
      <c r="F623" s="11"/>
      <c r="G623" s="27">
        <f>G624</f>
        <v>303</v>
      </c>
      <c r="H623" s="16"/>
    </row>
    <row r="624" spans="1:8" ht="12.75" customHeight="1">
      <c r="A624" s="5" t="s">
        <v>165</v>
      </c>
      <c r="B624" s="11" t="s">
        <v>40</v>
      </c>
      <c r="C624" s="13" t="s">
        <v>15</v>
      </c>
      <c r="D624" s="13" t="s">
        <v>11</v>
      </c>
      <c r="E624" s="97" t="s">
        <v>164</v>
      </c>
      <c r="F624" s="11"/>
      <c r="G624" s="27">
        <f>G626</f>
        <v>303</v>
      </c>
      <c r="H624" s="16"/>
    </row>
    <row r="625" spans="1:8" ht="12.75" customHeight="1">
      <c r="A625" s="5" t="s">
        <v>530</v>
      </c>
      <c r="B625" s="11" t="s">
        <v>40</v>
      </c>
      <c r="C625" s="13" t="s">
        <v>15</v>
      </c>
      <c r="D625" s="13" t="s">
        <v>11</v>
      </c>
      <c r="E625" s="97" t="s">
        <v>281</v>
      </c>
      <c r="F625" s="11"/>
      <c r="G625" s="27">
        <f>G626</f>
        <v>303</v>
      </c>
      <c r="H625" s="16"/>
    </row>
    <row r="626" spans="1:8" ht="35.25" customHeight="1">
      <c r="A626" s="5" t="s">
        <v>224</v>
      </c>
      <c r="B626" s="11" t="s">
        <v>40</v>
      </c>
      <c r="C626" s="13" t="s">
        <v>15</v>
      </c>
      <c r="D626" s="13" t="s">
        <v>11</v>
      </c>
      <c r="E626" s="11" t="s">
        <v>282</v>
      </c>
      <c r="F626" s="11"/>
      <c r="G626" s="27">
        <f>G632+G629</f>
        <v>303</v>
      </c>
      <c r="H626" s="16"/>
    </row>
    <row r="627" spans="1:8" ht="24">
      <c r="A627" s="5" t="s">
        <v>186</v>
      </c>
      <c r="B627" s="11" t="s">
        <v>40</v>
      </c>
      <c r="C627" s="13" t="s">
        <v>15</v>
      </c>
      <c r="D627" s="13" t="s">
        <v>11</v>
      </c>
      <c r="E627" s="11" t="s">
        <v>282</v>
      </c>
      <c r="F627" s="11" t="s">
        <v>184</v>
      </c>
      <c r="G627" s="27">
        <f>G628</f>
        <v>291</v>
      </c>
      <c r="H627" s="16"/>
    </row>
    <row r="628" spans="1:8" ht="24" customHeight="1">
      <c r="A628" s="98" t="s">
        <v>187</v>
      </c>
      <c r="B628" s="11" t="s">
        <v>40</v>
      </c>
      <c r="C628" s="13" t="s">
        <v>15</v>
      </c>
      <c r="D628" s="13" t="s">
        <v>11</v>
      </c>
      <c r="E628" s="11" t="s">
        <v>282</v>
      </c>
      <c r="F628" s="11" t="s">
        <v>185</v>
      </c>
      <c r="G628" s="27">
        <f>G629</f>
        <v>291</v>
      </c>
      <c r="H628" s="16"/>
    </row>
    <row r="629" spans="1:8" ht="12.75" customHeight="1">
      <c r="A629" s="28" t="s">
        <v>104</v>
      </c>
      <c r="B629" s="71" t="s">
        <v>40</v>
      </c>
      <c r="C629" s="72" t="s">
        <v>15</v>
      </c>
      <c r="D629" s="72" t="s">
        <v>11</v>
      </c>
      <c r="E629" s="71" t="s">
        <v>282</v>
      </c>
      <c r="F629" s="71" t="s">
        <v>105</v>
      </c>
      <c r="G629" s="73">
        <v>291</v>
      </c>
      <c r="H629" s="16"/>
    </row>
    <row r="630" spans="1:8" ht="12.75" customHeight="1">
      <c r="A630" s="5" t="s">
        <v>402</v>
      </c>
      <c r="B630" s="11" t="s">
        <v>40</v>
      </c>
      <c r="C630" s="13" t="s">
        <v>15</v>
      </c>
      <c r="D630" s="13" t="s">
        <v>11</v>
      </c>
      <c r="E630" s="11" t="s">
        <v>282</v>
      </c>
      <c r="F630" s="11" t="s">
        <v>184</v>
      </c>
      <c r="G630" s="27">
        <f>G631</f>
        <v>12</v>
      </c>
      <c r="H630" s="16"/>
    </row>
    <row r="631" spans="1:8" ht="12.75" customHeight="1">
      <c r="A631" s="5" t="s">
        <v>189</v>
      </c>
      <c r="B631" s="11" t="s">
        <v>40</v>
      </c>
      <c r="C631" s="13" t="s">
        <v>15</v>
      </c>
      <c r="D631" s="13" t="s">
        <v>11</v>
      </c>
      <c r="E631" s="11" t="s">
        <v>282</v>
      </c>
      <c r="F631" s="11" t="s">
        <v>188</v>
      </c>
      <c r="G631" s="27">
        <f>G632</f>
        <v>12</v>
      </c>
      <c r="H631" s="16"/>
    </row>
    <row r="632" spans="1:8" ht="12.75" customHeight="1">
      <c r="A632" s="28" t="s">
        <v>106</v>
      </c>
      <c r="B632" s="71" t="s">
        <v>40</v>
      </c>
      <c r="C632" s="72" t="s">
        <v>15</v>
      </c>
      <c r="D632" s="72" t="s">
        <v>11</v>
      </c>
      <c r="E632" s="71" t="s">
        <v>282</v>
      </c>
      <c r="F632" s="71" t="s">
        <v>107</v>
      </c>
      <c r="G632" s="73">
        <v>12</v>
      </c>
      <c r="H632" s="16"/>
    </row>
    <row r="633" spans="1:8" ht="35.25" customHeight="1">
      <c r="A633" s="253" t="s">
        <v>56</v>
      </c>
      <c r="B633" s="292" t="s">
        <v>46</v>
      </c>
      <c r="C633" s="295"/>
      <c r="D633" s="295"/>
      <c r="E633" s="292" t="s">
        <v>7</v>
      </c>
      <c r="F633" s="292" t="s">
        <v>7</v>
      </c>
      <c r="G633" s="294">
        <f>G634+G668+G675</f>
        <v>27272.2</v>
      </c>
      <c r="H633" s="16"/>
    </row>
    <row r="634" spans="1:8" ht="12.75" customHeight="1">
      <c r="A634" s="46" t="s">
        <v>48</v>
      </c>
      <c r="B634" s="24" t="s">
        <v>46</v>
      </c>
      <c r="C634" s="48">
        <v>1</v>
      </c>
      <c r="D634" s="48">
        <v>0</v>
      </c>
      <c r="E634" s="24" t="s">
        <v>7</v>
      </c>
      <c r="F634" s="24" t="s">
        <v>7</v>
      </c>
      <c r="G634" s="26">
        <f>G635</f>
        <v>23772.2</v>
      </c>
      <c r="H634" s="16"/>
    </row>
    <row r="635" spans="1:8" ht="12.75" customHeight="1">
      <c r="A635" s="5" t="s">
        <v>13</v>
      </c>
      <c r="B635" s="11" t="s">
        <v>46</v>
      </c>
      <c r="C635" s="10">
        <v>1</v>
      </c>
      <c r="D635" s="10">
        <v>13</v>
      </c>
      <c r="E635" s="11" t="s">
        <v>7</v>
      </c>
      <c r="F635" s="11" t="s">
        <v>7</v>
      </c>
      <c r="G635" s="27">
        <f>G636</f>
        <v>23772.2</v>
      </c>
      <c r="H635" s="16"/>
    </row>
    <row r="636" spans="1:8" ht="12.75" customHeight="1">
      <c r="A636" s="5" t="s">
        <v>165</v>
      </c>
      <c r="B636" s="11" t="s">
        <v>46</v>
      </c>
      <c r="C636" s="10">
        <v>1</v>
      </c>
      <c r="D636" s="10">
        <v>13</v>
      </c>
      <c r="E636" s="11" t="s">
        <v>164</v>
      </c>
      <c r="F636" s="11"/>
      <c r="G636" s="27">
        <f>G637+G646+G656+G663</f>
        <v>23772.2</v>
      </c>
      <c r="H636" s="16"/>
    </row>
    <row r="637" spans="1:8" ht="28.5" customHeight="1">
      <c r="A637" s="79" t="s">
        <v>167</v>
      </c>
      <c r="B637" s="11" t="s">
        <v>46</v>
      </c>
      <c r="C637" s="10">
        <v>1</v>
      </c>
      <c r="D637" s="10">
        <v>13</v>
      </c>
      <c r="E637" s="11" t="s">
        <v>168</v>
      </c>
      <c r="F637" s="11" t="s">
        <v>7</v>
      </c>
      <c r="G637" s="27">
        <f>G638+G642</f>
        <v>13078.5</v>
      </c>
      <c r="H637" s="16"/>
    </row>
    <row r="638" spans="1:8" ht="37.5" customHeight="1">
      <c r="A638" s="78" t="s">
        <v>443</v>
      </c>
      <c r="B638" s="11" t="s">
        <v>46</v>
      </c>
      <c r="C638" s="10">
        <v>1</v>
      </c>
      <c r="D638" s="10">
        <v>13</v>
      </c>
      <c r="E638" s="11" t="s">
        <v>168</v>
      </c>
      <c r="F638" s="11" t="s">
        <v>191</v>
      </c>
      <c r="G638" s="27">
        <f>G639</f>
        <v>11511.5</v>
      </c>
      <c r="H638" s="16"/>
    </row>
    <row r="639" spans="1:8" ht="24" customHeight="1">
      <c r="A639" s="5" t="s">
        <v>192</v>
      </c>
      <c r="B639" s="11" t="s">
        <v>46</v>
      </c>
      <c r="C639" s="10">
        <v>1</v>
      </c>
      <c r="D639" s="10">
        <v>13</v>
      </c>
      <c r="E639" s="11" t="s">
        <v>168</v>
      </c>
      <c r="F639" s="11" t="s">
        <v>190</v>
      </c>
      <c r="G639" s="27">
        <f>G641+G640</f>
        <v>11511.5</v>
      </c>
      <c r="H639" s="16"/>
    </row>
    <row r="640" spans="1:8" ht="25.5" customHeight="1">
      <c r="A640" s="80" t="s">
        <v>400</v>
      </c>
      <c r="B640" s="71" t="s">
        <v>46</v>
      </c>
      <c r="C640" s="76">
        <v>1</v>
      </c>
      <c r="D640" s="76">
        <v>13</v>
      </c>
      <c r="E640" s="71" t="s">
        <v>168</v>
      </c>
      <c r="F640" s="77" t="s">
        <v>94</v>
      </c>
      <c r="G640" s="73">
        <v>11226.4</v>
      </c>
      <c r="H640" s="16">
        <f>G639-8696.7</f>
        <v>2814.7999999999993</v>
      </c>
    </row>
    <row r="641" spans="1:8" ht="25.5" customHeight="1">
      <c r="A641" s="80" t="s">
        <v>401</v>
      </c>
      <c r="B641" s="71" t="s">
        <v>46</v>
      </c>
      <c r="C641" s="76">
        <v>1</v>
      </c>
      <c r="D641" s="76">
        <v>13</v>
      </c>
      <c r="E641" s="71" t="s">
        <v>168</v>
      </c>
      <c r="F641" s="77" t="s">
        <v>95</v>
      </c>
      <c r="G641" s="73">
        <v>285.10000000000002</v>
      </c>
      <c r="H641" s="16"/>
    </row>
    <row r="642" spans="1:8" ht="12.75" customHeight="1">
      <c r="A642" s="119" t="s">
        <v>403</v>
      </c>
      <c r="B642" s="11" t="s">
        <v>46</v>
      </c>
      <c r="C642" s="10">
        <v>1</v>
      </c>
      <c r="D642" s="10">
        <v>13</v>
      </c>
      <c r="E642" s="11" t="s">
        <v>168</v>
      </c>
      <c r="F642" s="52" t="s">
        <v>193</v>
      </c>
      <c r="G642" s="27">
        <f>G643</f>
        <v>1567</v>
      </c>
      <c r="H642" s="16"/>
    </row>
    <row r="643" spans="1:8" ht="25.5" customHeight="1">
      <c r="A643" s="119" t="s">
        <v>404</v>
      </c>
      <c r="B643" s="11" t="s">
        <v>46</v>
      </c>
      <c r="C643" s="10">
        <v>1</v>
      </c>
      <c r="D643" s="10">
        <v>13</v>
      </c>
      <c r="E643" s="11" t="s">
        <v>168</v>
      </c>
      <c r="F643" s="52" t="s">
        <v>194</v>
      </c>
      <c r="G643" s="27">
        <f>G645+G644</f>
        <v>1567</v>
      </c>
      <c r="H643" s="16"/>
    </row>
    <row r="644" spans="1:8" ht="25.5" customHeight="1">
      <c r="A644" s="121" t="s">
        <v>396</v>
      </c>
      <c r="B644" s="71" t="s">
        <v>46</v>
      </c>
      <c r="C644" s="76">
        <v>1</v>
      </c>
      <c r="D644" s="76">
        <v>13</v>
      </c>
      <c r="E644" s="71" t="s">
        <v>168</v>
      </c>
      <c r="F644" s="77" t="s">
        <v>124</v>
      </c>
      <c r="G644" s="73">
        <v>236.5</v>
      </c>
      <c r="H644" s="16"/>
    </row>
    <row r="645" spans="1:8" ht="25.5" customHeight="1">
      <c r="A645" s="84" t="s">
        <v>397</v>
      </c>
      <c r="B645" s="71" t="s">
        <v>46</v>
      </c>
      <c r="C645" s="76">
        <v>1</v>
      </c>
      <c r="D645" s="76">
        <v>13</v>
      </c>
      <c r="E645" s="71" t="s">
        <v>168</v>
      </c>
      <c r="F645" s="77" t="s">
        <v>93</v>
      </c>
      <c r="G645" s="73">
        <v>1330.5</v>
      </c>
      <c r="H645" s="16"/>
    </row>
    <row r="646" spans="1:8" ht="25.5" customHeight="1">
      <c r="A646" s="5" t="s">
        <v>50</v>
      </c>
      <c r="B646" s="11" t="s">
        <v>46</v>
      </c>
      <c r="C646" s="10">
        <v>1</v>
      </c>
      <c r="D646" s="10">
        <v>13</v>
      </c>
      <c r="E646" s="11" t="s">
        <v>334</v>
      </c>
      <c r="F646" s="52" t="s">
        <v>7</v>
      </c>
      <c r="G646" s="27">
        <f>G647+G650+G653</f>
        <v>7893.7000000000007</v>
      </c>
      <c r="H646" s="16"/>
    </row>
    <row r="647" spans="1:8" ht="25.5" customHeight="1">
      <c r="A647" s="78" t="s">
        <v>443</v>
      </c>
      <c r="B647" s="11" t="s">
        <v>46</v>
      </c>
      <c r="C647" s="13" t="s">
        <v>8</v>
      </c>
      <c r="D647" s="13" t="s">
        <v>70</v>
      </c>
      <c r="E647" s="11" t="s">
        <v>334</v>
      </c>
      <c r="F647" s="52" t="s">
        <v>191</v>
      </c>
      <c r="G647" s="27">
        <f>G648</f>
        <v>1726.1</v>
      </c>
      <c r="H647" s="16"/>
    </row>
    <row r="648" spans="1:8" ht="25.5" customHeight="1">
      <c r="A648" s="5" t="s">
        <v>192</v>
      </c>
      <c r="B648" s="11" t="s">
        <v>46</v>
      </c>
      <c r="C648" s="13" t="s">
        <v>8</v>
      </c>
      <c r="D648" s="13" t="s">
        <v>70</v>
      </c>
      <c r="E648" s="11" t="s">
        <v>334</v>
      </c>
      <c r="F648" s="52" t="s">
        <v>190</v>
      </c>
      <c r="G648" s="27">
        <f>G649</f>
        <v>1726.1</v>
      </c>
      <c r="H648" s="16"/>
    </row>
    <row r="649" spans="1:8" ht="25.5" customHeight="1">
      <c r="A649" s="80" t="s">
        <v>400</v>
      </c>
      <c r="B649" s="71" t="s">
        <v>46</v>
      </c>
      <c r="C649" s="72" t="s">
        <v>8</v>
      </c>
      <c r="D649" s="72" t="s">
        <v>70</v>
      </c>
      <c r="E649" s="71" t="s">
        <v>334</v>
      </c>
      <c r="F649" s="77" t="s">
        <v>94</v>
      </c>
      <c r="G649" s="73">
        <v>1726.1</v>
      </c>
      <c r="H649" s="16"/>
    </row>
    <row r="650" spans="1:8" ht="25.5" customHeight="1">
      <c r="A650" s="119" t="s">
        <v>403</v>
      </c>
      <c r="B650" s="11" t="s">
        <v>46</v>
      </c>
      <c r="C650" s="13" t="s">
        <v>8</v>
      </c>
      <c r="D650" s="13" t="s">
        <v>70</v>
      </c>
      <c r="E650" s="11" t="s">
        <v>334</v>
      </c>
      <c r="F650" s="52" t="s">
        <v>193</v>
      </c>
      <c r="G650" s="27">
        <f>G651</f>
        <v>5877.5</v>
      </c>
      <c r="H650" s="16"/>
    </row>
    <row r="651" spans="1:8" ht="25.5" customHeight="1">
      <c r="A651" s="119" t="s">
        <v>404</v>
      </c>
      <c r="B651" s="11" t="s">
        <v>46</v>
      </c>
      <c r="C651" s="13" t="s">
        <v>8</v>
      </c>
      <c r="D651" s="13" t="s">
        <v>70</v>
      </c>
      <c r="E651" s="11" t="s">
        <v>334</v>
      </c>
      <c r="F651" s="52" t="s">
        <v>194</v>
      </c>
      <c r="G651" s="27">
        <f>G652</f>
        <v>5877.5</v>
      </c>
      <c r="H651" s="16"/>
    </row>
    <row r="652" spans="1:8" s="115" customFormat="1" ht="25.5" customHeight="1">
      <c r="A652" s="132" t="s">
        <v>397</v>
      </c>
      <c r="B652" s="107" t="s">
        <v>46</v>
      </c>
      <c r="C652" s="108" t="s">
        <v>8</v>
      </c>
      <c r="D652" s="108" t="s">
        <v>70</v>
      </c>
      <c r="E652" s="107" t="s">
        <v>334</v>
      </c>
      <c r="F652" s="107" t="s">
        <v>93</v>
      </c>
      <c r="G652" s="109">
        <v>5877.5</v>
      </c>
      <c r="H652" s="114"/>
    </row>
    <row r="653" spans="1:8" s="115" customFormat="1" ht="25.5" customHeight="1">
      <c r="A653" s="125" t="s">
        <v>195</v>
      </c>
      <c r="B653" s="104" t="s">
        <v>46</v>
      </c>
      <c r="C653" s="105" t="s">
        <v>8</v>
      </c>
      <c r="D653" s="105" t="s">
        <v>70</v>
      </c>
      <c r="E653" s="104" t="s">
        <v>334</v>
      </c>
      <c r="F653" s="104" t="s">
        <v>196</v>
      </c>
      <c r="G653" s="106">
        <f>G654</f>
        <v>290.10000000000002</v>
      </c>
      <c r="H653" s="114"/>
    </row>
    <row r="654" spans="1:8" ht="25.5" customHeight="1">
      <c r="A654" s="119" t="s">
        <v>198</v>
      </c>
      <c r="B654" s="11" t="s">
        <v>46</v>
      </c>
      <c r="C654" s="13" t="s">
        <v>8</v>
      </c>
      <c r="D654" s="13" t="s">
        <v>70</v>
      </c>
      <c r="E654" s="11" t="s">
        <v>334</v>
      </c>
      <c r="F654" s="52" t="s">
        <v>197</v>
      </c>
      <c r="G654" s="27">
        <f>G655</f>
        <v>290.10000000000002</v>
      </c>
      <c r="H654" s="16"/>
    </row>
    <row r="655" spans="1:8" ht="25.5" customHeight="1">
      <c r="A655" s="74" t="s">
        <v>101</v>
      </c>
      <c r="B655" s="71" t="s">
        <v>46</v>
      </c>
      <c r="C655" s="72" t="s">
        <v>8</v>
      </c>
      <c r="D655" s="72" t="s">
        <v>70</v>
      </c>
      <c r="E655" s="71" t="s">
        <v>334</v>
      </c>
      <c r="F655" s="77" t="s">
        <v>102</v>
      </c>
      <c r="G655" s="73">
        <v>290.10000000000002</v>
      </c>
      <c r="H655" s="16"/>
    </row>
    <row r="656" spans="1:8" ht="24" customHeight="1">
      <c r="A656" s="5" t="s">
        <v>43</v>
      </c>
      <c r="B656" s="11" t="s">
        <v>46</v>
      </c>
      <c r="C656" s="10">
        <v>1</v>
      </c>
      <c r="D656" s="10">
        <v>13</v>
      </c>
      <c r="E656" s="11" t="s">
        <v>375</v>
      </c>
      <c r="F656" s="11" t="s">
        <v>7</v>
      </c>
      <c r="G656" s="27">
        <f>G659+G662</f>
        <v>1800</v>
      </c>
      <c r="H656" s="16"/>
    </row>
    <row r="657" spans="1:8" ht="12.75" customHeight="1">
      <c r="A657" s="119" t="s">
        <v>403</v>
      </c>
      <c r="B657" s="11" t="s">
        <v>46</v>
      </c>
      <c r="C657" s="10">
        <v>1</v>
      </c>
      <c r="D657" s="10">
        <v>13</v>
      </c>
      <c r="E657" s="11" t="s">
        <v>375</v>
      </c>
      <c r="F657" s="11" t="s">
        <v>193</v>
      </c>
      <c r="G657" s="27">
        <f>G658</f>
        <v>1000</v>
      </c>
      <c r="H657" s="16"/>
    </row>
    <row r="658" spans="1:8" ht="25.5" customHeight="1">
      <c r="A658" s="119" t="s">
        <v>404</v>
      </c>
      <c r="B658" s="11" t="s">
        <v>46</v>
      </c>
      <c r="C658" s="10">
        <v>1</v>
      </c>
      <c r="D658" s="10">
        <v>13</v>
      </c>
      <c r="E658" s="11" t="s">
        <v>375</v>
      </c>
      <c r="F658" s="11" t="s">
        <v>194</v>
      </c>
      <c r="G658" s="27">
        <f>G659</f>
        <v>1000</v>
      </c>
      <c r="H658" s="16"/>
    </row>
    <row r="659" spans="1:8" ht="25.5" customHeight="1">
      <c r="A659" s="84" t="s">
        <v>397</v>
      </c>
      <c r="B659" s="71" t="s">
        <v>46</v>
      </c>
      <c r="C659" s="76">
        <v>1</v>
      </c>
      <c r="D659" s="76">
        <v>13</v>
      </c>
      <c r="E659" s="71" t="s">
        <v>375</v>
      </c>
      <c r="F659" s="77" t="s">
        <v>93</v>
      </c>
      <c r="G659" s="73">
        <v>1000</v>
      </c>
      <c r="H659" s="16"/>
    </row>
    <row r="660" spans="1:8" ht="12.75" customHeight="1">
      <c r="A660" s="119" t="s">
        <v>195</v>
      </c>
      <c r="B660" s="11" t="s">
        <v>46</v>
      </c>
      <c r="C660" s="10">
        <v>1</v>
      </c>
      <c r="D660" s="10">
        <v>13</v>
      </c>
      <c r="E660" s="11" t="s">
        <v>375</v>
      </c>
      <c r="F660" s="52" t="s">
        <v>196</v>
      </c>
      <c r="G660" s="27">
        <f>G661</f>
        <v>800</v>
      </c>
      <c r="H660" s="16"/>
    </row>
    <row r="661" spans="1:8" ht="12.75" customHeight="1">
      <c r="A661" s="124" t="s">
        <v>198</v>
      </c>
      <c r="B661" s="11" t="s">
        <v>46</v>
      </c>
      <c r="C661" s="10">
        <v>1</v>
      </c>
      <c r="D661" s="10">
        <v>13</v>
      </c>
      <c r="E661" s="11" t="s">
        <v>375</v>
      </c>
      <c r="F661" s="52" t="s">
        <v>197</v>
      </c>
      <c r="G661" s="27">
        <f>G662</f>
        <v>800</v>
      </c>
      <c r="H661" s="16"/>
    </row>
    <row r="662" spans="1:8" ht="12.75" customHeight="1">
      <c r="A662" s="74" t="s">
        <v>101</v>
      </c>
      <c r="B662" s="71" t="s">
        <v>46</v>
      </c>
      <c r="C662" s="72" t="s">
        <v>8</v>
      </c>
      <c r="D662" s="72" t="s">
        <v>70</v>
      </c>
      <c r="E662" s="71" t="s">
        <v>375</v>
      </c>
      <c r="F662" s="77" t="s">
        <v>102</v>
      </c>
      <c r="G662" s="73">
        <v>800</v>
      </c>
      <c r="H662" s="16"/>
    </row>
    <row r="663" spans="1:8" ht="24" customHeight="1">
      <c r="A663" s="5" t="s">
        <v>232</v>
      </c>
      <c r="B663" s="11" t="s">
        <v>46</v>
      </c>
      <c r="C663" s="13" t="s">
        <v>8</v>
      </c>
      <c r="D663" s="13" t="s">
        <v>70</v>
      </c>
      <c r="E663" s="11" t="s">
        <v>329</v>
      </c>
      <c r="F663" s="11"/>
      <c r="G663" s="43">
        <f t="shared" ref="G663" si="6">G664</f>
        <v>1000</v>
      </c>
      <c r="H663" s="16"/>
    </row>
    <row r="664" spans="1:8" ht="36" customHeight="1">
      <c r="A664" s="5" t="s">
        <v>333</v>
      </c>
      <c r="B664" s="11" t="s">
        <v>46</v>
      </c>
      <c r="C664" s="13" t="s">
        <v>8</v>
      </c>
      <c r="D664" s="13" t="s">
        <v>70</v>
      </c>
      <c r="E664" s="11" t="s">
        <v>332</v>
      </c>
      <c r="F664" s="11"/>
      <c r="G664" s="27">
        <f>G667</f>
        <v>1000</v>
      </c>
      <c r="H664" s="16"/>
    </row>
    <row r="665" spans="1:8" ht="12.75" customHeight="1">
      <c r="A665" s="119" t="s">
        <v>403</v>
      </c>
      <c r="B665" s="11" t="s">
        <v>46</v>
      </c>
      <c r="C665" s="13" t="s">
        <v>8</v>
      </c>
      <c r="D665" s="13" t="s">
        <v>70</v>
      </c>
      <c r="E665" s="11" t="s">
        <v>332</v>
      </c>
      <c r="F665" s="11" t="s">
        <v>193</v>
      </c>
      <c r="G665" s="27">
        <f>G666</f>
        <v>1000</v>
      </c>
      <c r="H665" s="16"/>
    </row>
    <row r="666" spans="1:8" ht="25.5" customHeight="1">
      <c r="A666" s="119" t="s">
        <v>404</v>
      </c>
      <c r="B666" s="11" t="s">
        <v>46</v>
      </c>
      <c r="C666" s="13" t="s">
        <v>8</v>
      </c>
      <c r="D666" s="13" t="s">
        <v>70</v>
      </c>
      <c r="E666" s="11" t="s">
        <v>332</v>
      </c>
      <c r="F666" s="11" t="s">
        <v>194</v>
      </c>
      <c r="G666" s="27">
        <f>G667</f>
        <v>1000</v>
      </c>
      <c r="H666" s="16"/>
    </row>
    <row r="667" spans="1:8" ht="25.5" customHeight="1">
      <c r="A667" s="84" t="s">
        <v>397</v>
      </c>
      <c r="B667" s="71" t="s">
        <v>46</v>
      </c>
      <c r="C667" s="72" t="s">
        <v>8</v>
      </c>
      <c r="D667" s="72" t="s">
        <v>70</v>
      </c>
      <c r="E667" s="71" t="s">
        <v>332</v>
      </c>
      <c r="F667" s="71" t="s">
        <v>93</v>
      </c>
      <c r="G667" s="73">
        <v>1000</v>
      </c>
      <c r="H667" s="16"/>
    </row>
    <row r="668" spans="1:8" ht="12.75" customHeight="1">
      <c r="A668" s="62" t="s">
        <v>52</v>
      </c>
      <c r="B668" s="58" t="s">
        <v>46</v>
      </c>
      <c r="C668" s="59" t="s">
        <v>11</v>
      </c>
      <c r="D668" s="59" t="s">
        <v>58</v>
      </c>
      <c r="E668" s="58" t="s">
        <v>7</v>
      </c>
      <c r="F668" s="58" t="s">
        <v>7</v>
      </c>
      <c r="G668" s="43">
        <f>G669</f>
        <v>2500</v>
      </c>
      <c r="H668" s="16"/>
    </row>
    <row r="669" spans="1:8" ht="12.75" customHeight="1">
      <c r="A669" s="63" t="s">
        <v>29</v>
      </c>
      <c r="B669" s="11" t="s">
        <v>46</v>
      </c>
      <c r="C669" s="13" t="s">
        <v>11</v>
      </c>
      <c r="D669" s="13" t="s">
        <v>28</v>
      </c>
      <c r="E669" s="11" t="s">
        <v>7</v>
      </c>
      <c r="F669" s="11" t="s">
        <v>7</v>
      </c>
      <c r="G669" s="27">
        <f t="shared" ref="G669:G670" si="7">G670</f>
        <v>2500</v>
      </c>
      <c r="H669" s="16"/>
    </row>
    <row r="670" spans="1:8" ht="12.75" customHeight="1">
      <c r="A670" s="5" t="s">
        <v>165</v>
      </c>
      <c r="B670" s="11" t="s">
        <v>46</v>
      </c>
      <c r="C670" s="13" t="s">
        <v>11</v>
      </c>
      <c r="D670" s="13" t="s">
        <v>28</v>
      </c>
      <c r="E670" s="11" t="s">
        <v>164</v>
      </c>
      <c r="F670" s="11" t="s">
        <v>7</v>
      </c>
      <c r="G670" s="27">
        <f t="shared" si="7"/>
        <v>2500</v>
      </c>
      <c r="H670" s="16"/>
    </row>
    <row r="671" spans="1:8" ht="12.75" customHeight="1">
      <c r="A671" s="5" t="s">
        <v>374</v>
      </c>
      <c r="B671" s="11" t="s">
        <v>46</v>
      </c>
      <c r="C671" s="13" t="s">
        <v>11</v>
      </c>
      <c r="D671" s="13" t="s">
        <v>28</v>
      </c>
      <c r="E671" s="11" t="s">
        <v>373</v>
      </c>
      <c r="F671" s="11" t="s">
        <v>7</v>
      </c>
      <c r="G671" s="27">
        <f>G674</f>
        <v>2500</v>
      </c>
      <c r="H671" s="16"/>
    </row>
    <row r="672" spans="1:8" ht="12.75" customHeight="1">
      <c r="A672" s="119" t="s">
        <v>403</v>
      </c>
      <c r="B672" s="11" t="s">
        <v>46</v>
      </c>
      <c r="C672" s="13" t="s">
        <v>11</v>
      </c>
      <c r="D672" s="13" t="s">
        <v>28</v>
      </c>
      <c r="E672" s="11" t="s">
        <v>373</v>
      </c>
      <c r="F672" s="11" t="s">
        <v>193</v>
      </c>
      <c r="G672" s="27">
        <f>G673</f>
        <v>2500</v>
      </c>
      <c r="H672" s="16"/>
    </row>
    <row r="673" spans="1:9" ht="25.5" customHeight="1">
      <c r="A673" s="119" t="s">
        <v>404</v>
      </c>
      <c r="B673" s="11" t="s">
        <v>46</v>
      </c>
      <c r="C673" s="13" t="s">
        <v>11</v>
      </c>
      <c r="D673" s="13" t="s">
        <v>28</v>
      </c>
      <c r="E673" s="11" t="s">
        <v>373</v>
      </c>
      <c r="F673" s="11" t="s">
        <v>194</v>
      </c>
      <c r="G673" s="27">
        <f>G674</f>
        <v>2500</v>
      </c>
      <c r="H673" s="16"/>
    </row>
    <row r="674" spans="1:9" ht="25.5" customHeight="1">
      <c r="A674" s="84" t="s">
        <v>397</v>
      </c>
      <c r="B674" s="71" t="s">
        <v>46</v>
      </c>
      <c r="C674" s="72" t="s">
        <v>11</v>
      </c>
      <c r="D674" s="72" t="s">
        <v>28</v>
      </c>
      <c r="E674" s="71" t="s">
        <v>373</v>
      </c>
      <c r="F674" s="71" t="s">
        <v>93</v>
      </c>
      <c r="G674" s="73">
        <v>2500</v>
      </c>
      <c r="H674" s="16"/>
    </row>
    <row r="675" spans="1:9" ht="12.75" customHeight="1">
      <c r="A675" s="46" t="s">
        <v>53</v>
      </c>
      <c r="B675" s="64" t="s">
        <v>46</v>
      </c>
      <c r="C675" s="25" t="s">
        <v>17</v>
      </c>
      <c r="D675" s="25" t="s">
        <v>58</v>
      </c>
      <c r="E675" s="64"/>
      <c r="F675" s="64"/>
      <c r="G675" s="33">
        <f>G676</f>
        <v>1000</v>
      </c>
      <c r="H675" s="16"/>
    </row>
    <row r="676" spans="1:9" ht="12.75" customHeight="1">
      <c r="A676" s="65" t="s">
        <v>18</v>
      </c>
      <c r="B676" s="15" t="s">
        <v>46</v>
      </c>
      <c r="C676" s="12" t="s">
        <v>17</v>
      </c>
      <c r="D676" s="12" t="s">
        <v>8</v>
      </c>
      <c r="E676" s="15"/>
      <c r="F676" s="15"/>
      <c r="G676" s="34">
        <f>G677</f>
        <v>1000</v>
      </c>
      <c r="H676" s="16"/>
    </row>
    <row r="677" spans="1:9" ht="12.75" customHeight="1">
      <c r="A677" s="5" t="s">
        <v>165</v>
      </c>
      <c r="B677" s="110" t="s">
        <v>46</v>
      </c>
      <c r="C677" s="111" t="s">
        <v>17</v>
      </c>
      <c r="D677" s="111" t="s">
        <v>8</v>
      </c>
      <c r="E677" s="104" t="s">
        <v>164</v>
      </c>
      <c r="F677" s="110"/>
      <c r="G677" s="112">
        <f>G679</f>
        <v>1000</v>
      </c>
      <c r="H677" s="16"/>
    </row>
    <row r="678" spans="1:9" ht="31.5" customHeight="1">
      <c r="A678" s="103" t="s">
        <v>372</v>
      </c>
      <c r="B678" s="110" t="s">
        <v>46</v>
      </c>
      <c r="C678" s="111" t="s">
        <v>17</v>
      </c>
      <c r="D678" s="111" t="s">
        <v>8</v>
      </c>
      <c r="E678" s="104" t="s">
        <v>337</v>
      </c>
      <c r="F678" s="110"/>
      <c r="G678" s="112">
        <f>G679</f>
        <v>1000</v>
      </c>
      <c r="H678" s="16"/>
    </row>
    <row r="679" spans="1:9" ht="19.5" customHeight="1">
      <c r="A679" s="103" t="s">
        <v>339</v>
      </c>
      <c r="B679" s="104" t="s">
        <v>46</v>
      </c>
      <c r="C679" s="105" t="s">
        <v>17</v>
      </c>
      <c r="D679" s="105" t="s">
        <v>8</v>
      </c>
      <c r="E679" s="104" t="s">
        <v>338</v>
      </c>
      <c r="F679" s="104"/>
      <c r="G679" s="106">
        <f>G680</f>
        <v>1000</v>
      </c>
      <c r="H679" s="16"/>
    </row>
    <row r="680" spans="1:9" ht="20.25" customHeight="1">
      <c r="A680" s="126" t="s">
        <v>403</v>
      </c>
      <c r="B680" s="104" t="s">
        <v>46</v>
      </c>
      <c r="C680" s="105" t="s">
        <v>17</v>
      </c>
      <c r="D680" s="105" t="s">
        <v>8</v>
      </c>
      <c r="E680" s="104" t="s">
        <v>338</v>
      </c>
      <c r="F680" s="104" t="s">
        <v>193</v>
      </c>
      <c r="G680" s="106">
        <f>G681</f>
        <v>1000</v>
      </c>
      <c r="H680" s="16"/>
    </row>
    <row r="681" spans="1:9" ht="20.25" customHeight="1">
      <c r="A681" s="130" t="s">
        <v>404</v>
      </c>
      <c r="B681" s="104" t="s">
        <v>46</v>
      </c>
      <c r="C681" s="105" t="s">
        <v>17</v>
      </c>
      <c r="D681" s="105" t="s">
        <v>8</v>
      </c>
      <c r="E681" s="104" t="s">
        <v>338</v>
      </c>
      <c r="F681" s="104" t="s">
        <v>194</v>
      </c>
      <c r="G681" s="106">
        <f>G682</f>
        <v>1000</v>
      </c>
      <c r="H681" s="16"/>
    </row>
    <row r="682" spans="1:9" ht="25.5" customHeight="1">
      <c r="A682" s="113" t="s">
        <v>397</v>
      </c>
      <c r="B682" s="107" t="s">
        <v>46</v>
      </c>
      <c r="C682" s="108" t="s">
        <v>17</v>
      </c>
      <c r="D682" s="108" t="s">
        <v>8</v>
      </c>
      <c r="E682" s="107" t="s">
        <v>338</v>
      </c>
      <c r="F682" s="107" t="s">
        <v>93</v>
      </c>
      <c r="G682" s="109">
        <v>1000</v>
      </c>
      <c r="H682" s="16"/>
    </row>
    <row r="683" spans="1:9" ht="38.25" customHeight="1">
      <c r="A683" s="253" t="s">
        <v>65</v>
      </c>
      <c r="B683" s="292" t="s">
        <v>41</v>
      </c>
      <c r="C683" s="295"/>
      <c r="D683" s="295"/>
      <c r="E683" s="292" t="s">
        <v>7</v>
      </c>
      <c r="F683" s="292" t="s">
        <v>7</v>
      </c>
      <c r="G683" s="185">
        <f>G684+G844</f>
        <v>1025886.8</v>
      </c>
      <c r="H683" s="16">
        <v>1037423.1</v>
      </c>
      <c r="I683" s="16"/>
    </row>
    <row r="684" spans="1:9" ht="12.75" customHeight="1">
      <c r="A684" s="46" t="s">
        <v>54</v>
      </c>
      <c r="B684" s="24" t="s">
        <v>41</v>
      </c>
      <c r="C684" s="48">
        <v>7</v>
      </c>
      <c r="D684" s="48">
        <v>0</v>
      </c>
      <c r="E684" s="24" t="s">
        <v>7</v>
      </c>
      <c r="F684" s="24" t="s">
        <v>7</v>
      </c>
      <c r="G684" s="186">
        <f>G685+G722+G766+G809</f>
        <v>1007840.9</v>
      </c>
      <c r="H684" s="16">
        <f>H683-G683</f>
        <v>11536.29999999993</v>
      </c>
      <c r="I684" s="16"/>
    </row>
    <row r="685" spans="1:9" ht="12.75" customHeight="1">
      <c r="A685" s="5" t="s">
        <v>20</v>
      </c>
      <c r="B685" s="11" t="s">
        <v>41</v>
      </c>
      <c r="C685" s="10">
        <v>7</v>
      </c>
      <c r="D685" s="10">
        <v>1</v>
      </c>
      <c r="E685" s="11" t="s">
        <v>7</v>
      </c>
      <c r="F685" s="11" t="s">
        <v>7</v>
      </c>
      <c r="G685" s="40">
        <f>G686</f>
        <v>349377.4</v>
      </c>
      <c r="H685" s="16"/>
    </row>
    <row r="686" spans="1:9" ht="12.75" customHeight="1">
      <c r="A686" s="5" t="s">
        <v>165</v>
      </c>
      <c r="B686" s="11" t="s">
        <v>41</v>
      </c>
      <c r="C686" s="10">
        <v>7</v>
      </c>
      <c r="D686" s="10">
        <v>1</v>
      </c>
      <c r="E686" s="11" t="s">
        <v>164</v>
      </c>
      <c r="F686" s="11"/>
      <c r="G686" s="40">
        <f>G688+G700+G707+G714+G695</f>
        <v>349377.4</v>
      </c>
      <c r="H686" s="16"/>
      <c r="I686" s="16"/>
    </row>
    <row r="687" spans="1:9" ht="39.75" customHeight="1">
      <c r="A687" s="5" t="s">
        <v>215</v>
      </c>
      <c r="B687" s="11" t="s">
        <v>41</v>
      </c>
      <c r="C687" s="10">
        <v>7</v>
      </c>
      <c r="D687" s="10">
        <v>1</v>
      </c>
      <c r="E687" s="11" t="s">
        <v>216</v>
      </c>
      <c r="F687" s="11"/>
      <c r="G687" s="40">
        <f>G688</f>
        <v>72159.899999999994</v>
      </c>
      <c r="H687" s="16"/>
      <c r="I687" s="16"/>
    </row>
    <row r="688" spans="1:9" ht="22.5" customHeight="1">
      <c r="A688" s="5" t="s">
        <v>402</v>
      </c>
      <c r="B688" s="11" t="s">
        <v>41</v>
      </c>
      <c r="C688" s="10">
        <v>7</v>
      </c>
      <c r="D688" s="10">
        <v>1</v>
      </c>
      <c r="E688" s="11" t="s">
        <v>216</v>
      </c>
      <c r="F688" s="11" t="s">
        <v>184</v>
      </c>
      <c r="G688" s="40">
        <f>G689+G692</f>
        <v>72159.899999999994</v>
      </c>
      <c r="H688" s="16"/>
    </row>
    <row r="689" spans="1:8" ht="12.75" customHeight="1">
      <c r="A689" s="5" t="s">
        <v>187</v>
      </c>
      <c r="B689" s="11" t="s">
        <v>41</v>
      </c>
      <c r="C689" s="10">
        <v>7</v>
      </c>
      <c r="D689" s="10">
        <v>1</v>
      </c>
      <c r="E689" s="11" t="s">
        <v>216</v>
      </c>
      <c r="F689" s="11" t="s">
        <v>185</v>
      </c>
      <c r="G689" s="40">
        <f>G690+G691</f>
        <v>18708.7</v>
      </c>
      <c r="H689" s="16"/>
    </row>
    <row r="690" spans="1:8" ht="36" customHeight="1">
      <c r="A690" s="135" t="s">
        <v>413</v>
      </c>
      <c r="B690" s="71" t="s">
        <v>41</v>
      </c>
      <c r="C690" s="76">
        <v>7</v>
      </c>
      <c r="D690" s="76">
        <v>1</v>
      </c>
      <c r="E690" s="71" t="s">
        <v>216</v>
      </c>
      <c r="F690" s="71" t="s">
        <v>103</v>
      </c>
      <c r="G690" s="89">
        <v>15608.5</v>
      </c>
      <c r="H690" s="16"/>
    </row>
    <row r="691" spans="1:8" ht="12.75" customHeight="1">
      <c r="A691" s="28" t="s">
        <v>104</v>
      </c>
      <c r="B691" s="71" t="s">
        <v>41</v>
      </c>
      <c r="C691" s="76">
        <v>7</v>
      </c>
      <c r="D691" s="76">
        <v>1</v>
      </c>
      <c r="E691" s="71" t="s">
        <v>216</v>
      </c>
      <c r="F691" s="71" t="s">
        <v>105</v>
      </c>
      <c r="G691" s="89">
        <v>3100.2</v>
      </c>
      <c r="H691" s="16"/>
    </row>
    <row r="692" spans="1:8" ht="15.75" customHeight="1">
      <c r="A692" s="5" t="s">
        <v>221</v>
      </c>
      <c r="B692" s="11" t="s">
        <v>41</v>
      </c>
      <c r="C692" s="10">
        <v>7</v>
      </c>
      <c r="D692" s="10">
        <v>1</v>
      </c>
      <c r="E692" s="11" t="s">
        <v>216</v>
      </c>
      <c r="F692" s="11" t="s">
        <v>188</v>
      </c>
      <c r="G692" s="40">
        <f>G693+G694</f>
        <v>53451.199999999997</v>
      </c>
      <c r="H692" s="16"/>
    </row>
    <row r="693" spans="1:8" ht="36.75" customHeight="1">
      <c r="A693" s="28" t="s">
        <v>414</v>
      </c>
      <c r="B693" s="71" t="s">
        <v>41</v>
      </c>
      <c r="C693" s="76">
        <v>7</v>
      </c>
      <c r="D693" s="76">
        <v>1</v>
      </c>
      <c r="E693" s="71" t="s">
        <v>216</v>
      </c>
      <c r="F693" s="71" t="s">
        <v>100</v>
      </c>
      <c r="G693" s="89">
        <v>47184.7</v>
      </c>
      <c r="H693" s="16"/>
    </row>
    <row r="694" spans="1:8" ht="12.75" customHeight="1">
      <c r="A694" s="28" t="s">
        <v>106</v>
      </c>
      <c r="B694" s="71" t="s">
        <v>41</v>
      </c>
      <c r="C694" s="76">
        <v>7</v>
      </c>
      <c r="D694" s="76">
        <v>1</v>
      </c>
      <c r="E694" s="71" t="s">
        <v>216</v>
      </c>
      <c r="F694" s="71" t="s">
        <v>107</v>
      </c>
      <c r="G694" s="89">
        <v>6266.5</v>
      </c>
      <c r="H694" s="16"/>
    </row>
    <row r="695" spans="1:8" ht="30" customHeight="1">
      <c r="A695" s="5" t="s">
        <v>527</v>
      </c>
      <c r="B695" s="11" t="s">
        <v>41</v>
      </c>
      <c r="C695" s="10">
        <v>7</v>
      </c>
      <c r="D695" s="10">
        <v>1</v>
      </c>
      <c r="E695" s="11" t="s">
        <v>256</v>
      </c>
      <c r="F695" s="11"/>
      <c r="G695" s="40">
        <f>G696</f>
        <v>31.5</v>
      </c>
      <c r="H695" s="16"/>
    </row>
    <row r="696" spans="1:8" ht="12.75" customHeight="1">
      <c r="A696" s="5" t="s">
        <v>303</v>
      </c>
      <c r="B696" s="11" t="s">
        <v>41</v>
      </c>
      <c r="C696" s="10">
        <v>7</v>
      </c>
      <c r="D696" s="10">
        <v>1</v>
      </c>
      <c r="E696" s="11" t="s">
        <v>263</v>
      </c>
      <c r="F696" s="11"/>
      <c r="G696" s="40">
        <f>G697</f>
        <v>31.5</v>
      </c>
      <c r="H696" s="16"/>
    </row>
    <row r="697" spans="1:8" ht="12.75" customHeight="1">
      <c r="A697" s="5" t="s">
        <v>402</v>
      </c>
      <c r="B697" s="11" t="s">
        <v>41</v>
      </c>
      <c r="C697" s="10">
        <v>7</v>
      </c>
      <c r="D697" s="10">
        <v>1</v>
      </c>
      <c r="E697" s="11" t="s">
        <v>263</v>
      </c>
      <c r="F697" s="11" t="s">
        <v>184</v>
      </c>
      <c r="G697" s="40">
        <f>G698</f>
        <v>31.5</v>
      </c>
      <c r="H697" s="16"/>
    </row>
    <row r="698" spans="1:8" ht="12.75" customHeight="1">
      <c r="A698" s="5" t="s">
        <v>187</v>
      </c>
      <c r="B698" s="11" t="s">
        <v>41</v>
      </c>
      <c r="C698" s="10">
        <v>7</v>
      </c>
      <c r="D698" s="10">
        <v>1</v>
      </c>
      <c r="E698" s="11" t="s">
        <v>263</v>
      </c>
      <c r="F698" s="11" t="s">
        <v>185</v>
      </c>
      <c r="G698" s="40">
        <f>G699</f>
        <v>31.5</v>
      </c>
      <c r="H698" s="16"/>
    </row>
    <row r="699" spans="1:8" ht="12.75" customHeight="1">
      <c r="A699" s="28" t="s">
        <v>104</v>
      </c>
      <c r="B699" s="71" t="s">
        <v>41</v>
      </c>
      <c r="C699" s="76">
        <v>7</v>
      </c>
      <c r="D699" s="76">
        <v>1</v>
      </c>
      <c r="E699" s="71" t="s">
        <v>263</v>
      </c>
      <c r="F699" s="71" t="s">
        <v>105</v>
      </c>
      <c r="G699" s="89">
        <v>31.5</v>
      </c>
      <c r="H699" s="16"/>
    </row>
    <row r="700" spans="1:8" ht="27.75" customHeight="1">
      <c r="A700" s="5" t="s">
        <v>309</v>
      </c>
      <c r="B700" s="11" t="s">
        <v>41</v>
      </c>
      <c r="C700" s="10">
        <v>7</v>
      </c>
      <c r="D700" s="10">
        <v>1</v>
      </c>
      <c r="E700" s="11" t="s">
        <v>308</v>
      </c>
      <c r="F700" s="11"/>
      <c r="G700" s="40">
        <f>G701</f>
        <v>723.8</v>
      </c>
      <c r="H700" s="16"/>
    </row>
    <row r="701" spans="1:8" ht="27" customHeight="1">
      <c r="A701" s="5" t="s">
        <v>529</v>
      </c>
      <c r="B701" s="11" t="s">
        <v>41</v>
      </c>
      <c r="C701" s="10">
        <v>7</v>
      </c>
      <c r="D701" s="10">
        <v>1</v>
      </c>
      <c r="E701" s="11" t="s">
        <v>307</v>
      </c>
      <c r="F701" s="11"/>
      <c r="G701" s="40">
        <f>G702</f>
        <v>723.8</v>
      </c>
      <c r="H701" s="16"/>
    </row>
    <row r="702" spans="1:8" ht="12.75" customHeight="1">
      <c r="A702" s="5" t="s">
        <v>402</v>
      </c>
      <c r="B702" s="11" t="s">
        <v>41</v>
      </c>
      <c r="C702" s="10">
        <v>7</v>
      </c>
      <c r="D702" s="10">
        <v>1</v>
      </c>
      <c r="E702" s="11" t="s">
        <v>307</v>
      </c>
      <c r="F702" s="11" t="s">
        <v>184</v>
      </c>
      <c r="G702" s="40">
        <f>G703+G705</f>
        <v>723.8</v>
      </c>
      <c r="H702" s="16"/>
    </row>
    <row r="703" spans="1:8" ht="12.75" customHeight="1">
      <c r="A703" s="5" t="s">
        <v>187</v>
      </c>
      <c r="B703" s="11" t="s">
        <v>41</v>
      </c>
      <c r="C703" s="10">
        <v>7</v>
      </c>
      <c r="D703" s="10">
        <v>1</v>
      </c>
      <c r="E703" s="11" t="s">
        <v>307</v>
      </c>
      <c r="F703" s="11" t="s">
        <v>185</v>
      </c>
      <c r="G703" s="40">
        <f>G704</f>
        <v>269</v>
      </c>
      <c r="H703" s="16"/>
    </row>
    <row r="704" spans="1:8" ht="23.25" customHeight="1">
      <c r="A704" s="28" t="s">
        <v>104</v>
      </c>
      <c r="B704" s="71" t="s">
        <v>41</v>
      </c>
      <c r="C704" s="76">
        <v>7</v>
      </c>
      <c r="D704" s="76">
        <v>1</v>
      </c>
      <c r="E704" s="71" t="s">
        <v>307</v>
      </c>
      <c r="F704" s="71" t="s">
        <v>105</v>
      </c>
      <c r="G704" s="89">
        <v>269</v>
      </c>
      <c r="H704" s="16"/>
    </row>
    <row r="705" spans="1:8" ht="12.75" customHeight="1">
      <c r="A705" s="5" t="s">
        <v>189</v>
      </c>
      <c r="B705" s="11" t="s">
        <v>41</v>
      </c>
      <c r="C705" s="10">
        <v>7</v>
      </c>
      <c r="D705" s="10">
        <v>1</v>
      </c>
      <c r="E705" s="11" t="s">
        <v>307</v>
      </c>
      <c r="F705" s="11" t="s">
        <v>188</v>
      </c>
      <c r="G705" s="40">
        <f>G706</f>
        <v>454.8</v>
      </c>
      <c r="H705" s="16"/>
    </row>
    <row r="706" spans="1:8" ht="12.75" customHeight="1">
      <c r="A706" s="28" t="s">
        <v>106</v>
      </c>
      <c r="B706" s="71" t="s">
        <v>41</v>
      </c>
      <c r="C706" s="76">
        <v>7</v>
      </c>
      <c r="D706" s="76">
        <v>1</v>
      </c>
      <c r="E706" s="71" t="s">
        <v>307</v>
      </c>
      <c r="F706" s="71" t="s">
        <v>107</v>
      </c>
      <c r="G706" s="89">
        <v>454.8</v>
      </c>
      <c r="H706" s="16"/>
    </row>
    <row r="707" spans="1:8" ht="34.5" customHeight="1">
      <c r="A707" s="5" t="s">
        <v>235</v>
      </c>
      <c r="B707" s="11" t="s">
        <v>41</v>
      </c>
      <c r="C707" s="10">
        <v>7</v>
      </c>
      <c r="D707" s="10">
        <v>1</v>
      </c>
      <c r="E707" s="11" t="s">
        <v>314</v>
      </c>
      <c r="F707" s="11"/>
      <c r="G707" s="40">
        <f>G708</f>
        <v>760</v>
      </c>
      <c r="H707" s="16"/>
    </row>
    <row r="708" spans="1:8" ht="36" customHeight="1">
      <c r="A708" s="5" t="s">
        <v>275</v>
      </c>
      <c r="B708" s="11" t="s">
        <v>41</v>
      </c>
      <c r="C708" s="10">
        <v>7</v>
      </c>
      <c r="D708" s="10">
        <v>1</v>
      </c>
      <c r="E708" s="11" t="s">
        <v>313</v>
      </c>
      <c r="F708" s="11"/>
      <c r="G708" s="40">
        <f>G709</f>
        <v>760</v>
      </c>
      <c r="H708" s="16"/>
    </row>
    <row r="709" spans="1:8" ht="26.25" customHeight="1">
      <c r="A709" s="5" t="s">
        <v>402</v>
      </c>
      <c r="B709" s="11" t="s">
        <v>41</v>
      </c>
      <c r="C709" s="10">
        <v>7</v>
      </c>
      <c r="D709" s="10">
        <v>1</v>
      </c>
      <c r="E709" s="11" t="s">
        <v>313</v>
      </c>
      <c r="F709" s="11" t="s">
        <v>184</v>
      </c>
      <c r="G709" s="40">
        <f>G710+G712</f>
        <v>760</v>
      </c>
      <c r="H709" s="16"/>
    </row>
    <row r="710" spans="1:8" ht="12.75" customHeight="1">
      <c r="A710" s="5" t="s">
        <v>187</v>
      </c>
      <c r="B710" s="11" t="s">
        <v>41</v>
      </c>
      <c r="C710" s="10">
        <v>7</v>
      </c>
      <c r="D710" s="10">
        <v>1</v>
      </c>
      <c r="E710" s="11" t="s">
        <v>313</v>
      </c>
      <c r="F710" s="11" t="s">
        <v>185</v>
      </c>
      <c r="G710" s="40">
        <f>G711</f>
        <v>400</v>
      </c>
      <c r="H710" s="16"/>
    </row>
    <row r="711" spans="1:8" ht="12.75" customHeight="1">
      <c r="A711" s="28" t="s">
        <v>104</v>
      </c>
      <c r="B711" s="71" t="s">
        <v>41</v>
      </c>
      <c r="C711" s="76">
        <v>7</v>
      </c>
      <c r="D711" s="76">
        <v>1</v>
      </c>
      <c r="E711" s="71" t="s">
        <v>313</v>
      </c>
      <c r="F711" s="71" t="s">
        <v>105</v>
      </c>
      <c r="G711" s="89">
        <v>400</v>
      </c>
      <c r="H711" s="16"/>
    </row>
    <row r="712" spans="1:8" ht="12.75" customHeight="1">
      <c r="A712" s="5" t="s">
        <v>189</v>
      </c>
      <c r="B712" s="11" t="s">
        <v>41</v>
      </c>
      <c r="C712" s="10">
        <v>7</v>
      </c>
      <c r="D712" s="10">
        <v>1</v>
      </c>
      <c r="E712" s="11" t="s">
        <v>313</v>
      </c>
      <c r="F712" s="11" t="s">
        <v>188</v>
      </c>
      <c r="G712" s="40">
        <f>G713</f>
        <v>360</v>
      </c>
      <c r="H712" s="16"/>
    </row>
    <row r="713" spans="1:8" ht="12.75" customHeight="1">
      <c r="A713" s="28" t="s">
        <v>106</v>
      </c>
      <c r="B713" s="71" t="s">
        <v>41</v>
      </c>
      <c r="C713" s="76">
        <v>7</v>
      </c>
      <c r="D713" s="76">
        <v>1</v>
      </c>
      <c r="E713" s="71" t="s">
        <v>313</v>
      </c>
      <c r="F713" s="71" t="s">
        <v>107</v>
      </c>
      <c r="G713" s="89">
        <v>360</v>
      </c>
      <c r="H713" s="16"/>
    </row>
    <row r="714" spans="1:8" ht="34.5" customHeight="1">
      <c r="A714" s="5" t="s">
        <v>453</v>
      </c>
      <c r="B714" s="11" t="s">
        <v>41</v>
      </c>
      <c r="C714" s="10">
        <v>7</v>
      </c>
      <c r="D714" s="10">
        <v>1</v>
      </c>
      <c r="E714" s="11" t="s">
        <v>393</v>
      </c>
      <c r="F714" s="11"/>
      <c r="G714" s="40">
        <f>G715</f>
        <v>275702.2</v>
      </c>
      <c r="H714" s="16"/>
    </row>
    <row r="715" spans="1:8" ht="12.75" customHeight="1">
      <c r="A715" s="5" t="s">
        <v>402</v>
      </c>
      <c r="B715" s="11" t="s">
        <v>41</v>
      </c>
      <c r="C715" s="10">
        <v>7</v>
      </c>
      <c r="D715" s="10">
        <v>1</v>
      </c>
      <c r="E715" s="11" t="s">
        <v>393</v>
      </c>
      <c r="F715" s="11" t="s">
        <v>184</v>
      </c>
      <c r="G715" s="40">
        <f>G716+G719</f>
        <v>275702.2</v>
      </c>
      <c r="H715" s="16"/>
    </row>
    <row r="716" spans="1:8" ht="12.75" customHeight="1">
      <c r="A716" s="5" t="s">
        <v>187</v>
      </c>
      <c r="B716" s="11" t="s">
        <v>41</v>
      </c>
      <c r="C716" s="10">
        <v>7</v>
      </c>
      <c r="D716" s="10">
        <v>1</v>
      </c>
      <c r="E716" s="11" t="s">
        <v>393</v>
      </c>
      <c r="F716" s="11" t="s">
        <v>185</v>
      </c>
      <c r="G716" s="40">
        <f>G717</f>
        <v>59281.700000000004</v>
      </c>
      <c r="H716" s="16"/>
    </row>
    <row r="717" spans="1:8" ht="37.5" customHeight="1">
      <c r="A717" s="5" t="s">
        <v>413</v>
      </c>
      <c r="B717" s="11" t="s">
        <v>41</v>
      </c>
      <c r="C717" s="10">
        <v>7</v>
      </c>
      <c r="D717" s="10">
        <v>1</v>
      </c>
      <c r="E717" s="11" t="s">
        <v>393</v>
      </c>
      <c r="F717" s="11" t="s">
        <v>103</v>
      </c>
      <c r="G717" s="40">
        <f>G718</f>
        <v>59281.700000000004</v>
      </c>
      <c r="H717" s="16"/>
    </row>
    <row r="718" spans="1:8" ht="12.75" customHeight="1">
      <c r="A718" s="28" t="s">
        <v>68</v>
      </c>
      <c r="B718" s="71" t="s">
        <v>41</v>
      </c>
      <c r="C718" s="76">
        <v>7</v>
      </c>
      <c r="D718" s="76">
        <v>1</v>
      </c>
      <c r="E718" s="71" t="s">
        <v>393</v>
      </c>
      <c r="F718" s="71" t="s">
        <v>103</v>
      </c>
      <c r="G718" s="89">
        <f>41165.3+18116.4</f>
        <v>59281.700000000004</v>
      </c>
      <c r="H718" s="16"/>
    </row>
    <row r="719" spans="1:8" ht="12.75" customHeight="1">
      <c r="A719" s="5" t="s">
        <v>221</v>
      </c>
      <c r="B719" s="11" t="s">
        <v>41</v>
      </c>
      <c r="C719" s="10">
        <v>7</v>
      </c>
      <c r="D719" s="10">
        <v>1</v>
      </c>
      <c r="E719" s="11" t="s">
        <v>393</v>
      </c>
      <c r="F719" s="11" t="s">
        <v>188</v>
      </c>
      <c r="G719" s="40">
        <f>G720</f>
        <v>216420.5</v>
      </c>
      <c r="H719" s="16"/>
    </row>
    <row r="720" spans="1:8" ht="12.75" customHeight="1">
      <c r="A720" s="5" t="s">
        <v>414</v>
      </c>
      <c r="B720" s="11" t="s">
        <v>41</v>
      </c>
      <c r="C720" s="10">
        <v>7</v>
      </c>
      <c r="D720" s="10">
        <v>1</v>
      </c>
      <c r="E720" s="11" t="s">
        <v>393</v>
      </c>
      <c r="F720" s="11" t="s">
        <v>100</v>
      </c>
      <c r="G720" s="40">
        <f>G721</f>
        <v>216420.5</v>
      </c>
      <c r="H720" s="16"/>
    </row>
    <row r="721" spans="1:8" ht="12.75" customHeight="1">
      <c r="A721" s="28" t="s">
        <v>68</v>
      </c>
      <c r="B721" s="71" t="s">
        <v>41</v>
      </c>
      <c r="C721" s="76">
        <v>7</v>
      </c>
      <c r="D721" s="76">
        <v>1</v>
      </c>
      <c r="E721" s="71" t="s">
        <v>393</v>
      </c>
      <c r="F721" s="71" t="s">
        <v>100</v>
      </c>
      <c r="G721" s="89">
        <f>202286-18116.4+32250.9</f>
        <v>216420.5</v>
      </c>
      <c r="H721" s="16"/>
    </row>
    <row r="722" spans="1:8" ht="12.75" customHeight="1">
      <c r="A722" s="5" t="s">
        <v>21</v>
      </c>
      <c r="B722" s="11" t="s">
        <v>41</v>
      </c>
      <c r="C722" s="10">
        <v>7</v>
      </c>
      <c r="D722" s="10">
        <v>2</v>
      </c>
      <c r="E722" s="11"/>
      <c r="F722" s="11" t="s">
        <v>7</v>
      </c>
      <c r="G722" s="40">
        <f>G723</f>
        <v>609641.20000000007</v>
      </c>
      <c r="H722" s="16"/>
    </row>
    <row r="723" spans="1:8" ht="12.75" customHeight="1">
      <c r="A723" s="5" t="s">
        <v>165</v>
      </c>
      <c r="B723" s="11" t="s">
        <v>41</v>
      </c>
      <c r="C723" s="10">
        <v>7</v>
      </c>
      <c r="D723" s="10">
        <v>2</v>
      </c>
      <c r="E723" s="11" t="s">
        <v>164</v>
      </c>
      <c r="F723" s="11"/>
      <c r="G723" s="40">
        <f>G724+G732+G737+G744+G749+G754+G761</f>
        <v>609641.20000000007</v>
      </c>
      <c r="H723" s="16"/>
    </row>
    <row r="724" spans="1:8" ht="36.75" customHeight="1">
      <c r="A724" s="5" t="s">
        <v>215</v>
      </c>
      <c r="B724" s="11" t="s">
        <v>41</v>
      </c>
      <c r="C724" s="10">
        <v>7</v>
      </c>
      <c r="D724" s="10">
        <v>2</v>
      </c>
      <c r="E724" s="11" t="s">
        <v>216</v>
      </c>
      <c r="F724" s="11"/>
      <c r="G724" s="40">
        <f>G725</f>
        <v>160255.70000000001</v>
      </c>
      <c r="H724" s="16"/>
    </row>
    <row r="725" spans="1:8" ht="12.75" customHeight="1">
      <c r="A725" s="5" t="s">
        <v>402</v>
      </c>
      <c r="B725" s="11" t="s">
        <v>41</v>
      </c>
      <c r="C725" s="10">
        <v>7</v>
      </c>
      <c r="D725" s="10">
        <v>2</v>
      </c>
      <c r="E725" s="11" t="s">
        <v>220</v>
      </c>
      <c r="F725" s="11" t="s">
        <v>184</v>
      </c>
      <c r="G725" s="40">
        <f>G726+G729</f>
        <v>160255.70000000001</v>
      </c>
      <c r="H725" s="16"/>
    </row>
    <row r="726" spans="1:8" ht="12.75" customHeight="1">
      <c r="A726" s="5" t="s">
        <v>187</v>
      </c>
      <c r="B726" s="11" t="s">
        <v>41</v>
      </c>
      <c r="C726" s="10">
        <v>7</v>
      </c>
      <c r="D726" s="10">
        <v>2</v>
      </c>
      <c r="E726" s="11" t="s">
        <v>216</v>
      </c>
      <c r="F726" s="11" t="s">
        <v>185</v>
      </c>
      <c r="G726" s="40">
        <f>G727+G728</f>
        <v>130411.3</v>
      </c>
      <c r="H726" s="16"/>
    </row>
    <row r="727" spans="1:8" ht="36" customHeight="1">
      <c r="A727" s="28" t="s">
        <v>413</v>
      </c>
      <c r="B727" s="71" t="s">
        <v>41</v>
      </c>
      <c r="C727" s="76">
        <v>7</v>
      </c>
      <c r="D727" s="76">
        <v>2</v>
      </c>
      <c r="E727" s="71" t="s">
        <v>216</v>
      </c>
      <c r="F727" s="71" t="s">
        <v>103</v>
      </c>
      <c r="G727" s="89">
        <v>108086.6</v>
      </c>
      <c r="H727" s="16">
        <f>G714+G761</f>
        <v>707661.60000000009</v>
      </c>
    </row>
    <row r="728" spans="1:8" ht="16.5" customHeight="1">
      <c r="A728" s="28" t="s">
        <v>108</v>
      </c>
      <c r="B728" s="71" t="s">
        <v>41</v>
      </c>
      <c r="C728" s="76">
        <v>7</v>
      </c>
      <c r="D728" s="76">
        <v>2</v>
      </c>
      <c r="E728" s="71" t="s">
        <v>216</v>
      </c>
      <c r="F728" s="71" t="s">
        <v>105</v>
      </c>
      <c r="G728" s="89">
        <v>22324.7</v>
      </c>
      <c r="H728" s="16"/>
    </row>
    <row r="729" spans="1:8" ht="17.25" customHeight="1">
      <c r="A729" s="5" t="s">
        <v>221</v>
      </c>
      <c r="B729" s="11" t="s">
        <v>41</v>
      </c>
      <c r="C729" s="10">
        <v>7</v>
      </c>
      <c r="D729" s="10">
        <v>2</v>
      </c>
      <c r="E729" s="11" t="s">
        <v>216</v>
      </c>
      <c r="F729" s="11" t="s">
        <v>188</v>
      </c>
      <c r="G729" s="40">
        <f>G730+G731</f>
        <v>29844.400000000001</v>
      </c>
      <c r="H729" s="16"/>
    </row>
    <row r="730" spans="1:8" ht="38.25" customHeight="1">
      <c r="A730" s="28" t="s">
        <v>414</v>
      </c>
      <c r="B730" s="71" t="s">
        <v>41</v>
      </c>
      <c r="C730" s="76">
        <v>7</v>
      </c>
      <c r="D730" s="76">
        <v>2</v>
      </c>
      <c r="E730" s="71" t="s">
        <v>216</v>
      </c>
      <c r="F730" s="71" t="s">
        <v>100</v>
      </c>
      <c r="G730" s="89">
        <v>28784.400000000001</v>
      </c>
      <c r="H730" s="16"/>
    </row>
    <row r="731" spans="1:8" ht="20.25" customHeight="1">
      <c r="A731" s="28" t="s">
        <v>106</v>
      </c>
      <c r="B731" s="71" t="s">
        <v>41</v>
      </c>
      <c r="C731" s="76">
        <v>7</v>
      </c>
      <c r="D731" s="76">
        <v>2</v>
      </c>
      <c r="E731" s="71" t="s">
        <v>216</v>
      </c>
      <c r="F731" s="71" t="s">
        <v>107</v>
      </c>
      <c r="G731" s="89">
        <v>1060</v>
      </c>
      <c r="H731" s="16"/>
    </row>
    <row r="732" spans="1:8" ht="24" customHeight="1">
      <c r="A732" s="5" t="s">
        <v>527</v>
      </c>
      <c r="B732" s="11" t="s">
        <v>41</v>
      </c>
      <c r="C732" s="10">
        <v>7</v>
      </c>
      <c r="D732" s="10">
        <v>2</v>
      </c>
      <c r="E732" s="11" t="s">
        <v>256</v>
      </c>
      <c r="F732" s="11"/>
      <c r="G732" s="40">
        <f>G733</f>
        <v>526</v>
      </c>
      <c r="H732" s="16"/>
    </row>
    <row r="733" spans="1:8" ht="24" customHeight="1">
      <c r="A733" s="5" t="s">
        <v>259</v>
      </c>
      <c r="B733" s="11" t="s">
        <v>41</v>
      </c>
      <c r="C733" s="10">
        <v>7</v>
      </c>
      <c r="D733" s="10">
        <v>2</v>
      </c>
      <c r="E733" s="11" t="s">
        <v>260</v>
      </c>
      <c r="F733" s="11"/>
      <c r="G733" s="40">
        <f>G734</f>
        <v>526</v>
      </c>
      <c r="H733" s="16"/>
    </row>
    <row r="734" spans="1:8" ht="24" customHeight="1">
      <c r="A734" s="5" t="s">
        <v>402</v>
      </c>
      <c r="B734" s="11" t="s">
        <v>41</v>
      </c>
      <c r="C734" s="10">
        <v>7</v>
      </c>
      <c r="D734" s="10">
        <v>2</v>
      </c>
      <c r="E734" s="11" t="s">
        <v>260</v>
      </c>
      <c r="F734" s="11" t="s">
        <v>184</v>
      </c>
      <c r="G734" s="40">
        <f>G735</f>
        <v>526</v>
      </c>
      <c r="H734" s="16"/>
    </row>
    <row r="735" spans="1:8" ht="24" customHeight="1">
      <c r="A735" s="5" t="s">
        <v>187</v>
      </c>
      <c r="B735" s="11" t="s">
        <v>41</v>
      </c>
      <c r="C735" s="10">
        <v>7</v>
      </c>
      <c r="D735" s="10">
        <v>2</v>
      </c>
      <c r="E735" s="11" t="s">
        <v>260</v>
      </c>
      <c r="F735" s="11" t="s">
        <v>185</v>
      </c>
      <c r="G735" s="40">
        <f>G736</f>
        <v>526</v>
      </c>
      <c r="H735" s="16"/>
    </row>
    <row r="736" spans="1:8" ht="24" customHeight="1">
      <c r="A736" s="28" t="s">
        <v>104</v>
      </c>
      <c r="B736" s="71" t="s">
        <v>41</v>
      </c>
      <c r="C736" s="76">
        <v>7</v>
      </c>
      <c r="D736" s="76">
        <v>2</v>
      </c>
      <c r="E736" s="71" t="s">
        <v>260</v>
      </c>
      <c r="F736" s="71" t="s">
        <v>105</v>
      </c>
      <c r="G736" s="89">
        <v>526</v>
      </c>
      <c r="H736" s="16"/>
    </row>
    <row r="737" spans="1:8" ht="33" customHeight="1">
      <c r="A737" s="5" t="s">
        <v>309</v>
      </c>
      <c r="B737" s="11" t="s">
        <v>41</v>
      </c>
      <c r="C737" s="10">
        <v>7</v>
      </c>
      <c r="D737" s="10">
        <v>2</v>
      </c>
      <c r="E737" s="11" t="s">
        <v>308</v>
      </c>
      <c r="F737" s="11"/>
      <c r="G737" s="40">
        <f>G738</f>
        <v>850.09999999999991</v>
      </c>
      <c r="H737" s="16"/>
    </row>
    <row r="738" spans="1:8" ht="30.75" customHeight="1">
      <c r="A738" s="5" t="s">
        <v>529</v>
      </c>
      <c r="B738" s="11" t="s">
        <v>41</v>
      </c>
      <c r="C738" s="10">
        <v>7</v>
      </c>
      <c r="D738" s="10">
        <v>2</v>
      </c>
      <c r="E738" s="11" t="s">
        <v>307</v>
      </c>
      <c r="F738" s="11"/>
      <c r="G738" s="40">
        <f>G739</f>
        <v>850.09999999999991</v>
      </c>
      <c r="H738" s="16"/>
    </row>
    <row r="739" spans="1:8" ht="12.75" customHeight="1">
      <c r="A739" s="5" t="s">
        <v>402</v>
      </c>
      <c r="B739" s="11" t="s">
        <v>41</v>
      </c>
      <c r="C739" s="10">
        <v>7</v>
      </c>
      <c r="D739" s="10">
        <v>2</v>
      </c>
      <c r="E739" s="11" t="s">
        <v>307</v>
      </c>
      <c r="F739" s="11" t="s">
        <v>184</v>
      </c>
      <c r="G739" s="40">
        <f>G740+G742</f>
        <v>850.09999999999991</v>
      </c>
      <c r="H739" s="16"/>
    </row>
    <row r="740" spans="1:8" ht="12.75" customHeight="1">
      <c r="A740" s="5" t="s">
        <v>187</v>
      </c>
      <c r="B740" s="11" t="s">
        <v>41</v>
      </c>
      <c r="C740" s="10">
        <v>7</v>
      </c>
      <c r="D740" s="10">
        <v>2</v>
      </c>
      <c r="E740" s="11" t="s">
        <v>307</v>
      </c>
      <c r="F740" s="11" t="s">
        <v>185</v>
      </c>
      <c r="G740" s="40">
        <f>G741</f>
        <v>806.8</v>
      </c>
      <c r="H740" s="16"/>
    </row>
    <row r="741" spans="1:8" ht="12.75" customHeight="1">
      <c r="A741" s="28" t="s">
        <v>104</v>
      </c>
      <c r="B741" s="71" t="s">
        <v>41</v>
      </c>
      <c r="C741" s="76">
        <v>7</v>
      </c>
      <c r="D741" s="76">
        <v>2</v>
      </c>
      <c r="E741" s="71" t="s">
        <v>307</v>
      </c>
      <c r="F741" s="71" t="s">
        <v>105</v>
      </c>
      <c r="G741" s="89">
        <v>806.8</v>
      </c>
      <c r="H741" s="16"/>
    </row>
    <row r="742" spans="1:8" ht="12.75" customHeight="1">
      <c r="A742" s="5" t="s">
        <v>189</v>
      </c>
      <c r="B742" s="11" t="s">
        <v>41</v>
      </c>
      <c r="C742" s="10">
        <v>7</v>
      </c>
      <c r="D742" s="10">
        <v>2</v>
      </c>
      <c r="E742" s="11" t="s">
        <v>307</v>
      </c>
      <c r="F742" s="11" t="s">
        <v>188</v>
      </c>
      <c r="G742" s="40">
        <f>G743</f>
        <v>43.3</v>
      </c>
      <c r="H742" s="16"/>
    </row>
    <row r="743" spans="1:8" ht="12.75" customHeight="1">
      <c r="A743" s="28" t="s">
        <v>106</v>
      </c>
      <c r="B743" s="71" t="s">
        <v>41</v>
      </c>
      <c r="C743" s="76">
        <v>7</v>
      </c>
      <c r="D743" s="76">
        <v>2</v>
      </c>
      <c r="E743" s="71" t="s">
        <v>307</v>
      </c>
      <c r="F743" s="71" t="s">
        <v>107</v>
      </c>
      <c r="G743" s="89">
        <v>43.3</v>
      </c>
      <c r="H743" s="16"/>
    </row>
    <row r="744" spans="1:8" ht="16.5" customHeight="1">
      <c r="A744" s="5" t="s">
        <v>306</v>
      </c>
      <c r="B744" s="11" t="s">
        <v>41</v>
      </c>
      <c r="C744" s="10">
        <v>7</v>
      </c>
      <c r="D744" s="10">
        <v>2</v>
      </c>
      <c r="E744" s="11" t="s">
        <v>274</v>
      </c>
      <c r="F744" s="11"/>
      <c r="G744" s="40">
        <f>G745</f>
        <v>100</v>
      </c>
      <c r="H744" s="16"/>
    </row>
    <row r="745" spans="1:8" ht="21.75" customHeight="1">
      <c r="A745" s="5" t="s">
        <v>305</v>
      </c>
      <c r="B745" s="11" t="s">
        <v>41</v>
      </c>
      <c r="C745" s="10">
        <v>7</v>
      </c>
      <c r="D745" s="10">
        <v>2</v>
      </c>
      <c r="E745" s="11" t="s">
        <v>304</v>
      </c>
      <c r="F745" s="11"/>
      <c r="G745" s="40">
        <f>G746</f>
        <v>100</v>
      </c>
      <c r="H745" s="16"/>
    </row>
    <row r="746" spans="1:8" ht="12.75" customHeight="1">
      <c r="A746" s="5" t="s">
        <v>402</v>
      </c>
      <c r="B746" s="11" t="s">
        <v>41</v>
      </c>
      <c r="C746" s="10">
        <v>7</v>
      </c>
      <c r="D746" s="10">
        <v>2</v>
      </c>
      <c r="E746" s="11" t="s">
        <v>304</v>
      </c>
      <c r="F746" s="11" t="s">
        <v>184</v>
      </c>
      <c r="G746" s="40">
        <f>G747</f>
        <v>100</v>
      </c>
      <c r="H746" s="16"/>
    </row>
    <row r="747" spans="1:8" ht="12.75" customHeight="1">
      <c r="A747" s="5" t="s">
        <v>187</v>
      </c>
      <c r="B747" s="11" t="s">
        <v>41</v>
      </c>
      <c r="C747" s="10">
        <v>7</v>
      </c>
      <c r="D747" s="10">
        <v>2</v>
      </c>
      <c r="E747" s="11" t="s">
        <v>304</v>
      </c>
      <c r="F747" s="11" t="s">
        <v>185</v>
      </c>
      <c r="G747" s="40">
        <f>G748</f>
        <v>100</v>
      </c>
      <c r="H747" s="16"/>
    </row>
    <row r="748" spans="1:8" ht="12.75" customHeight="1">
      <c r="A748" s="28" t="s">
        <v>104</v>
      </c>
      <c r="B748" s="71" t="s">
        <v>41</v>
      </c>
      <c r="C748" s="76">
        <v>7</v>
      </c>
      <c r="D748" s="76">
        <v>2</v>
      </c>
      <c r="E748" s="71" t="s">
        <v>304</v>
      </c>
      <c r="F748" s="71" t="s">
        <v>105</v>
      </c>
      <c r="G748" s="89">
        <v>100</v>
      </c>
      <c r="H748" s="16"/>
    </row>
    <row r="749" spans="1:8" ht="30.75" customHeight="1">
      <c r="A749" s="5" t="s">
        <v>226</v>
      </c>
      <c r="B749" s="11" t="s">
        <v>41</v>
      </c>
      <c r="C749" s="10">
        <v>7</v>
      </c>
      <c r="D749" s="10">
        <v>2</v>
      </c>
      <c r="E749" s="11" t="s">
        <v>325</v>
      </c>
      <c r="F749" s="11"/>
      <c r="G749" s="40">
        <f>G750</f>
        <v>15000</v>
      </c>
      <c r="H749" s="16"/>
    </row>
    <row r="750" spans="1:8" ht="39.75" customHeight="1">
      <c r="A750" s="5" t="s">
        <v>515</v>
      </c>
      <c r="B750" s="11" t="s">
        <v>41</v>
      </c>
      <c r="C750" s="10">
        <v>7</v>
      </c>
      <c r="D750" s="10">
        <v>2</v>
      </c>
      <c r="E750" s="11" t="s">
        <v>324</v>
      </c>
      <c r="F750" s="11"/>
      <c r="G750" s="40">
        <f>G751</f>
        <v>15000</v>
      </c>
      <c r="H750" s="16"/>
    </row>
    <row r="751" spans="1:8" ht="12.75" customHeight="1">
      <c r="A751" s="5" t="s">
        <v>402</v>
      </c>
      <c r="B751" s="11" t="s">
        <v>41</v>
      </c>
      <c r="C751" s="10">
        <v>7</v>
      </c>
      <c r="D751" s="10">
        <v>2</v>
      </c>
      <c r="E751" s="11" t="s">
        <v>324</v>
      </c>
      <c r="F751" s="11" t="s">
        <v>184</v>
      </c>
      <c r="G751" s="40">
        <f>G752</f>
        <v>15000</v>
      </c>
      <c r="H751" s="16"/>
    </row>
    <row r="752" spans="1:8" ht="12.75" customHeight="1">
      <c r="A752" s="5" t="s">
        <v>187</v>
      </c>
      <c r="B752" s="11" t="s">
        <v>41</v>
      </c>
      <c r="C752" s="10">
        <v>7</v>
      </c>
      <c r="D752" s="10">
        <v>2</v>
      </c>
      <c r="E752" s="11" t="s">
        <v>324</v>
      </c>
      <c r="F752" s="11" t="s">
        <v>185</v>
      </c>
      <c r="G752" s="40">
        <f>G753</f>
        <v>15000</v>
      </c>
      <c r="H752" s="16"/>
    </row>
    <row r="753" spans="1:8" ht="12.75" customHeight="1">
      <c r="A753" s="28" t="s">
        <v>104</v>
      </c>
      <c r="B753" s="71" t="s">
        <v>41</v>
      </c>
      <c r="C753" s="76">
        <v>7</v>
      </c>
      <c r="D753" s="76">
        <v>2</v>
      </c>
      <c r="E753" s="71" t="s">
        <v>324</v>
      </c>
      <c r="F753" s="71" t="s">
        <v>105</v>
      </c>
      <c r="G753" s="89">
        <v>15000</v>
      </c>
      <c r="H753" s="16"/>
    </row>
    <row r="754" spans="1:8" ht="32.25" customHeight="1">
      <c r="A754" s="5" t="s">
        <v>235</v>
      </c>
      <c r="B754" s="11" t="s">
        <v>41</v>
      </c>
      <c r="C754" s="10">
        <v>7</v>
      </c>
      <c r="D754" s="10">
        <v>2</v>
      </c>
      <c r="E754" s="11" t="s">
        <v>314</v>
      </c>
      <c r="F754" s="11"/>
      <c r="G754" s="40">
        <f>G755</f>
        <v>950</v>
      </c>
      <c r="H754" s="16"/>
    </row>
    <row r="755" spans="1:8" ht="36" customHeight="1">
      <c r="A755" s="5" t="s">
        <v>275</v>
      </c>
      <c r="B755" s="11" t="s">
        <v>41</v>
      </c>
      <c r="C755" s="10">
        <v>7</v>
      </c>
      <c r="D755" s="10">
        <v>2</v>
      </c>
      <c r="E755" s="11" t="s">
        <v>313</v>
      </c>
      <c r="F755" s="11"/>
      <c r="G755" s="40">
        <f>G756</f>
        <v>950</v>
      </c>
      <c r="H755" s="16"/>
    </row>
    <row r="756" spans="1:8" ht="12.75" customHeight="1">
      <c r="A756" s="5" t="s">
        <v>402</v>
      </c>
      <c r="B756" s="11" t="s">
        <v>41</v>
      </c>
      <c r="C756" s="10">
        <v>7</v>
      </c>
      <c r="D756" s="10">
        <v>2</v>
      </c>
      <c r="E756" s="11" t="s">
        <v>313</v>
      </c>
      <c r="F756" s="11" t="s">
        <v>184</v>
      </c>
      <c r="G756" s="40">
        <f>G757+G759</f>
        <v>950</v>
      </c>
      <c r="H756" s="16"/>
    </row>
    <row r="757" spans="1:8" ht="12.75" customHeight="1">
      <c r="A757" s="5" t="s">
        <v>187</v>
      </c>
      <c r="B757" s="11" t="s">
        <v>41</v>
      </c>
      <c r="C757" s="10">
        <v>7</v>
      </c>
      <c r="D757" s="10">
        <v>2</v>
      </c>
      <c r="E757" s="11" t="s">
        <v>313</v>
      </c>
      <c r="F757" s="11" t="s">
        <v>185</v>
      </c>
      <c r="G757" s="40">
        <f>G758</f>
        <v>900</v>
      </c>
      <c r="H757" s="16"/>
    </row>
    <row r="758" spans="1:8" ht="12.75" customHeight="1">
      <c r="A758" s="28" t="s">
        <v>104</v>
      </c>
      <c r="B758" s="71" t="s">
        <v>41</v>
      </c>
      <c r="C758" s="76">
        <v>7</v>
      </c>
      <c r="D758" s="76">
        <v>2</v>
      </c>
      <c r="E758" s="71" t="s">
        <v>313</v>
      </c>
      <c r="F758" s="71" t="s">
        <v>105</v>
      </c>
      <c r="G758" s="89">
        <v>900</v>
      </c>
      <c r="H758" s="16"/>
    </row>
    <row r="759" spans="1:8" ht="12.75" customHeight="1">
      <c r="A759" s="5" t="s">
        <v>189</v>
      </c>
      <c r="B759" s="11" t="s">
        <v>41</v>
      </c>
      <c r="C759" s="10">
        <v>7</v>
      </c>
      <c r="D759" s="10">
        <v>2</v>
      </c>
      <c r="E759" s="11" t="s">
        <v>313</v>
      </c>
      <c r="F759" s="11" t="s">
        <v>188</v>
      </c>
      <c r="G759" s="40">
        <f>G760</f>
        <v>50</v>
      </c>
      <c r="H759" s="16"/>
    </row>
    <row r="760" spans="1:8" ht="12.75" customHeight="1">
      <c r="A760" s="28" t="s">
        <v>106</v>
      </c>
      <c r="B760" s="71" t="s">
        <v>41</v>
      </c>
      <c r="C760" s="76">
        <v>7</v>
      </c>
      <c r="D760" s="76">
        <v>2</v>
      </c>
      <c r="E760" s="71" t="s">
        <v>313</v>
      </c>
      <c r="F760" s="71" t="s">
        <v>107</v>
      </c>
      <c r="G760" s="89">
        <v>50</v>
      </c>
      <c r="H760" s="16"/>
    </row>
    <row r="761" spans="1:8" ht="29.25" customHeight="1">
      <c r="A761" s="5" t="s">
        <v>453</v>
      </c>
      <c r="B761" s="11" t="s">
        <v>41</v>
      </c>
      <c r="C761" s="10">
        <v>7</v>
      </c>
      <c r="D761" s="10">
        <v>2</v>
      </c>
      <c r="E761" s="11" t="s">
        <v>393</v>
      </c>
      <c r="F761" s="11"/>
      <c r="G761" s="40">
        <f>G762</f>
        <v>431959.4</v>
      </c>
      <c r="H761" s="16"/>
    </row>
    <row r="762" spans="1:8" ht="12.75" customHeight="1">
      <c r="A762" s="5" t="s">
        <v>402</v>
      </c>
      <c r="B762" s="11" t="s">
        <v>41</v>
      </c>
      <c r="C762" s="10">
        <v>7</v>
      </c>
      <c r="D762" s="10">
        <v>2</v>
      </c>
      <c r="E762" s="11" t="s">
        <v>393</v>
      </c>
      <c r="F762" s="11" t="s">
        <v>184</v>
      </c>
      <c r="G762" s="40">
        <f>G763</f>
        <v>431959.4</v>
      </c>
      <c r="H762" s="16"/>
    </row>
    <row r="763" spans="1:8" ht="12.75" customHeight="1">
      <c r="A763" s="5" t="s">
        <v>187</v>
      </c>
      <c r="B763" s="11" t="s">
        <v>41</v>
      </c>
      <c r="C763" s="10">
        <v>7</v>
      </c>
      <c r="D763" s="10">
        <v>2</v>
      </c>
      <c r="E763" s="11" t="s">
        <v>393</v>
      </c>
      <c r="F763" s="11" t="s">
        <v>185</v>
      </c>
      <c r="G763" s="40">
        <f>G764</f>
        <v>431959.4</v>
      </c>
      <c r="H763" s="16"/>
    </row>
    <row r="764" spans="1:8" ht="12.75" customHeight="1">
      <c r="A764" s="5" t="s">
        <v>413</v>
      </c>
      <c r="B764" s="11" t="s">
        <v>41</v>
      </c>
      <c r="C764" s="10">
        <v>7</v>
      </c>
      <c r="D764" s="10">
        <v>2</v>
      </c>
      <c r="E764" s="11" t="s">
        <v>393</v>
      </c>
      <c r="F764" s="11" t="s">
        <v>103</v>
      </c>
      <c r="G764" s="40">
        <f>G765</f>
        <v>431959.4</v>
      </c>
      <c r="H764" s="16"/>
    </row>
    <row r="765" spans="1:8" ht="12.75" customHeight="1">
      <c r="A765" s="28" t="s">
        <v>68</v>
      </c>
      <c r="B765" s="71" t="s">
        <v>41</v>
      </c>
      <c r="C765" s="76">
        <v>7</v>
      </c>
      <c r="D765" s="76">
        <v>2</v>
      </c>
      <c r="E765" s="71" t="s">
        <v>393</v>
      </c>
      <c r="F765" s="71" t="s">
        <v>103</v>
      </c>
      <c r="G765" s="89">
        <f>428474.4+3485</f>
        <v>431959.4</v>
      </c>
      <c r="H765" s="16"/>
    </row>
    <row r="766" spans="1:8" ht="12.75" customHeight="1">
      <c r="A766" s="5" t="s">
        <v>25</v>
      </c>
      <c r="B766" s="11" t="s">
        <v>41</v>
      </c>
      <c r="C766" s="10">
        <v>7</v>
      </c>
      <c r="D766" s="10">
        <v>7</v>
      </c>
      <c r="E766" s="11" t="s">
        <v>7</v>
      </c>
      <c r="F766" s="11" t="s">
        <v>7</v>
      </c>
      <c r="G766" s="40">
        <f>G767+G772+G804+G799</f>
        <v>7021.1</v>
      </c>
      <c r="H766" s="16"/>
    </row>
    <row r="767" spans="1:8" ht="24" customHeight="1">
      <c r="A767" s="5" t="s">
        <v>531</v>
      </c>
      <c r="B767" s="11" t="s">
        <v>41</v>
      </c>
      <c r="C767" s="10">
        <v>7</v>
      </c>
      <c r="D767" s="10">
        <v>7</v>
      </c>
      <c r="E767" s="11" t="s">
        <v>444</v>
      </c>
      <c r="F767" s="11"/>
      <c r="G767" s="40">
        <f>G768</f>
        <v>3025</v>
      </c>
      <c r="H767" s="16"/>
    </row>
    <row r="768" spans="1:8" ht="33.75" customHeight="1">
      <c r="A768" s="5" t="s">
        <v>302</v>
      </c>
      <c r="B768" s="11" t="s">
        <v>41</v>
      </c>
      <c r="C768" s="10">
        <v>7</v>
      </c>
      <c r="D768" s="10">
        <v>7</v>
      </c>
      <c r="E768" s="11" t="s">
        <v>301</v>
      </c>
      <c r="F768" s="11"/>
      <c r="G768" s="40">
        <f t="shared" ref="G768" si="8">G771</f>
        <v>3025</v>
      </c>
      <c r="H768" s="16"/>
    </row>
    <row r="769" spans="1:8" ht="36" customHeight="1">
      <c r="A769" s="119" t="s">
        <v>403</v>
      </c>
      <c r="B769" s="11" t="s">
        <v>41</v>
      </c>
      <c r="C769" s="10">
        <v>7</v>
      </c>
      <c r="D769" s="10">
        <v>7</v>
      </c>
      <c r="E769" s="11" t="s">
        <v>301</v>
      </c>
      <c r="F769" s="11" t="s">
        <v>193</v>
      </c>
      <c r="G769" s="40">
        <f>G770</f>
        <v>3025</v>
      </c>
      <c r="H769" s="16"/>
    </row>
    <row r="770" spans="1:8" ht="36" customHeight="1">
      <c r="A770" s="119" t="s">
        <v>404</v>
      </c>
      <c r="B770" s="11" t="s">
        <v>41</v>
      </c>
      <c r="C770" s="10">
        <v>7</v>
      </c>
      <c r="D770" s="10">
        <v>7</v>
      </c>
      <c r="E770" s="11" t="s">
        <v>301</v>
      </c>
      <c r="F770" s="11" t="s">
        <v>194</v>
      </c>
      <c r="G770" s="40">
        <f>G771</f>
        <v>3025</v>
      </c>
      <c r="H770" s="16"/>
    </row>
    <row r="771" spans="1:8" ht="25.5" customHeight="1">
      <c r="A771" s="84" t="s">
        <v>397</v>
      </c>
      <c r="B771" s="71" t="s">
        <v>41</v>
      </c>
      <c r="C771" s="76">
        <v>7</v>
      </c>
      <c r="D771" s="76">
        <v>7</v>
      </c>
      <c r="E771" s="71" t="s">
        <v>301</v>
      </c>
      <c r="F771" s="71" t="s">
        <v>93</v>
      </c>
      <c r="G771" s="89">
        <v>3025</v>
      </c>
      <c r="H771" s="16"/>
    </row>
    <row r="772" spans="1:8" ht="18.75" customHeight="1">
      <c r="A772" s="5" t="s">
        <v>300</v>
      </c>
      <c r="B772" s="11" t="s">
        <v>41</v>
      </c>
      <c r="C772" s="10">
        <v>7</v>
      </c>
      <c r="D772" s="10">
        <v>7</v>
      </c>
      <c r="E772" s="11" t="s">
        <v>323</v>
      </c>
      <c r="F772" s="11"/>
      <c r="G772" s="40">
        <f>G773+G780+G784+G788+G792+G796</f>
        <v>3628</v>
      </c>
      <c r="H772" s="16"/>
    </row>
    <row r="773" spans="1:8" ht="25.5" customHeight="1">
      <c r="A773" s="299" t="s">
        <v>519</v>
      </c>
      <c r="B773" s="71" t="s">
        <v>41</v>
      </c>
      <c r="C773" s="76">
        <v>7</v>
      </c>
      <c r="D773" s="76">
        <v>7</v>
      </c>
      <c r="E773" s="71" t="s">
        <v>299</v>
      </c>
      <c r="F773" s="71"/>
      <c r="G773" s="89">
        <f>G774+G777</f>
        <v>471.8</v>
      </c>
      <c r="H773" s="16"/>
    </row>
    <row r="774" spans="1:8" ht="25.5" customHeight="1">
      <c r="A774" s="78" t="s">
        <v>443</v>
      </c>
      <c r="B774" s="11" t="s">
        <v>41</v>
      </c>
      <c r="C774" s="13" t="s">
        <v>12</v>
      </c>
      <c r="D774" s="13" t="s">
        <v>12</v>
      </c>
      <c r="E774" s="11" t="s">
        <v>299</v>
      </c>
      <c r="F774" s="11" t="s">
        <v>191</v>
      </c>
      <c r="G774" s="40">
        <f>G775</f>
        <v>5.2</v>
      </c>
      <c r="H774" s="16"/>
    </row>
    <row r="775" spans="1:8" ht="25.5" customHeight="1">
      <c r="A775" s="5" t="s">
        <v>192</v>
      </c>
      <c r="B775" s="11" t="s">
        <v>41</v>
      </c>
      <c r="C775" s="13" t="s">
        <v>12</v>
      </c>
      <c r="D775" s="13" t="s">
        <v>12</v>
      </c>
      <c r="E775" s="11" t="s">
        <v>299</v>
      </c>
      <c r="F775" s="11" t="s">
        <v>190</v>
      </c>
      <c r="G775" s="40">
        <f>G776</f>
        <v>5.2</v>
      </c>
      <c r="H775" s="16"/>
    </row>
    <row r="776" spans="1:8" ht="25.5" customHeight="1">
      <c r="A776" s="80" t="s">
        <v>401</v>
      </c>
      <c r="B776" s="71" t="s">
        <v>41</v>
      </c>
      <c r="C776" s="72" t="s">
        <v>12</v>
      </c>
      <c r="D776" s="72" t="s">
        <v>12</v>
      </c>
      <c r="E776" s="71" t="s">
        <v>299</v>
      </c>
      <c r="F776" s="71" t="s">
        <v>95</v>
      </c>
      <c r="G776" s="89">
        <v>5.2</v>
      </c>
      <c r="H776" s="16"/>
    </row>
    <row r="777" spans="1:8" ht="25.5" customHeight="1">
      <c r="A777" s="119" t="s">
        <v>403</v>
      </c>
      <c r="B777" s="11" t="s">
        <v>41</v>
      </c>
      <c r="C777" s="10">
        <v>7</v>
      </c>
      <c r="D777" s="10">
        <v>7</v>
      </c>
      <c r="E777" s="11" t="s">
        <v>299</v>
      </c>
      <c r="F777" s="11" t="s">
        <v>193</v>
      </c>
      <c r="G777" s="40">
        <f>G778</f>
        <v>466.6</v>
      </c>
      <c r="H777" s="16"/>
    </row>
    <row r="778" spans="1:8" ht="25.5" customHeight="1">
      <c r="A778" s="119" t="s">
        <v>404</v>
      </c>
      <c r="B778" s="11" t="s">
        <v>41</v>
      </c>
      <c r="C778" s="10">
        <v>7</v>
      </c>
      <c r="D778" s="10">
        <v>7</v>
      </c>
      <c r="E778" s="11" t="s">
        <v>299</v>
      </c>
      <c r="F778" s="11" t="s">
        <v>194</v>
      </c>
      <c r="G778" s="40">
        <f>G779</f>
        <v>466.6</v>
      </c>
      <c r="H778" s="16"/>
    </row>
    <row r="779" spans="1:8" ht="25.5" customHeight="1">
      <c r="A779" s="84" t="s">
        <v>397</v>
      </c>
      <c r="B779" s="71" t="s">
        <v>41</v>
      </c>
      <c r="C779" s="76">
        <v>7</v>
      </c>
      <c r="D779" s="76">
        <v>7</v>
      </c>
      <c r="E779" s="71" t="s">
        <v>299</v>
      </c>
      <c r="F779" s="71" t="s">
        <v>93</v>
      </c>
      <c r="G779" s="89">
        <v>466.6</v>
      </c>
      <c r="H779" s="16"/>
    </row>
    <row r="780" spans="1:8" ht="25.5" customHeight="1">
      <c r="A780" s="119" t="s">
        <v>297</v>
      </c>
      <c r="B780" s="11" t="s">
        <v>41</v>
      </c>
      <c r="C780" s="10">
        <v>7</v>
      </c>
      <c r="D780" s="10">
        <v>7</v>
      </c>
      <c r="E780" s="11" t="s">
        <v>298</v>
      </c>
      <c r="F780" s="11"/>
      <c r="G780" s="40">
        <f>G781</f>
        <v>70.8</v>
      </c>
      <c r="H780" s="16"/>
    </row>
    <row r="781" spans="1:8" ht="25.5" customHeight="1">
      <c r="A781" s="119" t="s">
        <v>403</v>
      </c>
      <c r="B781" s="11" t="s">
        <v>41</v>
      </c>
      <c r="C781" s="10">
        <v>7</v>
      </c>
      <c r="D781" s="10">
        <v>7</v>
      </c>
      <c r="E781" s="11" t="s">
        <v>298</v>
      </c>
      <c r="F781" s="11" t="s">
        <v>193</v>
      </c>
      <c r="G781" s="40">
        <f>G782</f>
        <v>70.8</v>
      </c>
      <c r="H781" s="16"/>
    </row>
    <row r="782" spans="1:8" ht="25.5" customHeight="1">
      <c r="A782" s="119" t="s">
        <v>404</v>
      </c>
      <c r="B782" s="11" t="s">
        <v>41</v>
      </c>
      <c r="C782" s="10">
        <v>7</v>
      </c>
      <c r="D782" s="10">
        <v>7</v>
      </c>
      <c r="E782" s="11" t="s">
        <v>298</v>
      </c>
      <c r="F782" s="11" t="s">
        <v>194</v>
      </c>
      <c r="G782" s="40">
        <f>G783</f>
        <v>70.8</v>
      </c>
      <c r="H782" s="16"/>
    </row>
    <row r="783" spans="1:8" ht="25.5" customHeight="1">
      <c r="A783" s="84" t="s">
        <v>397</v>
      </c>
      <c r="B783" s="71" t="s">
        <v>41</v>
      </c>
      <c r="C783" s="76">
        <v>7</v>
      </c>
      <c r="D783" s="76">
        <v>7</v>
      </c>
      <c r="E783" s="71" t="s">
        <v>298</v>
      </c>
      <c r="F783" s="71" t="s">
        <v>93</v>
      </c>
      <c r="G783" s="89">
        <v>70.8</v>
      </c>
      <c r="H783" s="16"/>
    </row>
    <row r="784" spans="1:8" ht="30.75" customHeight="1">
      <c r="A784" s="119" t="s">
        <v>295</v>
      </c>
      <c r="B784" s="11" t="s">
        <v>41</v>
      </c>
      <c r="C784" s="10">
        <v>7</v>
      </c>
      <c r="D784" s="10">
        <v>7</v>
      </c>
      <c r="E784" s="11" t="s">
        <v>296</v>
      </c>
      <c r="F784" s="11"/>
      <c r="G784" s="40">
        <f>G785</f>
        <v>423.6</v>
      </c>
      <c r="H784" s="16"/>
    </row>
    <row r="785" spans="1:8" ht="25.5" customHeight="1">
      <c r="A785" s="119" t="s">
        <v>403</v>
      </c>
      <c r="B785" s="11" t="s">
        <v>41</v>
      </c>
      <c r="C785" s="10">
        <v>7</v>
      </c>
      <c r="D785" s="10">
        <v>7</v>
      </c>
      <c r="E785" s="11" t="s">
        <v>296</v>
      </c>
      <c r="F785" s="11" t="s">
        <v>193</v>
      </c>
      <c r="G785" s="40">
        <f>G786</f>
        <v>423.6</v>
      </c>
      <c r="H785" s="16"/>
    </row>
    <row r="786" spans="1:8" ht="25.5" customHeight="1">
      <c r="A786" s="119" t="s">
        <v>404</v>
      </c>
      <c r="B786" s="11" t="s">
        <v>41</v>
      </c>
      <c r="C786" s="10">
        <v>7</v>
      </c>
      <c r="D786" s="10">
        <v>7</v>
      </c>
      <c r="E786" s="11" t="s">
        <v>296</v>
      </c>
      <c r="F786" s="11" t="s">
        <v>194</v>
      </c>
      <c r="G786" s="40">
        <f>G787</f>
        <v>423.6</v>
      </c>
      <c r="H786" s="16"/>
    </row>
    <row r="787" spans="1:8" ht="25.5" customHeight="1">
      <c r="A787" s="84" t="s">
        <v>397</v>
      </c>
      <c r="B787" s="71" t="s">
        <v>41</v>
      </c>
      <c r="C787" s="76">
        <v>7</v>
      </c>
      <c r="D787" s="76">
        <v>7</v>
      </c>
      <c r="E787" s="71" t="s">
        <v>296</v>
      </c>
      <c r="F787" s="71" t="s">
        <v>93</v>
      </c>
      <c r="G787" s="89">
        <v>423.6</v>
      </c>
      <c r="H787" s="16"/>
    </row>
    <row r="788" spans="1:8" ht="25.5" customHeight="1">
      <c r="A788" s="119" t="s">
        <v>293</v>
      </c>
      <c r="B788" s="11" t="s">
        <v>41</v>
      </c>
      <c r="C788" s="10">
        <v>7</v>
      </c>
      <c r="D788" s="10">
        <v>7</v>
      </c>
      <c r="E788" s="11" t="s">
        <v>294</v>
      </c>
      <c r="F788" s="11"/>
      <c r="G788" s="40">
        <f>G789</f>
        <v>506.3</v>
      </c>
      <c r="H788" s="16"/>
    </row>
    <row r="789" spans="1:8" ht="25.5" customHeight="1">
      <c r="A789" s="119" t="s">
        <v>403</v>
      </c>
      <c r="B789" s="11" t="s">
        <v>41</v>
      </c>
      <c r="C789" s="10">
        <v>7</v>
      </c>
      <c r="D789" s="10">
        <v>7</v>
      </c>
      <c r="E789" s="11" t="s">
        <v>294</v>
      </c>
      <c r="F789" s="11" t="s">
        <v>193</v>
      </c>
      <c r="G789" s="40">
        <f>G790</f>
        <v>506.3</v>
      </c>
      <c r="H789" s="16"/>
    </row>
    <row r="790" spans="1:8" ht="25.5" customHeight="1">
      <c r="A790" s="119" t="s">
        <v>404</v>
      </c>
      <c r="B790" s="11" t="s">
        <v>41</v>
      </c>
      <c r="C790" s="10">
        <v>7</v>
      </c>
      <c r="D790" s="10">
        <v>7</v>
      </c>
      <c r="E790" s="11" t="s">
        <v>294</v>
      </c>
      <c r="F790" s="11" t="s">
        <v>194</v>
      </c>
      <c r="G790" s="40">
        <f>G791</f>
        <v>506.3</v>
      </c>
      <c r="H790" s="16"/>
    </row>
    <row r="791" spans="1:8" ht="25.5" customHeight="1">
      <c r="A791" s="84" t="s">
        <v>397</v>
      </c>
      <c r="B791" s="71" t="s">
        <v>41</v>
      </c>
      <c r="C791" s="76">
        <v>7</v>
      </c>
      <c r="D791" s="76">
        <v>7</v>
      </c>
      <c r="E791" s="71" t="s">
        <v>294</v>
      </c>
      <c r="F791" s="71" t="s">
        <v>93</v>
      </c>
      <c r="G791" s="89">
        <v>506.3</v>
      </c>
      <c r="H791" s="16"/>
    </row>
    <row r="792" spans="1:8" ht="25.5" customHeight="1">
      <c r="A792" s="119" t="s">
        <v>292</v>
      </c>
      <c r="B792" s="11" t="s">
        <v>41</v>
      </c>
      <c r="C792" s="10">
        <v>7</v>
      </c>
      <c r="D792" s="10">
        <v>7</v>
      </c>
      <c r="E792" s="11" t="s">
        <v>291</v>
      </c>
      <c r="F792" s="11"/>
      <c r="G792" s="40">
        <f>G793</f>
        <v>51.5</v>
      </c>
      <c r="H792" s="16"/>
    </row>
    <row r="793" spans="1:8" ht="25.5" customHeight="1">
      <c r="A793" s="119" t="s">
        <v>403</v>
      </c>
      <c r="B793" s="11" t="s">
        <v>41</v>
      </c>
      <c r="C793" s="10">
        <v>7</v>
      </c>
      <c r="D793" s="10">
        <v>7</v>
      </c>
      <c r="E793" s="11" t="s">
        <v>291</v>
      </c>
      <c r="F793" s="11" t="s">
        <v>193</v>
      </c>
      <c r="G793" s="40">
        <f>G794</f>
        <v>51.5</v>
      </c>
      <c r="H793" s="16"/>
    </row>
    <row r="794" spans="1:8" ht="25.5" customHeight="1">
      <c r="A794" s="119" t="s">
        <v>404</v>
      </c>
      <c r="B794" s="11" t="s">
        <v>41</v>
      </c>
      <c r="C794" s="10">
        <v>7</v>
      </c>
      <c r="D794" s="10">
        <v>7</v>
      </c>
      <c r="E794" s="11" t="s">
        <v>291</v>
      </c>
      <c r="F794" s="11" t="s">
        <v>194</v>
      </c>
      <c r="G794" s="40">
        <f>G795</f>
        <v>51.5</v>
      </c>
      <c r="H794" s="16"/>
    </row>
    <row r="795" spans="1:8" ht="25.5" customHeight="1">
      <c r="A795" s="84" t="s">
        <v>397</v>
      </c>
      <c r="B795" s="71" t="s">
        <v>41</v>
      </c>
      <c r="C795" s="76">
        <v>7</v>
      </c>
      <c r="D795" s="76">
        <v>7</v>
      </c>
      <c r="E795" s="71" t="s">
        <v>291</v>
      </c>
      <c r="F795" s="71" t="s">
        <v>93</v>
      </c>
      <c r="G795" s="89">
        <v>51.5</v>
      </c>
      <c r="H795" s="16"/>
    </row>
    <row r="796" spans="1:8" ht="35.25" customHeight="1">
      <c r="A796" s="119" t="s">
        <v>290</v>
      </c>
      <c r="B796" s="11" t="s">
        <v>41</v>
      </c>
      <c r="C796" s="10">
        <v>7</v>
      </c>
      <c r="D796" s="10">
        <v>7</v>
      </c>
      <c r="E796" s="11" t="s">
        <v>288</v>
      </c>
      <c r="F796" s="11"/>
      <c r="G796" s="40">
        <f>G797</f>
        <v>2104</v>
      </c>
      <c r="H796" s="16"/>
    </row>
    <row r="797" spans="1:8" ht="18" customHeight="1">
      <c r="A797" s="134" t="s">
        <v>405</v>
      </c>
      <c r="B797" s="11" t="s">
        <v>41</v>
      </c>
      <c r="C797" s="10">
        <v>7</v>
      </c>
      <c r="D797" s="10">
        <v>7</v>
      </c>
      <c r="E797" s="11" t="s">
        <v>288</v>
      </c>
      <c r="F797" s="11" t="s">
        <v>199</v>
      </c>
      <c r="G797" s="40">
        <f>G798</f>
        <v>2104</v>
      </c>
      <c r="H797" s="16"/>
    </row>
    <row r="798" spans="1:8" ht="21" customHeight="1">
      <c r="A798" s="80" t="s">
        <v>289</v>
      </c>
      <c r="B798" s="71" t="s">
        <v>41</v>
      </c>
      <c r="C798" s="76">
        <v>7</v>
      </c>
      <c r="D798" s="76">
        <v>7</v>
      </c>
      <c r="E798" s="71" t="s">
        <v>288</v>
      </c>
      <c r="F798" s="71" t="s">
        <v>147</v>
      </c>
      <c r="G798" s="89">
        <v>2104</v>
      </c>
      <c r="H798" s="16"/>
    </row>
    <row r="799" spans="1:8" ht="27" customHeight="1">
      <c r="A799" s="119" t="s">
        <v>230</v>
      </c>
      <c r="B799" s="11" t="s">
        <v>41</v>
      </c>
      <c r="C799" s="10">
        <v>7</v>
      </c>
      <c r="D799" s="10">
        <v>7</v>
      </c>
      <c r="E799" s="11" t="s">
        <v>264</v>
      </c>
      <c r="F799" s="11"/>
      <c r="G799" s="40">
        <f>G800</f>
        <v>288.10000000000002</v>
      </c>
      <c r="H799" s="16"/>
    </row>
    <row r="800" spans="1:8" ht="33.75" customHeight="1">
      <c r="A800" s="119" t="s">
        <v>480</v>
      </c>
      <c r="B800" s="11" t="s">
        <v>41</v>
      </c>
      <c r="C800" s="10">
        <v>7</v>
      </c>
      <c r="D800" s="10">
        <v>7</v>
      </c>
      <c r="E800" s="11" t="s">
        <v>310</v>
      </c>
      <c r="F800" s="11"/>
      <c r="G800" s="40">
        <f>G801</f>
        <v>288.10000000000002</v>
      </c>
      <c r="H800" s="16"/>
    </row>
    <row r="801" spans="1:8" ht="31.5" customHeight="1">
      <c r="A801" s="119" t="s">
        <v>403</v>
      </c>
      <c r="B801" s="11" t="s">
        <v>41</v>
      </c>
      <c r="C801" s="10">
        <v>7</v>
      </c>
      <c r="D801" s="10">
        <v>7</v>
      </c>
      <c r="E801" s="11" t="s">
        <v>310</v>
      </c>
      <c r="F801" s="11" t="s">
        <v>193</v>
      </c>
      <c r="G801" s="40">
        <f>G802</f>
        <v>288.10000000000002</v>
      </c>
      <c r="H801" s="16"/>
    </row>
    <row r="802" spans="1:8" ht="31.5" customHeight="1">
      <c r="A802" s="119" t="s">
        <v>404</v>
      </c>
      <c r="B802" s="11" t="s">
        <v>41</v>
      </c>
      <c r="C802" s="10">
        <v>7</v>
      </c>
      <c r="D802" s="10">
        <v>7</v>
      </c>
      <c r="E802" s="11" t="s">
        <v>310</v>
      </c>
      <c r="F802" s="11" t="s">
        <v>194</v>
      </c>
      <c r="G802" s="40">
        <f>G803</f>
        <v>288.10000000000002</v>
      </c>
      <c r="H802" s="16"/>
    </row>
    <row r="803" spans="1:8" ht="26.25" customHeight="1">
      <c r="A803" s="84" t="s">
        <v>397</v>
      </c>
      <c r="B803" s="71" t="s">
        <v>41</v>
      </c>
      <c r="C803" s="76">
        <v>7</v>
      </c>
      <c r="D803" s="76">
        <v>7</v>
      </c>
      <c r="E803" s="71" t="s">
        <v>310</v>
      </c>
      <c r="F803" s="71" t="s">
        <v>93</v>
      </c>
      <c r="G803" s="89">
        <v>288.10000000000002</v>
      </c>
      <c r="H803" s="16"/>
    </row>
    <row r="804" spans="1:8" ht="24" customHeight="1">
      <c r="A804" s="5" t="s">
        <v>280</v>
      </c>
      <c r="B804" s="11" t="s">
        <v>41</v>
      </c>
      <c r="C804" s="10">
        <v>7</v>
      </c>
      <c r="D804" s="10">
        <v>7</v>
      </c>
      <c r="E804" s="11" t="s">
        <v>276</v>
      </c>
      <c r="F804" s="11"/>
      <c r="G804" s="40">
        <f>G805</f>
        <v>80</v>
      </c>
      <c r="H804" s="16"/>
    </row>
    <row r="805" spans="1:8" ht="30" customHeight="1">
      <c r="A805" s="5" t="s">
        <v>287</v>
      </c>
      <c r="B805" s="11" t="s">
        <v>41</v>
      </c>
      <c r="C805" s="10">
        <v>7</v>
      </c>
      <c r="D805" s="10">
        <v>7</v>
      </c>
      <c r="E805" s="11" t="s">
        <v>286</v>
      </c>
      <c r="F805" s="11"/>
      <c r="G805" s="40">
        <f>G806</f>
        <v>80</v>
      </c>
      <c r="H805" s="16"/>
    </row>
    <row r="806" spans="1:8" ht="18" customHeight="1">
      <c r="A806" s="119" t="s">
        <v>403</v>
      </c>
      <c r="B806" s="11" t="s">
        <v>41</v>
      </c>
      <c r="C806" s="10">
        <v>7</v>
      </c>
      <c r="D806" s="10">
        <v>7</v>
      </c>
      <c r="E806" s="11" t="s">
        <v>286</v>
      </c>
      <c r="F806" s="11" t="s">
        <v>193</v>
      </c>
      <c r="G806" s="40">
        <f>G807</f>
        <v>80</v>
      </c>
      <c r="H806" s="16"/>
    </row>
    <row r="807" spans="1:8" ht="30.75" customHeight="1">
      <c r="A807" s="119" t="s">
        <v>404</v>
      </c>
      <c r="B807" s="11" t="s">
        <v>41</v>
      </c>
      <c r="C807" s="10">
        <v>7</v>
      </c>
      <c r="D807" s="10">
        <v>7</v>
      </c>
      <c r="E807" s="11" t="s">
        <v>286</v>
      </c>
      <c r="F807" s="11" t="s">
        <v>194</v>
      </c>
      <c r="G807" s="40">
        <f>G808</f>
        <v>80</v>
      </c>
      <c r="H807" s="16"/>
    </row>
    <row r="808" spans="1:8" ht="25.5" customHeight="1">
      <c r="A808" s="84" t="s">
        <v>397</v>
      </c>
      <c r="B808" s="71" t="s">
        <v>41</v>
      </c>
      <c r="C808" s="76">
        <v>7</v>
      </c>
      <c r="D808" s="76">
        <v>7</v>
      </c>
      <c r="E808" s="71" t="s">
        <v>286</v>
      </c>
      <c r="F808" s="71" t="s">
        <v>93</v>
      </c>
      <c r="G808" s="89">
        <v>80</v>
      </c>
      <c r="H808" s="16"/>
    </row>
    <row r="809" spans="1:8" ht="12.75" customHeight="1">
      <c r="A809" s="5" t="s">
        <v>22</v>
      </c>
      <c r="B809" s="11" t="s">
        <v>41</v>
      </c>
      <c r="C809" s="10">
        <v>7</v>
      </c>
      <c r="D809" s="10">
        <v>9</v>
      </c>
      <c r="E809" s="11" t="s">
        <v>7</v>
      </c>
      <c r="F809" s="11" t="s">
        <v>7</v>
      </c>
      <c r="G809" s="40">
        <f>G810</f>
        <v>41801.199999999997</v>
      </c>
      <c r="H809" s="16"/>
    </row>
    <row r="810" spans="1:8" ht="12.75" customHeight="1">
      <c r="A810" s="5" t="s">
        <v>165</v>
      </c>
      <c r="B810" s="11" t="s">
        <v>41</v>
      </c>
      <c r="C810" s="10">
        <v>7</v>
      </c>
      <c r="D810" s="10">
        <v>9</v>
      </c>
      <c r="E810" s="11" t="s">
        <v>164</v>
      </c>
      <c r="F810" s="11"/>
      <c r="G810" s="40">
        <f>G811+G820+G839+G830</f>
        <v>41801.199999999997</v>
      </c>
      <c r="H810" s="16"/>
    </row>
    <row r="811" spans="1:8" ht="26.25" customHeight="1">
      <c r="A811" s="78" t="s">
        <v>167</v>
      </c>
      <c r="B811" s="11" t="s">
        <v>41</v>
      </c>
      <c r="C811" s="10">
        <v>7</v>
      </c>
      <c r="D811" s="10">
        <v>9</v>
      </c>
      <c r="E811" s="11" t="s">
        <v>168</v>
      </c>
      <c r="F811" s="11" t="s">
        <v>7</v>
      </c>
      <c r="G811" s="40">
        <f>G812+G816</f>
        <v>6120.5999999999995</v>
      </c>
      <c r="H811" s="16"/>
    </row>
    <row r="812" spans="1:8" ht="48" customHeight="1">
      <c r="A812" s="78" t="s">
        <v>443</v>
      </c>
      <c r="B812" s="11" t="s">
        <v>41</v>
      </c>
      <c r="C812" s="13" t="s">
        <v>12</v>
      </c>
      <c r="D812" s="13" t="s">
        <v>14</v>
      </c>
      <c r="E812" s="11" t="s">
        <v>168</v>
      </c>
      <c r="F812" s="11" t="s">
        <v>191</v>
      </c>
      <c r="G812" s="40">
        <f>G813</f>
        <v>5845.2</v>
      </c>
      <c r="H812" s="16"/>
    </row>
    <row r="813" spans="1:8" ht="24" customHeight="1">
      <c r="A813" s="5" t="s">
        <v>192</v>
      </c>
      <c r="B813" s="11" t="s">
        <v>41</v>
      </c>
      <c r="C813" s="13" t="s">
        <v>12</v>
      </c>
      <c r="D813" s="13" t="s">
        <v>14</v>
      </c>
      <c r="E813" s="11" t="s">
        <v>168</v>
      </c>
      <c r="F813" s="11" t="s">
        <v>190</v>
      </c>
      <c r="G813" s="40">
        <f>G814+G815</f>
        <v>5845.2</v>
      </c>
      <c r="H813" s="16"/>
    </row>
    <row r="814" spans="1:8" ht="25.5" customHeight="1">
      <c r="A814" s="80" t="s">
        <v>400</v>
      </c>
      <c r="B814" s="71" t="s">
        <v>41</v>
      </c>
      <c r="C814" s="72" t="s">
        <v>12</v>
      </c>
      <c r="D814" s="72" t="s">
        <v>14</v>
      </c>
      <c r="E814" s="71" t="s">
        <v>168</v>
      </c>
      <c r="F814" s="71" t="s">
        <v>94</v>
      </c>
      <c r="G814" s="89">
        <v>5705.2</v>
      </c>
      <c r="H814" s="16"/>
    </row>
    <row r="815" spans="1:8" ht="25.5" customHeight="1">
      <c r="A815" s="80" t="s">
        <v>401</v>
      </c>
      <c r="B815" s="71" t="s">
        <v>41</v>
      </c>
      <c r="C815" s="72" t="s">
        <v>12</v>
      </c>
      <c r="D815" s="72" t="s">
        <v>14</v>
      </c>
      <c r="E815" s="71" t="s">
        <v>168</v>
      </c>
      <c r="F815" s="71" t="s">
        <v>95</v>
      </c>
      <c r="G815" s="89">
        <v>140</v>
      </c>
      <c r="H815" s="16"/>
    </row>
    <row r="816" spans="1:8" ht="12.75" customHeight="1">
      <c r="A816" s="119" t="s">
        <v>403</v>
      </c>
      <c r="B816" s="11" t="s">
        <v>41</v>
      </c>
      <c r="C816" s="13" t="s">
        <v>12</v>
      </c>
      <c r="D816" s="13" t="s">
        <v>14</v>
      </c>
      <c r="E816" s="11" t="s">
        <v>168</v>
      </c>
      <c r="F816" s="11" t="s">
        <v>193</v>
      </c>
      <c r="G816" s="40">
        <f>G817</f>
        <v>275.39999999999998</v>
      </c>
      <c r="H816" s="16"/>
    </row>
    <row r="817" spans="1:8" ht="25.5" customHeight="1">
      <c r="A817" s="119" t="s">
        <v>404</v>
      </c>
      <c r="B817" s="11" t="s">
        <v>41</v>
      </c>
      <c r="C817" s="13" t="s">
        <v>12</v>
      </c>
      <c r="D817" s="13" t="s">
        <v>14</v>
      </c>
      <c r="E817" s="11" t="s">
        <v>168</v>
      </c>
      <c r="F817" s="11" t="s">
        <v>194</v>
      </c>
      <c r="G817" s="40">
        <f>G818+G819</f>
        <v>275.39999999999998</v>
      </c>
      <c r="H817" s="16"/>
    </row>
    <row r="818" spans="1:8" ht="25.5" customHeight="1">
      <c r="A818" s="121" t="s">
        <v>123</v>
      </c>
      <c r="B818" s="71" t="s">
        <v>41</v>
      </c>
      <c r="C818" s="72" t="s">
        <v>12</v>
      </c>
      <c r="D818" s="72" t="s">
        <v>14</v>
      </c>
      <c r="E818" s="71" t="s">
        <v>168</v>
      </c>
      <c r="F818" s="71" t="s">
        <v>124</v>
      </c>
      <c r="G818" s="89">
        <v>97.6</v>
      </c>
      <c r="H818" s="16"/>
    </row>
    <row r="819" spans="1:8" ht="25.5" customHeight="1">
      <c r="A819" s="84" t="s">
        <v>397</v>
      </c>
      <c r="B819" s="71" t="s">
        <v>41</v>
      </c>
      <c r="C819" s="72" t="s">
        <v>12</v>
      </c>
      <c r="D819" s="72" t="s">
        <v>14</v>
      </c>
      <c r="E819" s="71" t="s">
        <v>168</v>
      </c>
      <c r="F819" s="71" t="s">
        <v>93</v>
      </c>
      <c r="G819" s="89">
        <v>177.8</v>
      </c>
      <c r="H819" s="16"/>
    </row>
    <row r="820" spans="1:8" ht="36" customHeight="1">
      <c r="A820" s="5" t="s">
        <v>236</v>
      </c>
      <c r="B820" s="11" t="s">
        <v>41</v>
      </c>
      <c r="C820" s="13" t="s">
        <v>12</v>
      </c>
      <c r="D820" s="13" t="s">
        <v>14</v>
      </c>
      <c r="E820" s="11" t="s">
        <v>237</v>
      </c>
      <c r="F820" s="11" t="s">
        <v>7</v>
      </c>
      <c r="G820" s="40">
        <f>G821+G825</f>
        <v>35581.5</v>
      </c>
      <c r="H820" s="16"/>
    </row>
    <row r="821" spans="1:8" ht="48" customHeight="1">
      <c r="A821" s="78" t="s">
        <v>443</v>
      </c>
      <c r="B821" s="11" t="s">
        <v>41</v>
      </c>
      <c r="C821" s="13" t="s">
        <v>12</v>
      </c>
      <c r="D821" s="13" t="s">
        <v>14</v>
      </c>
      <c r="E821" s="11" t="s">
        <v>237</v>
      </c>
      <c r="F821" s="11" t="s">
        <v>191</v>
      </c>
      <c r="G821" s="40">
        <f>G822</f>
        <v>28721.899999999998</v>
      </c>
      <c r="H821" s="16"/>
    </row>
    <row r="822" spans="1:8" ht="24" customHeight="1">
      <c r="A822" s="5" t="s">
        <v>541</v>
      </c>
      <c r="B822" s="11" t="s">
        <v>41</v>
      </c>
      <c r="C822" s="13" t="s">
        <v>12</v>
      </c>
      <c r="D822" s="13" t="s">
        <v>14</v>
      </c>
      <c r="E822" s="11" t="s">
        <v>237</v>
      </c>
      <c r="F822" s="11" t="s">
        <v>537</v>
      </c>
      <c r="G822" s="40">
        <f>SUM(G823:G824)</f>
        <v>28721.899999999998</v>
      </c>
      <c r="H822" s="16"/>
    </row>
    <row r="823" spans="1:8" ht="25.5" customHeight="1">
      <c r="A823" s="80" t="s">
        <v>542</v>
      </c>
      <c r="B823" s="71" t="s">
        <v>41</v>
      </c>
      <c r="C823" s="72" t="s">
        <v>12</v>
      </c>
      <c r="D823" s="72" t="s">
        <v>14</v>
      </c>
      <c r="E823" s="71" t="s">
        <v>237</v>
      </c>
      <c r="F823" s="71" t="s">
        <v>539</v>
      </c>
      <c r="G823" s="89">
        <v>28141.599999999999</v>
      </c>
      <c r="H823" s="16"/>
    </row>
    <row r="824" spans="1:8" ht="25.5" customHeight="1">
      <c r="A824" s="80" t="s">
        <v>544</v>
      </c>
      <c r="B824" s="71" t="s">
        <v>41</v>
      </c>
      <c r="C824" s="72" t="s">
        <v>12</v>
      </c>
      <c r="D824" s="72" t="s">
        <v>14</v>
      </c>
      <c r="E824" s="71" t="s">
        <v>237</v>
      </c>
      <c r="F824" s="71" t="s">
        <v>543</v>
      </c>
      <c r="G824" s="89">
        <v>580.29999999999995</v>
      </c>
      <c r="H824" s="16"/>
    </row>
    <row r="825" spans="1:8" ht="12.75" customHeight="1">
      <c r="A825" s="119" t="s">
        <v>403</v>
      </c>
      <c r="B825" s="11" t="s">
        <v>41</v>
      </c>
      <c r="C825" s="13" t="s">
        <v>12</v>
      </c>
      <c r="D825" s="13" t="s">
        <v>14</v>
      </c>
      <c r="E825" s="11" t="s">
        <v>237</v>
      </c>
      <c r="F825" s="11" t="s">
        <v>193</v>
      </c>
      <c r="G825" s="40">
        <f>G826</f>
        <v>6859.6</v>
      </c>
      <c r="H825" s="16"/>
    </row>
    <row r="826" spans="1:8" ht="25.5" customHeight="1">
      <c r="A826" s="119" t="s">
        <v>404</v>
      </c>
      <c r="B826" s="11" t="s">
        <v>41</v>
      </c>
      <c r="C826" s="13" t="s">
        <v>12</v>
      </c>
      <c r="D826" s="13" t="s">
        <v>14</v>
      </c>
      <c r="E826" s="11" t="s">
        <v>237</v>
      </c>
      <c r="F826" s="11" t="s">
        <v>194</v>
      </c>
      <c r="G826" s="40">
        <f>SUM(G827:G829)</f>
        <v>6859.6</v>
      </c>
      <c r="H826" s="16"/>
    </row>
    <row r="827" spans="1:8" ht="25.5" customHeight="1">
      <c r="A827" s="121" t="s">
        <v>123</v>
      </c>
      <c r="B827" s="71" t="s">
        <v>41</v>
      </c>
      <c r="C827" s="72" t="s">
        <v>12</v>
      </c>
      <c r="D827" s="72" t="s">
        <v>14</v>
      </c>
      <c r="E827" s="71" t="s">
        <v>237</v>
      </c>
      <c r="F827" s="71" t="s">
        <v>124</v>
      </c>
      <c r="G827" s="89">
        <v>546.29999999999995</v>
      </c>
      <c r="H827" s="16"/>
    </row>
    <row r="828" spans="1:8" ht="25.5" customHeight="1">
      <c r="A828" s="80" t="s">
        <v>398</v>
      </c>
      <c r="B828" s="71" t="s">
        <v>41</v>
      </c>
      <c r="C828" s="72" t="s">
        <v>12</v>
      </c>
      <c r="D828" s="72" t="s">
        <v>14</v>
      </c>
      <c r="E828" s="71" t="s">
        <v>237</v>
      </c>
      <c r="F828" s="71" t="s">
        <v>99</v>
      </c>
      <c r="G828" s="89">
        <v>950</v>
      </c>
      <c r="H828" s="16"/>
    </row>
    <row r="829" spans="1:8" ht="25.5" customHeight="1">
      <c r="A829" s="84" t="s">
        <v>397</v>
      </c>
      <c r="B829" s="71" t="s">
        <v>41</v>
      </c>
      <c r="C829" s="72" t="s">
        <v>12</v>
      </c>
      <c r="D829" s="72" t="s">
        <v>14</v>
      </c>
      <c r="E829" s="71" t="s">
        <v>237</v>
      </c>
      <c r="F829" s="71" t="s">
        <v>93</v>
      </c>
      <c r="G829" s="89">
        <v>5363.3</v>
      </c>
      <c r="H829" s="16"/>
    </row>
    <row r="830" spans="1:8" ht="25.5" customHeight="1">
      <c r="A830" s="99" t="s">
        <v>230</v>
      </c>
      <c r="B830" s="11" t="s">
        <v>41</v>
      </c>
      <c r="C830" s="13" t="s">
        <v>12</v>
      </c>
      <c r="D830" s="13" t="s">
        <v>14</v>
      </c>
      <c r="E830" s="11" t="s">
        <v>264</v>
      </c>
      <c r="F830" s="11"/>
      <c r="G830" s="40">
        <f>G831+G835</f>
        <v>29.1</v>
      </c>
      <c r="H830" s="16"/>
    </row>
    <row r="831" spans="1:8" ht="25.5" customHeight="1">
      <c r="A831" s="99" t="s">
        <v>265</v>
      </c>
      <c r="B831" s="11" t="s">
        <v>41</v>
      </c>
      <c r="C831" s="13" t="s">
        <v>12</v>
      </c>
      <c r="D831" s="13" t="s">
        <v>14</v>
      </c>
      <c r="E831" s="11" t="s">
        <v>267</v>
      </c>
      <c r="F831" s="11"/>
      <c r="G831" s="40">
        <f>G832</f>
        <v>19</v>
      </c>
      <c r="H831" s="16"/>
    </row>
    <row r="832" spans="1:8" ht="25.5" customHeight="1">
      <c r="A832" s="119" t="s">
        <v>403</v>
      </c>
      <c r="B832" s="11" t="s">
        <v>41</v>
      </c>
      <c r="C832" s="13" t="s">
        <v>12</v>
      </c>
      <c r="D832" s="13" t="s">
        <v>14</v>
      </c>
      <c r="E832" s="11" t="s">
        <v>267</v>
      </c>
      <c r="F832" s="11" t="s">
        <v>193</v>
      </c>
      <c r="G832" s="40">
        <f>G833</f>
        <v>19</v>
      </c>
      <c r="H832" s="16"/>
    </row>
    <row r="833" spans="1:8" ht="25.5" customHeight="1">
      <c r="A833" s="119" t="s">
        <v>404</v>
      </c>
      <c r="B833" s="11" t="s">
        <v>41</v>
      </c>
      <c r="C833" s="13" t="s">
        <v>12</v>
      </c>
      <c r="D833" s="13" t="s">
        <v>14</v>
      </c>
      <c r="E833" s="11" t="s">
        <v>267</v>
      </c>
      <c r="F833" s="11" t="s">
        <v>194</v>
      </c>
      <c r="G833" s="40">
        <f>G834</f>
        <v>19</v>
      </c>
      <c r="H833" s="16"/>
    </row>
    <row r="834" spans="1:8" ht="25.5" customHeight="1">
      <c r="A834" s="84" t="s">
        <v>397</v>
      </c>
      <c r="B834" s="71" t="s">
        <v>41</v>
      </c>
      <c r="C834" s="72" t="s">
        <v>12</v>
      </c>
      <c r="D834" s="72" t="s">
        <v>14</v>
      </c>
      <c r="E834" s="71" t="s">
        <v>267</v>
      </c>
      <c r="F834" s="71" t="s">
        <v>93</v>
      </c>
      <c r="G834" s="89">
        <v>19</v>
      </c>
      <c r="H834" s="16"/>
    </row>
    <row r="835" spans="1:8" ht="25.5" customHeight="1">
      <c r="A835" s="99" t="s">
        <v>266</v>
      </c>
      <c r="B835" s="11" t="s">
        <v>41</v>
      </c>
      <c r="C835" s="13" t="s">
        <v>12</v>
      </c>
      <c r="D835" s="13" t="s">
        <v>14</v>
      </c>
      <c r="E835" s="11" t="s">
        <v>312</v>
      </c>
      <c r="F835" s="11"/>
      <c r="G835" s="40">
        <f>G836</f>
        <v>10.1</v>
      </c>
      <c r="H835" s="16"/>
    </row>
    <row r="836" spans="1:8" ht="25.5" customHeight="1">
      <c r="A836" s="119" t="s">
        <v>403</v>
      </c>
      <c r="B836" s="11" t="s">
        <v>41</v>
      </c>
      <c r="C836" s="13" t="s">
        <v>12</v>
      </c>
      <c r="D836" s="13" t="s">
        <v>14</v>
      </c>
      <c r="E836" s="11" t="s">
        <v>312</v>
      </c>
      <c r="F836" s="11" t="s">
        <v>193</v>
      </c>
      <c r="G836" s="40">
        <f>G837</f>
        <v>10.1</v>
      </c>
      <c r="H836" s="16"/>
    </row>
    <row r="837" spans="1:8" ht="25.5" customHeight="1">
      <c r="A837" s="119" t="s">
        <v>404</v>
      </c>
      <c r="B837" s="11" t="s">
        <v>41</v>
      </c>
      <c r="C837" s="13" t="s">
        <v>12</v>
      </c>
      <c r="D837" s="13" t="s">
        <v>14</v>
      </c>
      <c r="E837" s="11" t="s">
        <v>312</v>
      </c>
      <c r="F837" s="11" t="s">
        <v>194</v>
      </c>
      <c r="G837" s="40">
        <f>G838</f>
        <v>10.1</v>
      </c>
      <c r="H837" s="16"/>
    </row>
    <row r="838" spans="1:8" ht="25.5" customHeight="1">
      <c r="A838" s="84" t="s">
        <v>397</v>
      </c>
      <c r="B838" s="71" t="s">
        <v>41</v>
      </c>
      <c r="C838" s="72" t="s">
        <v>12</v>
      </c>
      <c r="D838" s="72" t="s">
        <v>14</v>
      </c>
      <c r="E838" s="71" t="s">
        <v>312</v>
      </c>
      <c r="F838" s="71" t="s">
        <v>93</v>
      </c>
      <c r="G838" s="89">
        <v>10.1</v>
      </c>
      <c r="H838" s="16"/>
    </row>
    <row r="839" spans="1:8" ht="29.25" customHeight="1">
      <c r="A839" s="119" t="s">
        <v>235</v>
      </c>
      <c r="B839" s="11" t="s">
        <v>41</v>
      </c>
      <c r="C839" s="10">
        <v>7</v>
      </c>
      <c r="D839" s="10">
        <v>9</v>
      </c>
      <c r="E839" s="11" t="s">
        <v>314</v>
      </c>
      <c r="F839" s="11"/>
      <c r="G839" s="40">
        <f>G840</f>
        <v>70</v>
      </c>
      <c r="H839" s="16"/>
    </row>
    <row r="840" spans="1:8" ht="41.25" customHeight="1">
      <c r="A840" s="119" t="s">
        <v>275</v>
      </c>
      <c r="B840" s="11" t="s">
        <v>157</v>
      </c>
      <c r="C840" s="10">
        <v>7</v>
      </c>
      <c r="D840" s="10">
        <v>9</v>
      </c>
      <c r="E840" s="11" t="s">
        <v>313</v>
      </c>
      <c r="F840" s="11"/>
      <c r="G840" s="40">
        <f>G841</f>
        <v>70</v>
      </c>
      <c r="H840" s="16"/>
    </row>
    <row r="841" spans="1:8" ht="18" customHeight="1">
      <c r="A841" s="119" t="s">
        <v>403</v>
      </c>
      <c r="B841" s="11" t="s">
        <v>41</v>
      </c>
      <c r="C841" s="10">
        <v>7</v>
      </c>
      <c r="D841" s="10">
        <v>9</v>
      </c>
      <c r="E841" s="11" t="s">
        <v>313</v>
      </c>
      <c r="F841" s="11" t="s">
        <v>193</v>
      </c>
      <c r="G841" s="40">
        <f>G842</f>
        <v>70</v>
      </c>
      <c r="H841" s="16"/>
    </row>
    <row r="842" spans="1:8" ht="31.5" customHeight="1">
      <c r="A842" s="119" t="s">
        <v>404</v>
      </c>
      <c r="B842" s="11" t="s">
        <v>41</v>
      </c>
      <c r="C842" s="10">
        <v>7</v>
      </c>
      <c r="D842" s="10">
        <v>9</v>
      </c>
      <c r="E842" s="11" t="s">
        <v>313</v>
      </c>
      <c r="F842" s="11" t="s">
        <v>194</v>
      </c>
      <c r="G842" s="40">
        <f>G843</f>
        <v>70</v>
      </c>
      <c r="H842" s="16"/>
    </row>
    <row r="843" spans="1:8" ht="25.5" customHeight="1">
      <c r="A843" s="84" t="s">
        <v>397</v>
      </c>
      <c r="B843" s="71" t="s">
        <v>41</v>
      </c>
      <c r="C843" s="72" t="s">
        <v>12</v>
      </c>
      <c r="D843" s="72" t="s">
        <v>14</v>
      </c>
      <c r="E843" s="71" t="s">
        <v>313</v>
      </c>
      <c r="F843" s="71" t="s">
        <v>93</v>
      </c>
      <c r="G843" s="89">
        <v>70</v>
      </c>
      <c r="H843" s="16"/>
    </row>
    <row r="844" spans="1:8" ht="21" customHeight="1">
      <c r="A844" s="46" t="s">
        <v>55</v>
      </c>
      <c r="B844" s="24" t="s">
        <v>41</v>
      </c>
      <c r="C844" s="56" t="s">
        <v>15</v>
      </c>
      <c r="D844" s="56" t="s">
        <v>58</v>
      </c>
      <c r="E844" s="24" t="s">
        <v>7</v>
      </c>
      <c r="F844" s="24" t="s">
        <v>7</v>
      </c>
      <c r="G844" s="186">
        <f>G852+G845</f>
        <v>18045.900000000001</v>
      </c>
      <c r="H844" s="16"/>
    </row>
    <row r="845" spans="1:8" ht="12.75" customHeight="1">
      <c r="A845" s="5" t="s">
        <v>30</v>
      </c>
      <c r="B845" s="11" t="s">
        <v>41</v>
      </c>
      <c r="C845" s="13" t="s">
        <v>15</v>
      </c>
      <c r="D845" s="13" t="s">
        <v>9</v>
      </c>
      <c r="E845" s="11" t="s">
        <v>7</v>
      </c>
      <c r="F845" s="11" t="s">
        <v>7</v>
      </c>
      <c r="G845" s="187">
        <f t="shared" ref="G845:G850" si="9">G846</f>
        <v>27.5</v>
      </c>
      <c r="H845" s="16"/>
    </row>
    <row r="846" spans="1:8" ht="12.75" customHeight="1">
      <c r="A846" s="5" t="s">
        <v>165</v>
      </c>
      <c r="B846" s="11" t="s">
        <v>157</v>
      </c>
      <c r="C846" s="13" t="s">
        <v>127</v>
      </c>
      <c r="D846" s="13" t="s">
        <v>9</v>
      </c>
      <c r="E846" s="11" t="s">
        <v>164</v>
      </c>
      <c r="F846" s="11"/>
      <c r="G846" s="187">
        <f t="shared" si="9"/>
        <v>27.5</v>
      </c>
      <c r="H846" s="16"/>
    </row>
    <row r="847" spans="1:8" ht="23.25" customHeight="1">
      <c r="A847" s="5" t="s">
        <v>328</v>
      </c>
      <c r="B847" s="11" t="s">
        <v>41</v>
      </c>
      <c r="C847" s="10">
        <v>10</v>
      </c>
      <c r="D847" s="10">
        <v>3</v>
      </c>
      <c r="E847" s="11" t="s">
        <v>327</v>
      </c>
      <c r="F847" s="11" t="s">
        <v>7</v>
      </c>
      <c r="G847" s="187">
        <f t="shared" si="9"/>
        <v>27.5</v>
      </c>
      <c r="H847" s="16"/>
    </row>
    <row r="848" spans="1:8" ht="74.25" customHeight="1">
      <c r="A848" s="57" t="s">
        <v>536</v>
      </c>
      <c r="B848" s="11" t="s">
        <v>41</v>
      </c>
      <c r="C848" s="10">
        <v>10</v>
      </c>
      <c r="D848" s="10">
        <v>3</v>
      </c>
      <c r="E848" s="11" t="s">
        <v>326</v>
      </c>
      <c r="F848" s="11"/>
      <c r="G848" s="187">
        <f t="shared" si="9"/>
        <v>27.5</v>
      </c>
      <c r="H848" s="16"/>
    </row>
    <row r="849" spans="1:8" ht="27" customHeight="1">
      <c r="A849" s="5" t="s">
        <v>402</v>
      </c>
      <c r="B849" s="11" t="s">
        <v>41</v>
      </c>
      <c r="C849" s="10">
        <v>10</v>
      </c>
      <c r="D849" s="10">
        <v>3</v>
      </c>
      <c r="E849" s="11" t="s">
        <v>326</v>
      </c>
      <c r="F849" s="11" t="s">
        <v>184</v>
      </c>
      <c r="G849" s="187">
        <f t="shared" si="9"/>
        <v>27.5</v>
      </c>
      <c r="H849" s="16"/>
    </row>
    <row r="850" spans="1:8" ht="12.75" customHeight="1">
      <c r="A850" s="5" t="s">
        <v>187</v>
      </c>
      <c r="B850" s="11" t="s">
        <v>41</v>
      </c>
      <c r="C850" s="10">
        <v>10</v>
      </c>
      <c r="D850" s="10">
        <v>3</v>
      </c>
      <c r="E850" s="11" t="s">
        <v>326</v>
      </c>
      <c r="F850" s="11" t="s">
        <v>185</v>
      </c>
      <c r="G850" s="187">
        <f t="shared" si="9"/>
        <v>27.5</v>
      </c>
      <c r="H850" s="16"/>
    </row>
    <row r="851" spans="1:8" ht="12.75" customHeight="1">
      <c r="A851" s="28" t="s">
        <v>104</v>
      </c>
      <c r="B851" s="71" t="s">
        <v>41</v>
      </c>
      <c r="C851" s="76">
        <v>10</v>
      </c>
      <c r="D851" s="76">
        <v>3</v>
      </c>
      <c r="E851" s="71" t="s">
        <v>326</v>
      </c>
      <c r="F851" s="71" t="s">
        <v>105</v>
      </c>
      <c r="G851" s="89">
        <v>27.5</v>
      </c>
      <c r="H851" s="16"/>
    </row>
    <row r="852" spans="1:8" ht="12.75" customHeight="1">
      <c r="A852" s="5" t="s">
        <v>64</v>
      </c>
      <c r="B852" s="11" t="s">
        <v>41</v>
      </c>
      <c r="C852" s="13" t="s">
        <v>15</v>
      </c>
      <c r="D852" s="13" t="s">
        <v>11</v>
      </c>
      <c r="E852" s="11" t="s">
        <v>7</v>
      </c>
      <c r="F852" s="11" t="s">
        <v>7</v>
      </c>
      <c r="G852" s="40">
        <f>G853</f>
        <v>18018.400000000001</v>
      </c>
      <c r="H852" s="16"/>
    </row>
    <row r="853" spans="1:8" ht="24" customHeight="1">
      <c r="A853" s="5" t="s">
        <v>165</v>
      </c>
      <c r="B853" s="11" t="s">
        <v>41</v>
      </c>
      <c r="C853" s="13" t="s">
        <v>15</v>
      </c>
      <c r="D853" s="13" t="s">
        <v>11</v>
      </c>
      <c r="E853" s="11" t="s">
        <v>164</v>
      </c>
      <c r="F853" s="11"/>
      <c r="G853" s="40">
        <f>G854+G859</f>
        <v>18018.400000000001</v>
      </c>
      <c r="H853" s="16"/>
    </row>
    <row r="854" spans="1:8" ht="45" customHeight="1">
      <c r="A854" s="5" t="s">
        <v>283</v>
      </c>
      <c r="B854" s="11" t="s">
        <v>41</v>
      </c>
      <c r="C854" s="13" t="s">
        <v>15</v>
      </c>
      <c r="D854" s="13" t="s">
        <v>11</v>
      </c>
      <c r="E854" s="11" t="s">
        <v>281</v>
      </c>
      <c r="F854" s="11"/>
      <c r="G854" s="40">
        <f>G855</f>
        <v>2800</v>
      </c>
      <c r="H854" s="16"/>
    </row>
    <row r="855" spans="1:8" ht="28.5" customHeight="1">
      <c r="A855" s="5" t="s">
        <v>284</v>
      </c>
      <c r="B855" s="11" t="s">
        <v>41</v>
      </c>
      <c r="C855" s="13" t="s">
        <v>15</v>
      </c>
      <c r="D855" s="13" t="s">
        <v>11</v>
      </c>
      <c r="E855" s="11" t="s">
        <v>285</v>
      </c>
      <c r="F855" s="11"/>
      <c r="G855" s="40">
        <f>G856</f>
        <v>2800</v>
      </c>
      <c r="H855" s="16"/>
    </row>
    <row r="856" spans="1:8" ht="12.75" customHeight="1">
      <c r="A856" s="5" t="s">
        <v>405</v>
      </c>
      <c r="B856" s="11" t="s">
        <v>41</v>
      </c>
      <c r="C856" s="13" t="s">
        <v>15</v>
      </c>
      <c r="D856" s="13" t="s">
        <v>11</v>
      </c>
      <c r="E856" s="11" t="s">
        <v>285</v>
      </c>
      <c r="F856" s="11" t="s">
        <v>199</v>
      </c>
      <c r="G856" s="40">
        <f>G857</f>
        <v>2800</v>
      </c>
      <c r="H856" s="16"/>
    </row>
    <row r="857" spans="1:8" ht="12.75" customHeight="1">
      <c r="A857" s="5" t="s">
        <v>201</v>
      </c>
      <c r="B857" s="11" t="s">
        <v>41</v>
      </c>
      <c r="C857" s="13" t="s">
        <v>15</v>
      </c>
      <c r="D857" s="13" t="s">
        <v>11</v>
      </c>
      <c r="E857" s="11" t="s">
        <v>285</v>
      </c>
      <c r="F857" s="11" t="s">
        <v>200</v>
      </c>
      <c r="G857" s="40">
        <f>G858</f>
        <v>2800</v>
      </c>
      <c r="H857" s="16"/>
    </row>
    <row r="858" spans="1:8" ht="36" customHeight="1">
      <c r="A858" s="28" t="s">
        <v>407</v>
      </c>
      <c r="B858" s="71" t="s">
        <v>41</v>
      </c>
      <c r="C858" s="72" t="s">
        <v>15</v>
      </c>
      <c r="D858" s="72" t="s">
        <v>11</v>
      </c>
      <c r="E858" s="71" t="s">
        <v>285</v>
      </c>
      <c r="F858" s="71" t="s">
        <v>406</v>
      </c>
      <c r="G858" s="89">
        <v>2800</v>
      </c>
      <c r="H858" s="16"/>
    </row>
    <row r="859" spans="1:8" s="17" customFormat="1" ht="56.25" customHeight="1">
      <c r="A859" s="57" t="s">
        <v>471</v>
      </c>
      <c r="B859" s="11" t="s">
        <v>41</v>
      </c>
      <c r="C859" s="13" t="s">
        <v>15</v>
      </c>
      <c r="D859" s="13" t="s">
        <v>11</v>
      </c>
      <c r="E859" s="11" t="s">
        <v>395</v>
      </c>
      <c r="F859" s="11"/>
      <c r="G859" s="40">
        <f>G861+G864</f>
        <v>15218.4</v>
      </c>
      <c r="H859" s="70"/>
    </row>
    <row r="860" spans="1:8" s="17" customFormat="1" ht="17.25" customHeight="1">
      <c r="A860" s="244" t="s">
        <v>484</v>
      </c>
      <c r="B860" s="11" t="s">
        <v>41</v>
      </c>
      <c r="C860" s="13" t="s">
        <v>15</v>
      </c>
      <c r="D860" s="13" t="s">
        <v>11</v>
      </c>
      <c r="E860" s="11" t="s">
        <v>395</v>
      </c>
      <c r="F860" s="11" t="s">
        <v>199</v>
      </c>
      <c r="G860" s="40">
        <f>G861</f>
        <v>1750</v>
      </c>
      <c r="H860" s="70"/>
    </row>
    <row r="861" spans="1:8" ht="26.25" customHeight="1">
      <c r="A861" s="239" t="s">
        <v>408</v>
      </c>
      <c r="B861" s="11" t="s">
        <v>41</v>
      </c>
      <c r="C861" s="13" t="s">
        <v>15</v>
      </c>
      <c r="D861" s="13" t="s">
        <v>11</v>
      </c>
      <c r="E861" s="11" t="s">
        <v>395</v>
      </c>
      <c r="F861" s="11" t="s">
        <v>206</v>
      </c>
      <c r="G861" s="40">
        <f>G862</f>
        <v>1750</v>
      </c>
      <c r="H861" s="16"/>
    </row>
    <row r="862" spans="1:8" ht="27.75" customHeight="1">
      <c r="A862" s="232" t="s">
        <v>483</v>
      </c>
      <c r="B862" s="11" t="s">
        <v>41</v>
      </c>
      <c r="C862" s="13" t="s">
        <v>15</v>
      </c>
      <c r="D862" s="13" t="s">
        <v>11</v>
      </c>
      <c r="E862" s="11" t="s">
        <v>395</v>
      </c>
      <c r="F862" s="11" t="s">
        <v>122</v>
      </c>
      <c r="G862" s="40">
        <f>G863</f>
        <v>1750</v>
      </c>
      <c r="H862" s="16"/>
    </row>
    <row r="863" spans="1:8" ht="12.75" customHeight="1">
      <c r="A863" s="28" t="s">
        <v>68</v>
      </c>
      <c r="B863" s="71" t="s">
        <v>41</v>
      </c>
      <c r="C863" s="72" t="s">
        <v>15</v>
      </c>
      <c r="D863" s="72" t="s">
        <v>11</v>
      </c>
      <c r="E863" s="71" t="s">
        <v>395</v>
      </c>
      <c r="F863" s="71" t="s">
        <v>122</v>
      </c>
      <c r="G863" s="89">
        <v>1750</v>
      </c>
      <c r="H863" s="16"/>
    </row>
    <row r="864" spans="1:8" ht="12.75" customHeight="1">
      <c r="A864" s="5" t="s">
        <v>402</v>
      </c>
      <c r="B864" s="11" t="s">
        <v>41</v>
      </c>
      <c r="C864" s="13" t="s">
        <v>15</v>
      </c>
      <c r="D864" s="13" t="s">
        <v>11</v>
      </c>
      <c r="E864" s="11" t="s">
        <v>395</v>
      </c>
      <c r="F864" s="11" t="s">
        <v>184</v>
      </c>
      <c r="G864" s="40">
        <f>G865+G868</f>
        <v>13468.4</v>
      </c>
      <c r="H864" s="16"/>
    </row>
    <row r="865" spans="1:8" ht="12.75" customHeight="1">
      <c r="A865" s="5" t="s">
        <v>187</v>
      </c>
      <c r="B865" s="11" t="s">
        <v>41</v>
      </c>
      <c r="C865" s="13" t="s">
        <v>15</v>
      </c>
      <c r="D865" s="13" t="s">
        <v>11</v>
      </c>
      <c r="E865" s="11" t="s">
        <v>395</v>
      </c>
      <c r="F865" s="11" t="s">
        <v>185</v>
      </c>
      <c r="G865" s="40">
        <f>G866</f>
        <v>2320</v>
      </c>
      <c r="H865" s="16"/>
    </row>
    <row r="866" spans="1:8" ht="12.75" customHeight="1">
      <c r="A866" s="5" t="s">
        <v>104</v>
      </c>
      <c r="B866" s="11" t="s">
        <v>41</v>
      </c>
      <c r="C866" s="13" t="s">
        <v>15</v>
      </c>
      <c r="D866" s="13" t="s">
        <v>11</v>
      </c>
      <c r="E866" s="11" t="s">
        <v>395</v>
      </c>
      <c r="F866" s="11" t="s">
        <v>105</v>
      </c>
      <c r="G866" s="40">
        <f>G867</f>
        <v>2320</v>
      </c>
      <c r="H866" s="16"/>
    </row>
    <row r="867" spans="1:8" ht="12.75" customHeight="1">
      <c r="A867" s="28" t="s">
        <v>121</v>
      </c>
      <c r="B867" s="71" t="s">
        <v>41</v>
      </c>
      <c r="C867" s="72" t="s">
        <v>15</v>
      </c>
      <c r="D867" s="72" t="s">
        <v>11</v>
      </c>
      <c r="E867" s="71" t="s">
        <v>395</v>
      </c>
      <c r="F867" s="71" t="s">
        <v>105</v>
      </c>
      <c r="G867" s="89">
        <f>235+2085</f>
        <v>2320</v>
      </c>
      <c r="H867" s="16"/>
    </row>
    <row r="868" spans="1:8" ht="12.75" customHeight="1">
      <c r="A868" s="5" t="s">
        <v>189</v>
      </c>
      <c r="B868" s="11" t="s">
        <v>41</v>
      </c>
      <c r="C868" s="13" t="s">
        <v>15</v>
      </c>
      <c r="D868" s="13" t="s">
        <v>11</v>
      </c>
      <c r="E868" s="11" t="s">
        <v>395</v>
      </c>
      <c r="F868" s="11" t="s">
        <v>188</v>
      </c>
      <c r="G868" s="40">
        <f>G869</f>
        <v>11148.4</v>
      </c>
      <c r="H868" s="16"/>
    </row>
    <row r="869" spans="1:8" ht="12.75" customHeight="1">
      <c r="A869" s="5" t="s">
        <v>106</v>
      </c>
      <c r="B869" s="11" t="s">
        <v>41</v>
      </c>
      <c r="C869" s="13" t="s">
        <v>15</v>
      </c>
      <c r="D869" s="13" t="s">
        <v>11</v>
      </c>
      <c r="E869" s="11" t="s">
        <v>395</v>
      </c>
      <c r="F869" s="11" t="s">
        <v>107</v>
      </c>
      <c r="G869" s="40">
        <f>G870</f>
        <v>11148.4</v>
      </c>
      <c r="H869" s="16"/>
    </row>
    <row r="870" spans="1:8" ht="12.75" customHeight="1">
      <c r="A870" s="28" t="s">
        <v>69</v>
      </c>
      <c r="B870" s="71" t="s">
        <v>41</v>
      </c>
      <c r="C870" s="72" t="s">
        <v>15</v>
      </c>
      <c r="D870" s="72" t="s">
        <v>11</v>
      </c>
      <c r="E870" s="71" t="s">
        <v>395</v>
      </c>
      <c r="F870" s="71" t="s">
        <v>107</v>
      </c>
      <c r="G870" s="89">
        <f>11148.4</f>
        <v>11148.4</v>
      </c>
      <c r="H870" s="16"/>
    </row>
    <row r="871" spans="1:8" ht="30.75" customHeight="1">
      <c r="A871" s="253" t="s">
        <v>63</v>
      </c>
      <c r="B871" s="292" t="s">
        <v>42</v>
      </c>
      <c r="C871" s="293"/>
      <c r="D871" s="293"/>
      <c r="E871" s="292" t="s">
        <v>7</v>
      </c>
      <c r="F871" s="292" t="s">
        <v>7</v>
      </c>
      <c r="G871" s="294">
        <f>G872+G904+G911+G916</f>
        <v>54933.3</v>
      </c>
      <c r="H871" s="16"/>
    </row>
    <row r="872" spans="1:8" ht="20.25" customHeight="1">
      <c r="A872" s="46" t="s">
        <v>48</v>
      </c>
      <c r="B872" s="24" t="s">
        <v>42</v>
      </c>
      <c r="C872" s="56" t="s">
        <v>8</v>
      </c>
      <c r="D872" s="56" t="s">
        <v>58</v>
      </c>
      <c r="E872" s="24" t="s">
        <v>7</v>
      </c>
      <c r="F872" s="24" t="s">
        <v>7</v>
      </c>
      <c r="G872" s="43">
        <f>G873+G895</f>
        <v>39873.600000000006</v>
      </c>
      <c r="H872" s="16"/>
    </row>
    <row r="873" spans="1:8" ht="24" customHeight="1">
      <c r="A873" s="120" t="s">
        <v>61</v>
      </c>
      <c r="B873" s="51">
        <v>992</v>
      </c>
      <c r="C873" s="10">
        <v>1</v>
      </c>
      <c r="D873" s="10">
        <v>6</v>
      </c>
      <c r="E873" s="49"/>
      <c r="F873" s="51"/>
      <c r="G873" s="27">
        <f>G874</f>
        <v>18147.5</v>
      </c>
      <c r="H873" s="16"/>
    </row>
    <row r="874" spans="1:8" ht="24" customHeight="1">
      <c r="A874" s="5" t="s">
        <v>165</v>
      </c>
      <c r="B874" s="51">
        <v>992</v>
      </c>
      <c r="C874" s="10">
        <v>1</v>
      </c>
      <c r="D874" s="10">
        <v>6</v>
      </c>
      <c r="E874" s="49" t="s">
        <v>164</v>
      </c>
      <c r="F874" s="51"/>
      <c r="G874" s="27">
        <f>G875+G887+G891</f>
        <v>18147.5</v>
      </c>
      <c r="H874" s="16"/>
    </row>
    <row r="875" spans="1:8" ht="27.75" customHeight="1">
      <c r="A875" s="78" t="s">
        <v>167</v>
      </c>
      <c r="B875" s="51">
        <v>992</v>
      </c>
      <c r="C875" s="10">
        <v>1</v>
      </c>
      <c r="D875" s="10">
        <v>6</v>
      </c>
      <c r="E875" s="11" t="s">
        <v>168</v>
      </c>
      <c r="F875" s="51"/>
      <c r="G875" s="27">
        <f>G876+G880+G884</f>
        <v>18141.5</v>
      </c>
      <c r="H875" s="16"/>
    </row>
    <row r="876" spans="1:8" ht="40.5" customHeight="1">
      <c r="A876" s="78" t="s">
        <v>443</v>
      </c>
      <c r="B876" s="51">
        <v>992</v>
      </c>
      <c r="C876" s="10">
        <v>1</v>
      </c>
      <c r="D876" s="10">
        <v>6</v>
      </c>
      <c r="E876" s="11" t="s">
        <v>168</v>
      </c>
      <c r="F876" s="11" t="s">
        <v>191</v>
      </c>
      <c r="G876" s="27">
        <f>G877</f>
        <v>16659.2</v>
      </c>
      <c r="H876" s="16"/>
    </row>
    <row r="877" spans="1:8" ht="24" customHeight="1">
      <c r="A877" s="120" t="s">
        <v>192</v>
      </c>
      <c r="B877" s="51">
        <v>992</v>
      </c>
      <c r="C877" s="10">
        <v>1</v>
      </c>
      <c r="D877" s="10">
        <v>6</v>
      </c>
      <c r="E877" s="11" t="s">
        <v>168</v>
      </c>
      <c r="F877" s="11" t="s">
        <v>190</v>
      </c>
      <c r="G877" s="27">
        <f>SUM(G878:G879)</f>
        <v>16659.2</v>
      </c>
      <c r="H877" s="16"/>
    </row>
    <row r="878" spans="1:8" ht="25.5" customHeight="1">
      <c r="A878" s="80" t="s">
        <v>400</v>
      </c>
      <c r="B878" s="75">
        <v>992</v>
      </c>
      <c r="C878" s="76">
        <v>1</v>
      </c>
      <c r="D878" s="76">
        <v>6</v>
      </c>
      <c r="E878" s="71" t="s">
        <v>168</v>
      </c>
      <c r="F878" s="77" t="s">
        <v>94</v>
      </c>
      <c r="G878" s="73">
        <v>16218.6</v>
      </c>
      <c r="H878" s="16"/>
    </row>
    <row r="879" spans="1:8" ht="25.5" customHeight="1">
      <c r="A879" s="80" t="s">
        <v>401</v>
      </c>
      <c r="B879" s="75">
        <v>992</v>
      </c>
      <c r="C879" s="76">
        <v>1</v>
      </c>
      <c r="D879" s="76">
        <v>6</v>
      </c>
      <c r="E879" s="71" t="s">
        <v>168</v>
      </c>
      <c r="F879" s="77" t="s">
        <v>95</v>
      </c>
      <c r="G879" s="73">
        <v>440.6</v>
      </c>
      <c r="H879" s="16"/>
    </row>
    <row r="880" spans="1:8" ht="15.75" customHeight="1">
      <c r="A880" s="127" t="s">
        <v>403</v>
      </c>
      <c r="B880" s="51">
        <v>992</v>
      </c>
      <c r="C880" s="10">
        <v>1</v>
      </c>
      <c r="D880" s="10">
        <v>6</v>
      </c>
      <c r="E880" s="11" t="s">
        <v>168</v>
      </c>
      <c r="F880" s="52" t="s">
        <v>193</v>
      </c>
      <c r="G880" s="27">
        <f>G881</f>
        <v>1471.3</v>
      </c>
      <c r="H880" s="16"/>
    </row>
    <row r="881" spans="1:8" ht="25.5" customHeight="1">
      <c r="A881" s="119" t="s">
        <v>404</v>
      </c>
      <c r="B881" s="51">
        <v>992</v>
      </c>
      <c r="C881" s="10">
        <v>1</v>
      </c>
      <c r="D881" s="10">
        <v>6</v>
      </c>
      <c r="E881" s="11" t="s">
        <v>168</v>
      </c>
      <c r="F881" s="52" t="s">
        <v>194</v>
      </c>
      <c r="G881" s="27">
        <f>SUM(G882:G883)</f>
        <v>1471.3</v>
      </c>
      <c r="H881" s="16"/>
    </row>
    <row r="882" spans="1:8" ht="25.5" customHeight="1">
      <c r="A882" s="121" t="s">
        <v>123</v>
      </c>
      <c r="B882" s="75">
        <v>992</v>
      </c>
      <c r="C882" s="76">
        <v>1</v>
      </c>
      <c r="D882" s="76">
        <v>6</v>
      </c>
      <c r="E882" s="71" t="s">
        <v>168</v>
      </c>
      <c r="F882" s="77" t="s">
        <v>124</v>
      </c>
      <c r="G882" s="73">
        <v>134.69999999999999</v>
      </c>
      <c r="H882" s="16"/>
    </row>
    <row r="883" spans="1:8" ht="25.5" customHeight="1">
      <c r="A883" s="84" t="s">
        <v>397</v>
      </c>
      <c r="B883" s="75">
        <v>992</v>
      </c>
      <c r="C883" s="76">
        <v>1</v>
      </c>
      <c r="D883" s="76">
        <v>6</v>
      </c>
      <c r="E883" s="71" t="s">
        <v>168</v>
      </c>
      <c r="F883" s="77" t="s">
        <v>93</v>
      </c>
      <c r="G883" s="73">
        <v>1336.6</v>
      </c>
      <c r="H883" s="16"/>
    </row>
    <row r="884" spans="1:8" ht="17.25" customHeight="1">
      <c r="A884" s="119" t="s">
        <v>195</v>
      </c>
      <c r="B884" s="51">
        <v>992</v>
      </c>
      <c r="C884" s="10">
        <v>1</v>
      </c>
      <c r="D884" s="10">
        <v>6</v>
      </c>
      <c r="E884" s="11" t="s">
        <v>168</v>
      </c>
      <c r="F884" s="52" t="s">
        <v>196</v>
      </c>
      <c r="G884" s="27">
        <f>G885</f>
        <v>11</v>
      </c>
      <c r="H884" s="16"/>
    </row>
    <row r="885" spans="1:8" ht="16.5" customHeight="1">
      <c r="A885" s="119" t="s">
        <v>198</v>
      </c>
      <c r="B885" s="51">
        <v>992</v>
      </c>
      <c r="C885" s="10">
        <v>1</v>
      </c>
      <c r="D885" s="10">
        <v>6</v>
      </c>
      <c r="E885" s="11" t="s">
        <v>168</v>
      </c>
      <c r="F885" s="52" t="s">
        <v>197</v>
      </c>
      <c r="G885" s="27">
        <f>G886</f>
        <v>11</v>
      </c>
      <c r="H885" s="16"/>
    </row>
    <row r="886" spans="1:8" ht="12.75" customHeight="1">
      <c r="A886" s="80" t="s">
        <v>101</v>
      </c>
      <c r="B886" s="75">
        <v>992</v>
      </c>
      <c r="C886" s="76">
        <v>1</v>
      </c>
      <c r="D886" s="76">
        <v>6</v>
      </c>
      <c r="E886" s="71" t="s">
        <v>168</v>
      </c>
      <c r="F886" s="77" t="s">
        <v>102</v>
      </c>
      <c r="G886" s="73">
        <v>11</v>
      </c>
      <c r="H886" s="16"/>
    </row>
    <row r="887" spans="1:8" ht="144" customHeight="1">
      <c r="A887" s="128" t="s">
        <v>83</v>
      </c>
      <c r="B887" s="51">
        <v>992</v>
      </c>
      <c r="C887" s="10">
        <v>1</v>
      </c>
      <c r="D887" s="10">
        <v>6</v>
      </c>
      <c r="E887" s="49" t="s">
        <v>465</v>
      </c>
      <c r="F887" s="51"/>
      <c r="G887" s="27">
        <f>G888</f>
        <v>3</v>
      </c>
      <c r="H887" s="16"/>
    </row>
    <row r="888" spans="1:8" ht="16.5" customHeight="1">
      <c r="A888" s="119" t="s">
        <v>403</v>
      </c>
      <c r="B888" s="51">
        <v>992</v>
      </c>
      <c r="C888" s="10">
        <v>1</v>
      </c>
      <c r="D888" s="10">
        <v>6</v>
      </c>
      <c r="E888" s="49" t="s">
        <v>465</v>
      </c>
      <c r="F888" s="51">
        <v>200</v>
      </c>
      <c r="G888" s="27">
        <f>G889</f>
        <v>3</v>
      </c>
      <c r="H888" s="16"/>
    </row>
    <row r="889" spans="1:8" ht="25.5" customHeight="1">
      <c r="A889" s="119" t="s">
        <v>404</v>
      </c>
      <c r="B889" s="51">
        <v>992</v>
      </c>
      <c r="C889" s="10">
        <v>1</v>
      </c>
      <c r="D889" s="10">
        <v>6</v>
      </c>
      <c r="E889" s="49" t="s">
        <v>465</v>
      </c>
      <c r="F889" s="51">
        <v>240</v>
      </c>
      <c r="G889" s="27">
        <f>G890</f>
        <v>3</v>
      </c>
      <c r="H889" s="16"/>
    </row>
    <row r="890" spans="1:8" ht="25.5" customHeight="1">
      <c r="A890" s="84" t="s">
        <v>397</v>
      </c>
      <c r="B890" s="75">
        <v>992</v>
      </c>
      <c r="C890" s="76">
        <v>1</v>
      </c>
      <c r="D890" s="76">
        <v>6</v>
      </c>
      <c r="E890" s="83" t="s">
        <v>465</v>
      </c>
      <c r="F890" s="77" t="s">
        <v>93</v>
      </c>
      <c r="G890" s="73">
        <v>3</v>
      </c>
      <c r="H890" s="16"/>
    </row>
    <row r="891" spans="1:8" ht="120.75" customHeight="1">
      <c r="A891" s="128" t="s">
        <v>82</v>
      </c>
      <c r="B891" s="51">
        <v>992</v>
      </c>
      <c r="C891" s="10">
        <v>1</v>
      </c>
      <c r="D891" s="10">
        <v>6</v>
      </c>
      <c r="E891" s="49" t="s">
        <v>466</v>
      </c>
      <c r="F891" s="51"/>
      <c r="G891" s="27">
        <f>G894</f>
        <v>3</v>
      </c>
      <c r="H891" s="16"/>
    </row>
    <row r="892" spans="1:8" ht="12.75" customHeight="1">
      <c r="A892" s="119" t="s">
        <v>403</v>
      </c>
      <c r="B892" s="51">
        <v>992</v>
      </c>
      <c r="C892" s="10">
        <v>1</v>
      </c>
      <c r="D892" s="10">
        <v>6</v>
      </c>
      <c r="E892" s="49" t="s">
        <v>466</v>
      </c>
      <c r="F892" s="51">
        <v>200</v>
      </c>
      <c r="G892" s="27">
        <f>G893</f>
        <v>3</v>
      </c>
      <c r="H892" s="16"/>
    </row>
    <row r="893" spans="1:8" ht="25.5" customHeight="1">
      <c r="A893" s="119" t="s">
        <v>404</v>
      </c>
      <c r="B893" s="51">
        <v>992</v>
      </c>
      <c r="C893" s="10">
        <v>1</v>
      </c>
      <c r="D893" s="10">
        <v>6</v>
      </c>
      <c r="E893" s="49" t="s">
        <v>466</v>
      </c>
      <c r="F893" s="51">
        <v>240</v>
      </c>
      <c r="G893" s="27">
        <f>G894</f>
        <v>3</v>
      </c>
      <c r="H893" s="16"/>
    </row>
    <row r="894" spans="1:8" ht="25.5" customHeight="1">
      <c r="A894" s="84" t="s">
        <v>397</v>
      </c>
      <c r="B894" s="75">
        <v>992</v>
      </c>
      <c r="C894" s="76">
        <v>1</v>
      </c>
      <c r="D894" s="76">
        <v>6</v>
      </c>
      <c r="E894" s="83" t="s">
        <v>466</v>
      </c>
      <c r="F894" s="77" t="s">
        <v>93</v>
      </c>
      <c r="G894" s="73">
        <v>3</v>
      </c>
      <c r="H894" s="16"/>
    </row>
    <row r="895" spans="1:8" ht="12.75" customHeight="1">
      <c r="A895" s="5" t="s">
        <v>13</v>
      </c>
      <c r="B895" s="11" t="s">
        <v>42</v>
      </c>
      <c r="C895" s="12" t="s">
        <v>8</v>
      </c>
      <c r="D895" s="12" t="s">
        <v>70</v>
      </c>
      <c r="E895" s="11" t="s">
        <v>7</v>
      </c>
      <c r="F895" s="11" t="s">
        <v>7</v>
      </c>
      <c r="G895" s="34">
        <f>G896</f>
        <v>21726.100000000002</v>
      </c>
      <c r="H895" s="16"/>
    </row>
    <row r="896" spans="1:8" ht="12.75" customHeight="1">
      <c r="A896" s="91" t="s">
        <v>165</v>
      </c>
      <c r="B896" s="11" t="s">
        <v>42</v>
      </c>
      <c r="C896" s="13" t="s">
        <v>8</v>
      </c>
      <c r="D896" s="13" t="s">
        <v>70</v>
      </c>
      <c r="E896" s="11" t="s">
        <v>164</v>
      </c>
      <c r="F896" s="11" t="s">
        <v>7</v>
      </c>
      <c r="G896" s="34">
        <f>G897+G901</f>
        <v>21726.100000000002</v>
      </c>
      <c r="H896" s="16"/>
    </row>
    <row r="897" spans="1:8" ht="12.75" customHeight="1">
      <c r="A897" s="5" t="s">
        <v>84</v>
      </c>
      <c r="B897" s="11" t="s">
        <v>42</v>
      </c>
      <c r="C897" s="13" t="s">
        <v>8</v>
      </c>
      <c r="D897" s="13" t="s">
        <v>70</v>
      </c>
      <c r="E897" s="11" t="s">
        <v>208</v>
      </c>
      <c r="F897" s="11" t="s">
        <v>7</v>
      </c>
      <c r="G897" s="34">
        <f>G899</f>
        <v>141.19999999999999</v>
      </c>
      <c r="H897" s="16"/>
    </row>
    <row r="898" spans="1:8" ht="12.75" customHeight="1">
      <c r="A898" s="67" t="s">
        <v>180</v>
      </c>
      <c r="B898" s="11" t="s">
        <v>42</v>
      </c>
      <c r="C898" s="13" t="s">
        <v>8</v>
      </c>
      <c r="D898" s="13" t="s">
        <v>70</v>
      </c>
      <c r="E898" s="11" t="s">
        <v>208</v>
      </c>
      <c r="F898" s="11" t="s">
        <v>178</v>
      </c>
      <c r="G898" s="34">
        <f>G899</f>
        <v>141.19999999999999</v>
      </c>
      <c r="H898" s="16"/>
    </row>
    <row r="899" spans="1:8" ht="12.75" customHeight="1">
      <c r="A899" s="8" t="s">
        <v>109</v>
      </c>
      <c r="B899" s="11" t="s">
        <v>42</v>
      </c>
      <c r="C899" s="13" t="s">
        <v>8</v>
      </c>
      <c r="D899" s="13" t="s">
        <v>70</v>
      </c>
      <c r="E899" s="11" t="s">
        <v>208</v>
      </c>
      <c r="F899" s="11" t="s">
        <v>110</v>
      </c>
      <c r="G899" s="34">
        <f t="shared" ref="G899:G901" si="10">G900</f>
        <v>141.19999999999999</v>
      </c>
      <c r="H899" s="16"/>
    </row>
    <row r="900" spans="1:8" ht="12.75" customHeight="1">
      <c r="A900" s="28" t="s">
        <v>92</v>
      </c>
      <c r="B900" s="71" t="s">
        <v>42</v>
      </c>
      <c r="C900" s="72" t="s">
        <v>8</v>
      </c>
      <c r="D900" s="72" t="s">
        <v>70</v>
      </c>
      <c r="E900" s="71" t="s">
        <v>208</v>
      </c>
      <c r="F900" s="71" t="s">
        <v>110</v>
      </c>
      <c r="G900" s="73">
        <v>141.19999999999999</v>
      </c>
      <c r="H900" s="16"/>
    </row>
    <row r="901" spans="1:8" ht="18" customHeight="1">
      <c r="A901" s="91" t="s">
        <v>228</v>
      </c>
      <c r="B901" s="11" t="s">
        <v>42</v>
      </c>
      <c r="C901" s="13" t="s">
        <v>8</v>
      </c>
      <c r="D901" s="13" t="s">
        <v>70</v>
      </c>
      <c r="E901" s="11" t="s">
        <v>229</v>
      </c>
      <c r="F901" s="11" t="s">
        <v>7</v>
      </c>
      <c r="G901" s="34">
        <f t="shared" si="10"/>
        <v>21584.9</v>
      </c>
      <c r="H901" s="16"/>
    </row>
    <row r="902" spans="1:8" ht="14.25" customHeight="1">
      <c r="A902" s="119" t="s">
        <v>195</v>
      </c>
      <c r="B902" s="60" t="s">
        <v>42</v>
      </c>
      <c r="C902" s="60" t="s">
        <v>8</v>
      </c>
      <c r="D902" s="60" t="s">
        <v>70</v>
      </c>
      <c r="E902" s="11" t="s">
        <v>229</v>
      </c>
      <c r="F902" s="60" t="s">
        <v>196</v>
      </c>
      <c r="G902" s="36">
        <f>G903</f>
        <v>21584.9</v>
      </c>
      <c r="H902" s="16"/>
    </row>
    <row r="903" spans="1:8" ht="12.75" customHeight="1">
      <c r="A903" s="85" t="s">
        <v>118</v>
      </c>
      <c r="B903" s="75">
        <v>992</v>
      </c>
      <c r="C903" s="72" t="s">
        <v>8</v>
      </c>
      <c r="D903" s="72" t="s">
        <v>70</v>
      </c>
      <c r="E903" s="71" t="s">
        <v>229</v>
      </c>
      <c r="F903" s="71" t="s">
        <v>119</v>
      </c>
      <c r="G903" s="73">
        <f>34748.8-13163.9</f>
        <v>21584.9</v>
      </c>
      <c r="H903" s="16"/>
    </row>
    <row r="904" spans="1:8" ht="12.75" customHeight="1">
      <c r="A904" s="46" t="s">
        <v>85</v>
      </c>
      <c r="B904" s="24" t="s">
        <v>42</v>
      </c>
      <c r="C904" s="56" t="s">
        <v>19</v>
      </c>
      <c r="D904" s="56" t="s">
        <v>58</v>
      </c>
      <c r="E904" s="24" t="s">
        <v>7</v>
      </c>
      <c r="F904" s="24" t="s">
        <v>7</v>
      </c>
      <c r="G904" s="26">
        <f t="shared" ref="G904:G906" si="11">G905</f>
        <v>1401.7</v>
      </c>
      <c r="H904" s="16">
        <f>G897+G904+G916</f>
        <v>15000.9</v>
      </c>
    </row>
    <row r="905" spans="1:8" ht="12.75" customHeight="1">
      <c r="A905" s="5" t="s">
        <v>86</v>
      </c>
      <c r="B905" s="11" t="s">
        <v>42</v>
      </c>
      <c r="C905" s="13" t="s">
        <v>19</v>
      </c>
      <c r="D905" s="13" t="s">
        <v>9</v>
      </c>
      <c r="E905" s="11"/>
      <c r="F905" s="11"/>
      <c r="G905" s="27">
        <f t="shared" si="11"/>
        <v>1401.7</v>
      </c>
      <c r="H905" s="16"/>
    </row>
    <row r="906" spans="1:8" ht="12.75" customHeight="1">
      <c r="A906" s="91" t="s">
        <v>165</v>
      </c>
      <c r="B906" s="11" t="s">
        <v>42</v>
      </c>
      <c r="C906" s="13" t="s">
        <v>19</v>
      </c>
      <c r="D906" s="13" t="s">
        <v>9</v>
      </c>
      <c r="E906" s="11" t="s">
        <v>164</v>
      </c>
      <c r="F906" s="11" t="s">
        <v>7</v>
      </c>
      <c r="G906" s="27">
        <f t="shared" si="11"/>
        <v>1401.7</v>
      </c>
      <c r="H906" s="16"/>
    </row>
    <row r="907" spans="1:8" ht="25.5" customHeight="1">
      <c r="A907" s="5" t="s">
        <v>87</v>
      </c>
      <c r="B907" s="11" t="s">
        <v>42</v>
      </c>
      <c r="C907" s="13" t="s">
        <v>19</v>
      </c>
      <c r="D907" s="13" t="s">
        <v>9</v>
      </c>
      <c r="E907" s="11" t="s">
        <v>207</v>
      </c>
      <c r="F907" s="11" t="s">
        <v>7</v>
      </c>
      <c r="G907" s="27">
        <f>G908</f>
        <v>1401.7</v>
      </c>
      <c r="H907" s="16"/>
    </row>
    <row r="908" spans="1:8" ht="12.75" customHeight="1">
      <c r="A908" s="67" t="s">
        <v>180</v>
      </c>
      <c r="B908" s="11" t="s">
        <v>42</v>
      </c>
      <c r="C908" s="13" t="s">
        <v>19</v>
      </c>
      <c r="D908" s="13" t="s">
        <v>9</v>
      </c>
      <c r="E908" s="11" t="s">
        <v>207</v>
      </c>
      <c r="F908" s="11" t="s">
        <v>178</v>
      </c>
      <c r="G908" s="27">
        <f>G909</f>
        <v>1401.7</v>
      </c>
      <c r="H908" s="16"/>
    </row>
    <row r="909" spans="1:8" ht="16.5" customHeight="1">
      <c r="A909" s="5" t="s">
        <v>109</v>
      </c>
      <c r="B909" s="11" t="s">
        <v>42</v>
      </c>
      <c r="C909" s="13" t="s">
        <v>19</v>
      </c>
      <c r="D909" s="13" t="s">
        <v>9</v>
      </c>
      <c r="E909" s="11" t="s">
        <v>207</v>
      </c>
      <c r="F909" s="11" t="s">
        <v>110</v>
      </c>
      <c r="G909" s="27">
        <f t="shared" ref="G909" si="12">G910</f>
        <v>1401.7</v>
      </c>
      <c r="H909" s="16"/>
    </row>
    <row r="910" spans="1:8" ht="15" customHeight="1">
      <c r="A910" s="28" t="s">
        <v>92</v>
      </c>
      <c r="B910" s="71" t="s">
        <v>42</v>
      </c>
      <c r="C910" s="72" t="s">
        <v>19</v>
      </c>
      <c r="D910" s="72" t="s">
        <v>9</v>
      </c>
      <c r="E910" s="71" t="s">
        <v>207</v>
      </c>
      <c r="F910" s="71" t="s">
        <v>110</v>
      </c>
      <c r="G910" s="73">
        <v>1401.7</v>
      </c>
      <c r="H910" s="16"/>
    </row>
    <row r="911" spans="1:8" ht="33" customHeight="1">
      <c r="A911" s="46" t="s">
        <v>81</v>
      </c>
      <c r="B911" s="66">
        <v>992</v>
      </c>
      <c r="C911" s="48">
        <v>13</v>
      </c>
      <c r="D911" s="48">
        <v>0</v>
      </c>
      <c r="E911" s="92"/>
      <c r="F911" s="66"/>
      <c r="G911" s="43">
        <f t="shared" ref="G911:G913" si="13">G912</f>
        <v>200</v>
      </c>
      <c r="H911" s="16"/>
    </row>
    <row r="912" spans="1:8" ht="12.75" customHeight="1">
      <c r="A912" s="5" t="s">
        <v>71</v>
      </c>
      <c r="B912" s="11" t="s">
        <v>42</v>
      </c>
      <c r="C912" s="13" t="s">
        <v>70</v>
      </c>
      <c r="D912" s="13" t="s">
        <v>8</v>
      </c>
      <c r="E912" s="11" t="s">
        <v>7</v>
      </c>
      <c r="F912" s="11" t="s">
        <v>7</v>
      </c>
      <c r="G912" s="27">
        <f t="shared" si="13"/>
        <v>200</v>
      </c>
      <c r="H912" s="16"/>
    </row>
    <row r="913" spans="1:8" ht="12.75" customHeight="1">
      <c r="A913" s="5" t="s">
        <v>37</v>
      </c>
      <c r="B913" s="11" t="s">
        <v>42</v>
      </c>
      <c r="C913" s="13" t="s">
        <v>70</v>
      </c>
      <c r="D913" s="13" t="s">
        <v>8</v>
      </c>
      <c r="E913" s="11" t="s">
        <v>181</v>
      </c>
      <c r="F913" s="11" t="s">
        <v>7</v>
      </c>
      <c r="G913" s="27">
        <f t="shared" si="13"/>
        <v>200</v>
      </c>
      <c r="H913" s="16"/>
    </row>
    <row r="914" spans="1:8" ht="12.75" customHeight="1">
      <c r="A914" s="5" t="s">
        <v>183</v>
      </c>
      <c r="B914" s="11" t="s">
        <v>42</v>
      </c>
      <c r="C914" s="13" t="s">
        <v>70</v>
      </c>
      <c r="D914" s="13" t="s">
        <v>8</v>
      </c>
      <c r="E914" s="11" t="s">
        <v>181</v>
      </c>
      <c r="F914" s="11" t="s">
        <v>182</v>
      </c>
      <c r="G914" s="27">
        <f>G915</f>
        <v>200</v>
      </c>
      <c r="H914" s="16"/>
    </row>
    <row r="915" spans="1:8" ht="12.75" customHeight="1">
      <c r="A915" s="28" t="s">
        <v>113</v>
      </c>
      <c r="B915" s="71" t="s">
        <v>42</v>
      </c>
      <c r="C915" s="72" t="s">
        <v>70</v>
      </c>
      <c r="D915" s="72" t="s">
        <v>8</v>
      </c>
      <c r="E915" s="71" t="s">
        <v>181</v>
      </c>
      <c r="F915" s="71" t="s">
        <v>114</v>
      </c>
      <c r="G915" s="73">
        <v>200</v>
      </c>
      <c r="H915" s="16"/>
    </row>
    <row r="916" spans="1:8" ht="24" customHeight="1">
      <c r="A916" s="129" t="s">
        <v>77</v>
      </c>
      <c r="B916" s="24" t="s">
        <v>42</v>
      </c>
      <c r="C916" s="56" t="s">
        <v>35</v>
      </c>
      <c r="D916" s="56" t="s">
        <v>58</v>
      </c>
      <c r="E916" s="24" t="s">
        <v>7</v>
      </c>
      <c r="F916" s="24" t="s">
        <v>7</v>
      </c>
      <c r="G916" s="26">
        <f>G917+G929</f>
        <v>13458</v>
      </c>
      <c r="H916" s="16"/>
    </row>
    <row r="917" spans="1:8" ht="24" customHeight="1">
      <c r="A917" s="120" t="s">
        <v>78</v>
      </c>
      <c r="B917" s="11" t="s">
        <v>42</v>
      </c>
      <c r="C917" s="13" t="s">
        <v>35</v>
      </c>
      <c r="D917" s="13" t="s">
        <v>8</v>
      </c>
      <c r="E917" s="11" t="s">
        <v>7</v>
      </c>
      <c r="F917" s="11" t="s">
        <v>7</v>
      </c>
      <c r="G917" s="27">
        <f t="shared" ref="G917" si="14">G918</f>
        <v>5858</v>
      </c>
      <c r="H917" s="16"/>
    </row>
    <row r="918" spans="1:8" ht="12.75" customHeight="1">
      <c r="A918" s="5" t="s">
        <v>165</v>
      </c>
      <c r="B918" s="11" t="s">
        <v>42</v>
      </c>
      <c r="C918" s="13" t="s">
        <v>35</v>
      </c>
      <c r="D918" s="13" t="s">
        <v>8</v>
      </c>
      <c r="E918" s="11" t="s">
        <v>164</v>
      </c>
      <c r="F918" s="11" t="s">
        <v>7</v>
      </c>
      <c r="G918" s="27">
        <f>G919+G924</f>
        <v>5858</v>
      </c>
      <c r="H918" s="16"/>
    </row>
    <row r="919" spans="1:8" ht="26.25" customHeight="1">
      <c r="A919" s="5" t="s">
        <v>523</v>
      </c>
      <c r="B919" s="11" t="s">
        <v>42</v>
      </c>
      <c r="C919" s="13" t="s">
        <v>35</v>
      </c>
      <c r="D919" s="13" t="s">
        <v>8</v>
      </c>
      <c r="E919" s="11" t="s">
        <v>175</v>
      </c>
      <c r="F919" s="11" t="s">
        <v>7</v>
      </c>
      <c r="G919" s="27">
        <f>G922</f>
        <v>4208</v>
      </c>
      <c r="H919" s="16"/>
    </row>
    <row r="920" spans="1:8" ht="12.75" customHeight="1">
      <c r="A920" s="67" t="s">
        <v>180</v>
      </c>
      <c r="B920" s="11" t="s">
        <v>42</v>
      </c>
      <c r="C920" s="13" t="s">
        <v>35</v>
      </c>
      <c r="D920" s="13" t="s">
        <v>8</v>
      </c>
      <c r="E920" s="11" t="s">
        <v>175</v>
      </c>
      <c r="F920" s="11" t="s">
        <v>178</v>
      </c>
      <c r="G920" s="27">
        <f t="shared" ref="G920" si="15">G921</f>
        <v>4208</v>
      </c>
      <c r="H920" s="16"/>
    </row>
    <row r="921" spans="1:8" ht="12.75" customHeight="1">
      <c r="A921" s="67" t="s">
        <v>57</v>
      </c>
      <c r="B921" s="11" t="s">
        <v>42</v>
      </c>
      <c r="C921" s="13" t="s">
        <v>35</v>
      </c>
      <c r="D921" s="13" t="s">
        <v>8</v>
      </c>
      <c r="E921" s="11" t="s">
        <v>175</v>
      </c>
      <c r="F921" s="11" t="s">
        <v>179</v>
      </c>
      <c r="G921" s="27">
        <f>G922</f>
        <v>4208</v>
      </c>
      <c r="H921" s="16"/>
    </row>
    <row r="922" spans="1:8" ht="12.75" customHeight="1">
      <c r="A922" s="5" t="s">
        <v>177</v>
      </c>
      <c r="B922" s="11" t="s">
        <v>42</v>
      </c>
      <c r="C922" s="13" t="s">
        <v>35</v>
      </c>
      <c r="D922" s="13" t="s">
        <v>8</v>
      </c>
      <c r="E922" s="11" t="s">
        <v>175</v>
      </c>
      <c r="F922" s="11" t="s">
        <v>115</v>
      </c>
      <c r="G922" s="27">
        <f>G923</f>
        <v>4208</v>
      </c>
      <c r="H922" s="16"/>
    </row>
    <row r="923" spans="1:8" ht="12.75" customHeight="1">
      <c r="A923" s="28" t="s">
        <v>66</v>
      </c>
      <c r="B923" s="71" t="s">
        <v>42</v>
      </c>
      <c r="C923" s="72" t="s">
        <v>35</v>
      </c>
      <c r="D923" s="72" t="s">
        <v>8</v>
      </c>
      <c r="E923" s="71" t="s">
        <v>175</v>
      </c>
      <c r="F923" s="71" t="s">
        <v>115</v>
      </c>
      <c r="G923" s="73">
        <v>4208</v>
      </c>
      <c r="H923" s="16"/>
    </row>
    <row r="924" spans="1:8" ht="12.75" customHeight="1">
      <c r="A924" s="5" t="s">
        <v>441</v>
      </c>
      <c r="B924" s="11" t="s">
        <v>42</v>
      </c>
      <c r="C924" s="13" t="s">
        <v>35</v>
      </c>
      <c r="D924" s="13" t="s">
        <v>8</v>
      </c>
      <c r="E924" s="11" t="s">
        <v>464</v>
      </c>
      <c r="F924" s="11" t="s">
        <v>7</v>
      </c>
      <c r="G924" s="27">
        <f>G927</f>
        <v>1650</v>
      </c>
      <c r="H924" s="16"/>
    </row>
    <row r="925" spans="1:8" ht="12.75" customHeight="1">
      <c r="A925" s="6" t="s">
        <v>180</v>
      </c>
      <c r="B925" s="11" t="s">
        <v>42</v>
      </c>
      <c r="C925" s="13" t="s">
        <v>35</v>
      </c>
      <c r="D925" s="13" t="s">
        <v>8</v>
      </c>
      <c r="E925" s="11" t="s">
        <v>464</v>
      </c>
      <c r="F925" s="11" t="s">
        <v>178</v>
      </c>
      <c r="G925" s="27">
        <f>G926</f>
        <v>1650</v>
      </c>
      <c r="H925" s="16"/>
    </row>
    <row r="926" spans="1:8" ht="12.75" customHeight="1">
      <c r="A926" s="6" t="s">
        <v>57</v>
      </c>
      <c r="B926" s="11" t="s">
        <v>42</v>
      </c>
      <c r="C926" s="13" t="s">
        <v>35</v>
      </c>
      <c r="D926" s="13" t="s">
        <v>8</v>
      </c>
      <c r="E926" s="11" t="s">
        <v>464</v>
      </c>
      <c r="F926" s="11" t="s">
        <v>179</v>
      </c>
      <c r="G926" s="27">
        <f>G927</f>
        <v>1650</v>
      </c>
      <c r="H926" s="16"/>
    </row>
    <row r="927" spans="1:8" ht="12.75" customHeight="1">
      <c r="A927" s="5" t="s">
        <v>177</v>
      </c>
      <c r="B927" s="11" t="s">
        <v>42</v>
      </c>
      <c r="C927" s="13" t="s">
        <v>35</v>
      </c>
      <c r="D927" s="13" t="s">
        <v>8</v>
      </c>
      <c r="E927" s="11" t="s">
        <v>464</v>
      </c>
      <c r="F927" s="11" t="s">
        <v>115</v>
      </c>
      <c r="G927" s="27">
        <f>G928</f>
        <v>1650</v>
      </c>
      <c r="H927" s="16"/>
    </row>
    <row r="928" spans="1:8" ht="12.75" customHeight="1">
      <c r="A928" s="28" t="s">
        <v>68</v>
      </c>
      <c r="B928" s="71" t="s">
        <v>42</v>
      </c>
      <c r="C928" s="72" t="s">
        <v>35</v>
      </c>
      <c r="D928" s="72" t="s">
        <v>8</v>
      </c>
      <c r="E928" s="71" t="s">
        <v>464</v>
      </c>
      <c r="F928" s="71" t="s">
        <v>115</v>
      </c>
      <c r="G928" s="73">
        <v>1650</v>
      </c>
      <c r="H928" s="16"/>
    </row>
    <row r="929" spans="1:8" ht="12.75" customHeight="1">
      <c r="A929" s="120" t="s">
        <v>79</v>
      </c>
      <c r="B929" s="11" t="s">
        <v>42</v>
      </c>
      <c r="C929" s="13" t="s">
        <v>35</v>
      </c>
      <c r="D929" s="13" t="s">
        <v>19</v>
      </c>
      <c r="E929" s="11"/>
      <c r="F929" s="11"/>
      <c r="G929" s="27">
        <f t="shared" ref="G929:G932" si="16">G930</f>
        <v>7600</v>
      </c>
      <c r="H929" s="16"/>
    </row>
    <row r="930" spans="1:8" ht="12.75" customHeight="1">
      <c r="A930" s="5" t="s">
        <v>165</v>
      </c>
      <c r="B930" s="11" t="s">
        <v>42</v>
      </c>
      <c r="C930" s="13" t="s">
        <v>35</v>
      </c>
      <c r="D930" s="13" t="s">
        <v>19</v>
      </c>
      <c r="E930" s="11" t="s">
        <v>164</v>
      </c>
      <c r="F930" s="11" t="s">
        <v>7</v>
      </c>
      <c r="G930" s="27">
        <f t="shared" si="16"/>
        <v>7600</v>
      </c>
      <c r="H930" s="16"/>
    </row>
    <row r="931" spans="1:8" ht="12.75" customHeight="1">
      <c r="A931" s="67" t="s">
        <v>174</v>
      </c>
      <c r="B931" s="11" t="s">
        <v>42</v>
      </c>
      <c r="C931" s="13" t="s">
        <v>35</v>
      </c>
      <c r="D931" s="13" t="s">
        <v>19</v>
      </c>
      <c r="E931" s="11" t="s">
        <v>176</v>
      </c>
      <c r="F931" s="11" t="s">
        <v>7</v>
      </c>
      <c r="G931" s="27">
        <f t="shared" si="16"/>
        <v>7600</v>
      </c>
      <c r="H931" s="16"/>
    </row>
    <row r="932" spans="1:8" ht="12.75" customHeight="1">
      <c r="A932" s="67" t="s">
        <v>180</v>
      </c>
      <c r="B932" s="11" t="s">
        <v>42</v>
      </c>
      <c r="C932" s="13" t="s">
        <v>35</v>
      </c>
      <c r="D932" s="13" t="s">
        <v>19</v>
      </c>
      <c r="E932" s="11" t="s">
        <v>176</v>
      </c>
      <c r="F932" s="11" t="s">
        <v>178</v>
      </c>
      <c r="G932" s="27">
        <f t="shared" si="16"/>
        <v>7600</v>
      </c>
      <c r="H932" s="16"/>
    </row>
    <row r="933" spans="1:8" ht="12.75" customHeight="1">
      <c r="A933" s="67" t="s">
        <v>57</v>
      </c>
      <c r="B933" s="11" t="s">
        <v>42</v>
      </c>
      <c r="C933" s="13" t="s">
        <v>35</v>
      </c>
      <c r="D933" s="13" t="s">
        <v>19</v>
      </c>
      <c r="E933" s="11" t="s">
        <v>176</v>
      </c>
      <c r="F933" s="11" t="s">
        <v>179</v>
      </c>
      <c r="G933" s="27">
        <f>G934</f>
        <v>7600</v>
      </c>
      <c r="H933" s="16"/>
    </row>
    <row r="934" spans="1:8" ht="12.75" customHeight="1">
      <c r="A934" s="28" t="s">
        <v>79</v>
      </c>
      <c r="B934" s="71" t="s">
        <v>42</v>
      </c>
      <c r="C934" s="72" t="s">
        <v>35</v>
      </c>
      <c r="D934" s="72" t="s">
        <v>19</v>
      </c>
      <c r="E934" s="71" t="s">
        <v>176</v>
      </c>
      <c r="F934" s="71" t="s">
        <v>116</v>
      </c>
      <c r="G934" s="73">
        <v>7600</v>
      </c>
      <c r="H934" s="16"/>
    </row>
    <row r="937" spans="1:8">
      <c r="A937" s="9"/>
      <c r="G937" s="16"/>
    </row>
    <row r="938" spans="1:8">
      <c r="A938" s="9"/>
    </row>
    <row r="939" spans="1:8">
      <c r="A939" s="9"/>
    </row>
    <row r="940" spans="1:8">
      <c r="A940" s="9"/>
    </row>
    <row r="941" spans="1:8">
      <c r="A941" s="9"/>
    </row>
    <row r="942" spans="1:8">
      <c r="A942" s="9"/>
    </row>
    <row r="943" spans="1:8">
      <c r="A943" s="9"/>
    </row>
    <row r="944" spans="1:8">
      <c r="A944" s="9"/>
    </row>
    <row r="945" spans="1:6">
      <c r="A945" s="9"/>
    </row>
    <row r="946" spans="1:6">
      <c r="A946" s="9"/>
    </row>
    <row r="947" spans="1:6">
      <c r="A947" s="4"/>
      <c r="B947" s="4"/>
      <c r="C947" s="4"/>
      <c r="D947" s="4"/>
      <c r="E947" s="4"/>
      <c r="F947" s="4"/>
    </row>
    <row r="948" spans="1:6">
      <c r="A948" s="4"/>
      <c r="B948" s="4"/>
      <c r="C948" s="4"/>
      <c r="D948" s="4"/>
      <c r="E948" s="4"/>
      <c r="F948" s="4"/>
    </row>
    <row r="949" spans="1:6">
      <c r="A949" s="4"/>
      <c r="B949" s="4"/>
      <c r="C949" s="4"/>
      <c r="D949" s="4"/>
      <c r="E949" s="4"/>
      <c r="F949" s="4"/>
    </row>
    <row r="950" spans="1:6">
      <c r="A950" s="4"/>
      <c r="B950" s="4"/>
      <c r="C950" s="4"/>
      <c r="D950" s="4"/>
      <c r="E950" s="4"/>
      <c r="F950" s="4"/>
    </row>
    <row r="951" spans="1:6">
      <c r="A951" s="4"/>
      <c r="B951" s="4"/>
      <c r="C951" s="4"/>
      <c r="D951" s="4"/>
      <c r="E951" s="4"/>
      <c r="F951" s="4"/>
    </row>
    <row r="952" spans="1:6">
      <c r="A952" s="4"/>
      <c r="B952" s="4"/>
      <c r="C952" s="4"/>
      <c r="D952" s="4"/>
      <c r="E952" s="4"/>
      <c r="F952" s="4"/>
    </row>
    <row r="953" spans="1:6">
      <c r="A953" s="4"/>
      <c r="B953" s="4"/>
      <c r="C953" s="4"/>
      <c r="D953" s="4"/>
      <c r="E953" s="4"/>
      <c r="F953" s="4"/>
    </row>
    <row r="954" spans="1:6">
      <c r="A954" s="4"/>
      <c r="B954" s="4"/>
      <c r="C954" s="4"/>
      <c r="D954" s="4"/>
      <c r="E954" s="4"/>
      <c r="F954" s="4"/>
    </row>
    <row r="955" spans="1:6">
      <c r="A955" s="4"/>
      <c r="B955" s="4"/>
      <c r="C955" s="4"/>
      <c r="D955" s="4"/>
      <c r="E955" s="4"/>
      <c r="F955" s="4"/>
    </row>
    <row r="956" spans="1:6">
      <c r="A956" s="4"/>
      <c r="B956" s="4"/>
      <c r="C956" s="4"/>
      <c r="D956" s="4"/>
      <c r="E956" s="4"/>
      <c r="F956" s="4"/>
    </row>
    <row r="957" spans="1:6">
      <c r="A957" s="4"/>
      <c r="B957" s="4"/>
      <c r="C957" s="4"/>
      <c r="D957" s="4"/>
      <c r="E957" s="4"/>
      <c r="F957" s="4"/>
    </row>
    <row r="958" spans="1:6">
      <c r="A958" s="4"/>
      <c r="B958" s="4"/>
      <c r="C958" s="4"/>
      <c r="D958" s="4"/>
      <c r="E958" s="4"/>
      <c r="F958" s="4"/>
    </row>
    <row r="959" spans="1:6">
      <c r="A959" s="4"/>
      <c r="B959" s="4"/>
      <c r="C959" s="4"/>
      <c r="D959" s="4"/>
      <c r="E959" s="4"/>
      <c r="F959" s="4"/>
    </row>
    <row r="960" spans="1:6">
      <c r="A960" s="4"/>
      <c r="B960" s="4"/>
      <c r="C960" s="4"/>
      <c r="D960" s="4"/>
      <c r="E960" s="4"/>
      <c r="F960" s="4"/>
    </row>
    <row r="961" spans="1:6">
      <c r="A961" s="4"/>
      <c r="B961" s="4"/>
      <c r="C961" s="4"/>
      <c r="D961" s="4"/>
      <c r="E961" s="4"/>
      <c r="F961" s="4"/>
    </row>
    <row r="962" spans="1:6">
      <c r="A962" s="4"/>
      <c r="B962" s="4"/>
      <c r="C962" s="4"/>
      <c r="D962" s="4"/>
      <c r="E962" s="4"/>
      <c r="F962" s="4"/>
    </row>
    <row r="963" spans="1:6">
      <c r="A963" s="4"/>
      <c r="B963" s="4"/>
      <c r="C963" s="4"/>
      <c r="D963" s="4"/>
      <c r="E963" s="4"/>
      <c r="F963" s="4"/>
    </row>
    <row r="964" spans="1:6">
      <c r="A964" s="4"/>
      <c r="B964" s="4"/>
      <c r="C964" s="4"/>
      <c r="D964" s="4"/>
      <c r="E964" s="4"/>
      <c r="F964" s="4"/>
    </row>
    <row r="965" spans="1:6">
      <c r="A965" s="4"/>
      <c r="B965" s="4"/>
      <c r="C965" s="4"/>
      <c r="D965" s="4"/>
      <c r="E965" s="4"/>
      <c r="F965" s="4"/>
    </row>
    <row r="966" spans="1:6">
      <c r="A966" s="4"/>
      <c r="B966" s="4"/>
      <c r="C966" s="4"/>
      <c r="D966" s="4"/>
      <c r="E966" s="4"/>
      <c r="F966" s="4"/>
    </row>
    <row r="967" spans="1:6">
      <c r="A967" s="4"/>
      <c r="B967" s="4"/>
      <c r="C967" s="4"/>
      <c r="D967" s="4"/>
      <c r="E967" s="4"/>
      <c r="F967" s="4"/>
    </row>
    <row r="968" spans="1:6">
      <c r="A968" s="4"/>
      <c r="B968" s="4"/>
      <c r="C968" s="4"/>
      <c r="D968" s="4"/>
      <c r="E968" s="4"/>
      <c r="F968" s="4"/>
    </row>
    <row r="969" spans="1:6">
      <c r="A969" s="4"/>
      <c r="B969" s="4"/>
      <c r="C969" s="4"/>
      <c r="D969" s="4"/>
      <c r="E969" s="4"/>
      <c r="F969" s="4"/>
    </row>
    <row r="970" spans="1:6">
      <c r="A970" s="4"/>
      <c r="B970" s="4"/>
      <c r="C970" s="4"/>
      <c r="D970" s="4"/>
      <c r="E970" s="4"/>
      <c r="F970" s="4"/>
    </row>
    <row r="971" spans="1:6">
      <c r="A971" s="4"/>
      <c r="B971" s="4"/>
      <c r="C971" s="4"/>
      <c r="D971" s="4"/>
      <c r="E971" s="4"/>
      <c r="F971" s="4"/>
    </row>
    <row r="972" spans="1:6">
      <c r="A972" s="4"/>
      <c r="B972" s="4"/>
      <c r="C972" s="4"/>
      <c r="D972" s="4"/>
      <c r="E972" s="4"/>
      <c r="F972" s="4"/>
    </row>
    <row r="973" spans="1:6">
      <c r="A973" s="4"/>
      <c r="B973" s="4"/>
      <c r="C973" s="4"/>
      <c r="D973" s="4"/>
      <c r="E973" s="4"/>
      <c r="F973" s="4"/>
    </row>
    <row r="974" spans="1:6">
      <c r="A974" s="4"/>
      <c r="B974" s="4"/>
      <c r="C974" s="4"/>
      <c r="D974" s="4"/>
      <c r="E974" s="4"/>
      <c r="F974" s="4"/>
    </row>
    <row r="975" spans="1:6">
      <c r="A975" s="4"/>
      <c r="B975" s="4"/>
      <c r="C975" s="4"/>
      <c r="D975" s="4"/>
      <c r="E975" s="4"/>
      <c r="F975" s="4"/>
    </row>
    <row r="976" spans="1:6">
      <c r="A976" s="4"/>
      <c r="B976" s="4"/>
      <c r="C976" s="4"/>
      <c r="D976" s="4"/>
      <c r="E976" s="4"/>
      <c r="F976" s="4"/>
    </row>
    <row r="977" spans="1:6">
      <c r="A977" s="4"/>
      <c r="B977" s="4"/>
      <c r="C977" s="4"/>
      <c r="D977" s="4"/>
      <c r="E977" s="4"/>
      <c r="F977" s="4"/>
    </row>
    <row r="978" spans="1:6">
      <c r="A978" s="4"/>
      <c r="B978" s="4"/>
      <c r="C978" s="4"/>
      <c r="D978" s="4"/>
      <c r="E978" s="4"/>
      <c r="F978" s="4"/>
    </row>
    <row r="979" spans="1:6">
      <c r="A979" s="4"/>
      <c r="B979" s="4"/>
      <c r="C979" s="4"/>
      <c r="D979" s="4"/>
      <c r="E979" s="4"/>
      <c r="F979" s="4"/>
    </row>
    <row r="980" spans="1:6">
      <c r="A980" s="4"/>
      <c r="B980" s="4"/>
      <c r="C980" s="4"/>
      <c r="D980" s="4"/>
      <c r="E980" s="4"/>
      <c r="F980" s="4"/>
    </row>
    <row r="981" spans="1:6">
      <c r="A981" s="4"/>
      <c r="B981" s="4"/>
      <c r="C981" s="4"/>
      <c r="D981" s="4"/>
      <c r="E981" s="4"/>
      <c r="F981" s="4"/>
    </row>
    <row r="982" spans="1:6">
      <c r="A982" s="4"/>
      <c r="B982" s="4"/>
      <c r="C982" s="4"/>
      <c r="D982" s="4"/>
      <c r="E982" s="4"/>
      <c r="F982" s="4"/>
    </row>
    <row r="983" spans="1:6">
      <c r="A983" s="4"/>
      <c r="B983" s="4"/>
      <c r="C983" s="4"/>
      <c r="D983" s="4"/>
      <c r="E983" s="4"/>
      <c r="F983" s="4"/>
    </row>
    <row r="984" spans="1:6">
      <c r="A984" s="4"/>
      <c r="B984" s="4"/>
      <c r="C984" s="4"/>
      <c r="D984" s="4"/>
      <c r="E984" s="4"/>
      <c r="F984" s="4"/>
    </row>
    <row r="985" spans="1:6">
      <c r="A985" s="4"/>
      <c r="B985" s="4"/>
      <c r="C985" s="4"/>
      <c r="D985" s="4"/>
      <c r="E985" s="4"/>
      <c r="F985" s="4"/>
    </row>
    <row r="986" spans="1:6">
      <c r="A986" s="4"/>
      <c r="B986" s="4"/>
      <c r="C986" s="4"/>
      <c r="D986" s="4"/>
      <c r="E986" s="4"/>
      <c r="F986" s="4"/>
    </row>
    <row r="987" spans="1:6">
      <c r="A987" s="4"/>
      <c r="B987" s="4"/>
      <c r="C987" s="4"/>
      <c r="D987" s="4"/>
      <c r="E987" s="4"/>
      <c r="F987" s="4"/>
    </row>
    <row r="988" spans="1:6">
      <c r="A988" s="4"/>
      <c r="B988" s="4"/>
      <c r="C988" s="4"/>
      <c r="D988" s="4"/>
      <c r="E988" s="4"/>
      <c r="F988" s="4"/>
    </row>
    <row r="989" spans="1:6">
      <c r="A989" s="4"/>
      <c r="B989" s="4"/>
      <c r="C989" s="4"/>
      <c r="D989" s="4"/>
      <c r="E989" s="4"/>
      <c r="F989" s="4"/>
    </row>
    <row r="990" spans="1:6">
      <c r="A990" s="4"/>
      <c r="B990" s="4"/>
      <c r="C990" s="4"/>
      <c r="D990" s="4"/>
      <c r="E990" s="4"/>
      <c r="F990" s="4"/>
    </row>
    <row r="991" spans="1:6">
      <c r="A991" s="4"/>
      <c r="B991" s="4"/>
      <c r="C991" s="4"/>
      <c r="D991" s="4"/>
      <c r="E991" s="4"/>
      <c r="F991" s="4"/>
    </row>
    <row r="992" spans="1:6">
      <c r="A992" s="4"/>
      <c r="B992" s="4"/>
      <c r="C992" s="4"/>
      <c r="D992" s="4"/>
      <c r="E992" s="4"/>
      <c r="F992" s="4"/>
    </row>
    <row r="993" spans="1:6">
      <c r="A993" s="4"/>
      <c r="B993" s="4"/>
      <c r="C993" s="4"/>
      <c r="D993" s="4"/>
      <c r="E993" s="4"/>
      <c r="F993" s="4"/>
    </row>
    <row r="994" spans="1:6">
      <c r="A994" s="4"/>
      <c r="B994" s="4"/>
      <c r="C994" s="4"/>
      <c r="D994" s="4"/>
      <c r="E994" s="4"/>
      <c r="F994" s="4"/>
    </row>
    <row r="995" spans="1:6">
      <c r="A995" s="4"/>
      <c r="B995" s="4"/>
      <c r="C995" s="4"/>
      <c r="D995" s="4"/>
      <c r="E995" s="4"/>
      <c r="F995" s="4"/>
    </row>
    <row r="996" spans="1:6">
      <c r="A996" s="4"/>
      <c r="B996" s="4"/>
      <c r="C996" s="4"/>
      <c r="D996" s="4"/>
      <c r="E996" s="4"/>
      <c r="F996" s="4"/>
    </row>
    <row r="997" spans="1:6">
      <c r="A997" s="4"/>
      <c r="B997" s="4"/>
      <c r="C997" s="4"/>
      <c r="D997" s="4"/>
      <c r="E997" s="4"/>
      <c r="F997" s="4"/>
    </row>
    <row r="998" spans="1:6">
      <c r="A998" s="4"/>
      <c r="B998" s="4"/>
      <c r="C998" s="4"/>
      <c r="D998" s="4"/>
      <c r="E998" s="4"/>
      <c r="F998" s="4"/>
    </row>
    <row r="999" spans="1:6">
      <c r="A999" s="4"/>
      <c r="B999" s="4"/>
      <c r="C999" s="4"/>
      <c r="D999" s="4"/>
      <c r="E999" s="4"/>
      <c r="F999" s="4"/>
    </row>
    <row r="1000" spans="1:6">
      <c r="A1000" s="4"/>
      <c r="B1000" s="4"/>
      <c r="C1000" s="4"/>
      <c r="D1000" s="4"/>
      <c r="E1000" s="4"/>
      <c r="F1000" s="4"/>
    </row>
    <row r="1001" spans="1:6">
      <c r="A1001" s="4"/>
      <c r="B1001" s="4"/>
      <c r="C1001" s="4"/>
      <c r="D1001" s="4"/>
      <c r="E1001" s="4"/>
      <c r="F1001" s="4"/>
    </row>
    <row r="1002" spans="1:6">
      <c r="A1002" s="4"/>
      <c r="B1002" s="4"/>
      <c r="C1002" s="4"/>
      <c r="D1002" s="4"/>
      <c r="E1002" s="4"/>
      <c r="F1002" s="4"/>
    </row>
    <row r="1003" spans="1:6">
      <c r="A1003" s="4"/>
      <c r="B1003" s="4"/>
      <c r="C1003" s="4"/>
      <c r="D1003" s="4"/>
      <c r="E1003" s="4"/>
      <c r="F1003" s="4"/>
    </row>
    <row r="1004" spans="1:6">
      <c r="A1004" s="4"/>
      <c r="B1004" s="4"/>
      <c r="C1004" s="4"/>
      <c r="D1004" s="4"/>
      <c r="E1004" s="4"/>
      <c r="F1004" s="4"/>
    </row>
    <row r="1005" spans="1:6">
      <c r="A1005" s="4"/>
      <c r="B1005" s="4"/>
      <c r="C1005" s="4"/>
      <c r="D1005" s="4"/>
      <c r="E1005" s="4"/>
      <c r="F1005" s="4"/>
    </row>
    <row r="1006" spans="1:6">
      <c r="A1006" s="4"/>
      <c r="B1006" s="4"/>
      <c r="C1006" s="4"/>
      <c r="D1006" s="4"/>
      <c r="E1006" s="4"/>
      <c r="F1006" s="4"/>
    </row>
    <row r="1007" spans="1:6">
      <c r="A1007" s="4"/>
      <c r="B1007" s="4"/>
      <c r="C1007" s="4"/>
      <c r="D1007" s="4"/>
      <c r="E1007" s="4"/>
      <c r="F1007" s="4"/>
    </row>
    <row r="1008" spans="1:6">
      <c r="A1008" s="4"/>
      <c r="B1008" s="4"/>
      <c r="C1008" s="4"/>
      <c r="D1008" s="4"/>
      <c r="E1008" s="4"/>
      <c r="F1008" s="4"/>
    </row>
    <row r="1009" spans="1:6">
      <c r="A1009" s="4"/>
      <c r="B1009" s="4"/>
      <c r="C1009" s="4"/>
      <c r="D1009" s="4"/>
      <c r="E1009" s="4"/>
      <c r="F1009" s="4"/>
    </row>
    <row r="1010" spans="1:6">
      <c r="A1010" s="4"/>
      <c r="B1010" s="4"/>
      <c r="C1010" s="4"/>
      <c r="D1010" s="4"/>
      <c r="E1010" s="4"/>
      <c r="F1010" s="4"/>
    </row>
    <row r="1011" spans="1:6">
      <c r="A1011" s="4"/>
      <c r="B1011" s="4"/>
      <c r="C1011" s="4"/>
      <c r="D1011" s="4"/>
      <c r="E1011" s="4"/>
      <c r="F1011" s="4"/>
    </row>
    <row r="1012" spans="1:6">
      <c r="A1012" s="4"/>
      <c r="B1012" s="4"/>
      <c r="C1012" s="4"/>
      <c r="D1012" s="4"/>
      <c r="E1012" s="4"/>
      <c r="F1012" s="4"/>
    </row>
    <row r="1013" spans="1:6">
      <c r="A1013" s="4"/>
      <c r="B1013" s="4"/>
      <c r="C1013" s="4"/>
      <c r="D1013" s="4"/>
      <c r="E1013" s="4"/>
      <c r="F1013" s="4"/>
    </row>
    <row r="1014" spans="1:6">
      <c r="A1014" s="4"/>
      <c r="B1014" s="4"/>
      <c r="C1014" s="4"/>
      <c r="D1014" s="4"/>
      <c r="E1014" s="4"/>
      <c r="F1014" s="4"/>
    </row>
    <row r="1015" spans="1:6">
      <c r="A1015" s="4"/>
      <c r="B1015" s="4"/>
      <c r="C1015" s="4"/>
      <c r="D1015" s="4"/>
      <c r="E1015" s="4"/>
      <c r="F1015" s="4"/>
    </row>
    <row r="1016" spans="1:6">
      <c r="A1016" s="4"/>
      <c r="B1016" s="4"/>
      <c r="C1016" s="4"/>
      <c r="D1016" s="4"/>
      <c r="E1016" s="4"/>
      <c r="F1016" s="4"/>
    </row>
    <row r="1017" spans="1:6">
      <c r="A1017" s="4"/>
      <c r="B1017" s="4"/>
      <c r="C1017" s="4"/>
      <c r="D1017" s="4"/>
      <c r="E1017" s="4"/>
      <c r="F1017" s="4"/>
    </row>
    <row r="1018" spans="1:6">
      <c r="A1018" s="4"/>
      <c r="B1018" s="4"/>
      <c r="C1018" s="4"/>
      <c r="D1018" s="4"/>
      <c r="E1018" s="4"/>
      <c r="F1018" s="4"/>
    </row>
    <row r="1019" spans="1:6">
      <c r="A1019" s="4"/>
      <c r="B1019" s="4"/>
      <c r="C1019" s="4"/>
      <c r="D1019" s="4"/>
      <c r="E1019" s="4"/>
      <c r="F1019" s="4"/>
    </row>
    <row r="1020" spans="1:6">
      <c r="A1020" s="4"/>
      <c r="B1020" s="4"/>
      <c r="C1020" s="4"/>
      <c r="D1020" s="4"/>
      <c r="E1020" s="4"/>
      <c r="F1020" s="4"/>
    </row>
    <row r="1021" spans="1:6">
      <c r="A1021" s="4"/>
      <c r="B1021" s="4"/>
      <c r="C1021" s="4"/>
      <c r="D1021" s="4"/>
      <c r="E1021" s="4"/>
      <c r="F1021" s="4"/>
    </row>
    <row r="1022" spans="1:6">
      <c r="A1022" s="4"/>
      <c r="B1022" s="4"/>
      <c r="C1022" s="4"/>
      <c r="D1022" s="4"/>
      <c r="E1022" s="4"/>
      <c r="F1022" s="4"/>
    </row>
    <row r="1023" spans="1:6">
      <c r="A1023" s="4"/>
      <c r="B1023" s="4"/>
      <c r="C1023" s="4"/>
      <c r="D1023" s="4"/>
      <c r="E1023" s="4"/>
      <c r="F1023" s="4"/>
    </row>
    <row r="1024" spans="1:6">
      <c r="A1024" s="4"/>
      <c r="B1024" s="4"/>
      <c r="C1024" s="4"/>
      <c r="D1024" s="4"/>
      <c r="E1024" s="4"/>
      <c r="F1024" s="4"/>
    </row>
    <row r="1025" spans="1:6">
      <c r="A1025" s="4"/>
      <c r="B1025" s="4"/>
      <c r="C1025" s="4"/>
      <c r="D1025" s="4"/>
      <c r="E1025" s="4"/>
      <c r="F1025" s="4"/>
    </row>
    <row r="1026" spans="1:6">
      <c r="A1026" s="4"/>
      <c r="B1026" s="4"/>
      <c r="C1026" s="4"/>
      <c r="D1026" s="4"/>
      <c r="E1026" s="4"/>
      <c r="F1026" s="4"/>
    </row>
    <row r="1027" spans="1:6">
      <c r="A1027" s="4"/>
      <c r="B1027" s="4"/>
      <c r="C1027" s="4"/>
      <c r="D1027" s="4"/>
      <c r="E1027" s="4"/>
      <c r="F1027" s="4"/>
    </row>
    <row r="1028" spans="1:6">
      <c r="A1028" s="4"/>
      <c r="B1028" s="4"/>
      <c r="C1028" s="4"/>
      <c r="D1028" s="4"/>
      <c r="E1028" s="4"/>
      <c r="F1028" s="4"/>
    </row>
    <row r="1029" spans="1:6">
      <c r="A1029" s="4"/>
      <c r="B1029" s="4"/>
      <c r="C1029" s="4"/>
      <c r="D1029" s="4"/>
      <c r="E1029" s="4"/>
      <c r="F1029" s="4"/>
    </row>
    <row r="1030" spans="1:6">
      <c r="A1030" s="4"/>
      <c r="B1030" s="4"/>
      <c r="C1030" s="4"/>
      <c r="D1030" s="4"/>
      <c r="E1030" s="4"/>
      <c r="F1030" s="4"/>
    </row>
    <row r="1031" spans="1:6">
      <c r="A1031" s="4"/>
      <c r="B1031" s="4"/>
      <c r="C1031" s="4"/>
      <c r="D1031" s="4"/>
      <c r="E1031" s="4"/>
      <c r="F1031" s="4"/>
    </row>
    <row r="1032" spans="1:6">
      <c r="A1032" s="4"/>
      <c r="B1032" s="4"/>
      <c r="C1032" s="4"/>
      <c r="D1032" s="4"/>
      <c r="E1032" s="4"/>
      <c r="F1032" s="4"/>
    </row>
    <row r="1033" spans="1:6">
      <c r="A1033" s="4"/>
      <c r="B1033" s="4"/>
      <c r="C1033" s="4"/>
      <c r="D1033" s="4"/>
      <c r="E1033" s="4"/>
      <c r="F1033" s="4"/>
    </row>
    <row r="1034" spans="1:6">
      <c r="A1034" s="4"/>
      <c r="B1034" s="4"/>
      <c r="C1034" s="4"/>
      <c r="D1034" s="4"/>
      <c r="E1034" s="4"/>
      <c r="F1034" s="4"/>
    </row>
    <row r="1035" spans="1:6">
      <c r="A1035" s="4"/>
      <c r="B1035" s="4"/>
      <c r="C1035" s="4"/>
      <c r="D1035" s="4"/>
      <c r="E1035" s="4"/>
      <c r="F1035" s="4"/>
    </row>
    <row r="1036" spans="1:6">
      <c r="A1036" s="4"/>
      <c r="B1036" s="4"/>
      <c r="C1036" s="4"/>
      <c r="D1036" s="4"/>
      <c r="E1036" s="4"/>
      <c r="F1036" s="4"/>
    </row>
    <row r="1037" spans="1:6">
      <c r="A1037" s="4"/>
      <c r="B1037" s="4"/>
      <c r="C1037" s="4"/>
      <c r="D1037" s="4"/>
      <c r="E1037" s="4"/>
      <c r="F1037" s="4"/>
    </row>
    <row r="1038" spans="1:6">
      <c r="A1038" s="4"/>
      <c r="B1038" s="4"/>
      <c r="C1038" s="4"/>
      <c r="D1038" s="4"/>
      <c r="E1038" s="4"/>
      <c r="F1038" s="4"/>
    </row>
    <row r="1039" spans="1:6">
      <c r="A1039" s="4"/>
      <c r="B1039" s="4"/>
      <c r="C1039" s="4"/>
      <c r="D1039" s="4"/>
      <c r="E1039" s="4"/>
      <c r="F1039" s="4"/>
    </row>
    <row r="1040" spans="1:6">
      <c r="A1040" s="4"/>
      <c r="B1040" s="4"/>
      <c r="C1040" s="4"/>
      <c r="D1040" s="4"/>
      <c r="E1040" s="4"/>
      <c r="F1040" s="4"/>
    </row>
    <row r="1041" spans="1:6">
      <c r="A1041" s="4"/>
      <c r="B1041" s="4"/>
      <c r="C1041" s="4"/>
      <c r="D1041" s="4"/>
      <c r="E1041" s="4"/>
      <c r="F1041" s="4"/>
    </row>
    <row r="1042" spans="1:6">
      <c r="A1042" s="4"/>
      <c r="B1042" s="4"/>
      <c r="C1042" s="4"/>
      <c r="D1042" s="4"/>
      <c r="E1042" s="4"/>
      <c r="F1042" s="4"/>
    </row>
    <row r="1043" spans="1:6">
      <c r="A1043" s="4"/>
      <c r="B1043" s="4"/>
      <c r="C1043" s="4"/>
      <c r="D1043" s="4"/>
      <c r="E1043" s="4"/>
      <c r="F1043" s="4"/>
    </row>
    <row r="1044" spans="1:6">
      <c r="A1044" s="4"/>
      <c r="B1044" s="4"/>
      <c r="C1044" s="4"/>
      <c r="D1044" s="4"/>
      <c r="E1044" s="4"/>
      <c r="F1044" s="4"/>
    </row>
    <row r="1045" spans="1:6">
      <c r="A1045" s="4"/>
      <c r="B1045" s="4"/>
      <c r="C1045" s="4"/>
      <c r="D1045" s="4"/>
      <c r="E1045" s="4"/>
      <c r="F1045" s="4"/>
    </row>
    <row r="1046" spans="1:6">
      <c r="A1046" s="4"/>
      <c r="B1046" s="4"/>
      <c r="C1046" s="4"/>
      <c r="D1046" s="4"/>
      <c r="E1046" s="4"/>
      <c r="F1046" s="4"/>
    </row>
    <row r="1047" spans="1:6">
      <c r="A1047" s="4"/>
      <c r="B1047" s="4"/>
      <c r="C1047" s="4"/>
      <c r="D1047" s="4"/>
      <c r="E1047" s="4"/>
      <c r="F1047" s="4"/>
    </row>
    <row r="1048" spans="1:6">
      <c r="A1048" s="4"/>
      <c r="B1048" s="4"/>
      <c r="C1048" s="4"/>
      <c r="D1048" s="4"/>
      <c r="E1048" s="4"/>
      <c r="F1048" s="4"/>
    </row>
    <row r="1049" spans="1:6">
      <c r="A1049" s="4"/>
      <c r="B1049" s="4"/>
      <c r="C1049" s="4"/>
      <c r="D1049" s="4"/>
      <c r="E1049" s="4"/>
      <c r="F1049" s="4"/>
    </row>
    <row r="1050" spans="1:6">
      <c r="A1050" s="4"/>
      <c r="B1050" s="4"/>
      <c r="C1050" s="4"/>
      <c r="D1050" s="4"/>
      <c r="E1050" s="4"/>
      <c r="F1050" s="4"/>
    </row>
    <row r="1051" spans="1:6">
      <c r="A1051" s="4"/>
      <c r="B1051" s="4"/>
      <c r="C1051" s="4"/>
      <c r="D1051" s="4"/>
      <c r="E1051" s="4"/>
      <c r="F1051" s="4"/>
    </row>
    <row r="1052" spans="1:6">
      <c r="A1052" s="4"/>
      <c r="B1052" s="4"/>
      <c r="C1052" s="4"/>
      <c r="D1052" s="4"/>
      <c r="E1052" s="4"/>
      <c r="F1052" s="4"/>
    </row>
    <row r="1053" spans="1:6">
      <c r="A1053" s="4"/>
      <c r="B1053" s="4"/>
      <c r="C1053" s="4"/>
      <c r="D1053" s="4"/>
      <c r="E1053" s="4"/>
      <c r="F1053" s="4"/>
    </row>
    <row r="1054" spans="1:6">
      <c r="A1054" s="4"/>
      <c r="B1054" s="4"/>
      <c r="C1054" s="4"/>
      <c r="D1054" s="4"/>
      <c r="E1054" s="4"/>
      <c r="F1054" s="4"/>
    </row>
    <row r="1055" spans="1:6">
      <c r="A1055" s="4"/>
      <c r="B1055" s="4"/>
      <c r="C1055" s="4"/>
      <c r="D1055" s="4"/>
      <c r="E1055" s="4"/>
      <c r="F1055" s="4"/>
    </row>
    <row r="1056" spans="1:6">
      <c r="A1056" s="4"/>
      <c r="B1056" s="4"/>
      <c r="C1056" s="4"/>
      <c r="D1056" s="4"/>
      <c r="E1056" s="4"/>
      <c r="F1056" s="4"/>
    </row>
    <row r="1057" spans="1:6">
      <c r="A1057" s="4"/>
      <c r="B1057" s="4"/>
      <c r="C1057" s="4"/>
      <c r="D1057" s="4"/>
      <c r="E1057" s="4"/>
      <c r="F1057" s="4"/>
    </row>
    <row r="1058" spans="1:6">
      <c r="A1058" s="4"/>
      <c r="B1058" s="4"/>
      <c r="C1058" s="4"/>
      <c r="D1058" s="4"/>
      <c r="E1058" s="4"/>
      <c r="F1058" s="4"/>
    </row>
    <row r="1059" spans="1:6">
      <c r="A1059" s="4"/>
      <c r="B1059" s="4"/>
      <c r="C1059" s="4"/>
      <c r="D1059" s="4"/>
      <c r="E1059" s="4"/>
      <c r="F1059" s="4"/>
    </row>
    <row r="1060" spans="1:6">
      <c r="A1060" s="4"/>
      <c r="B1060" s="4"/>
      <c r="C1060" s="4"/>
      <c r="D1060" s="4"/>
      <c r="E1060" s="4"/>
      <c r="F1060" s="4"/>
    </row>
    <row r="1061" spans="1:6">
      <c r="A1061" s="4"/>
      <c r="B1061" s="4"/>
      <c r="C1061" s="4"/>
      <c r="D1061" s="4"/>
      <c r="E1061" s="4"/>
      <c r="F1061" s="4"/>
    </row>
    <row r="1062" spans="1:6">
      <c r="A1062" s="4"/>
      <c r="B1062" s="4"/>
      <c r="C1062" s="4"/>
      <c r="D1062" s="4"/>
      <c r="E1062" s="4"/>
      <c r="F1062" s="4"/>
    </row>
    <row r="1063" spans="1:6">
      <c r="A1063" s="4"/>
      <c r="B1063" s="4"/>
      <c r="C1063" s="4"/>
      <c r="D1063" s="4"/>
      <c r="E1063" s="4"/>
      <c r="F1063" s="4"/>
    </row>
    <row r="1064" spans="1:6">
      <c r="A1064" s="4"/>
      <c r="B1064" s="4"/>
      <c r="C1064" s="4"/>
      <c r="D1064" s="4"/>
      <c r="E1064" s="4"/>
      <c r="F1064" s="4"/>
    </row>
    <row r="1065" spans="1:6">
      <c r="A1065" s="4"/>
      <c r="B1065" s="4"/>
      <c r="C1065" s="4"/>
      <c r="D1065" s="4"/>
      <c r="E1065" s="4"/>
      <c r="F1065" s="4"/>
    </row>
    <row r="1066" spans="1:6">
      <c r="A1066" s="4"/>
      <c r="B1066" s="4"/>
      <c r="C1066" s="4"/>
      <c r="D1066" s="4"/>
      <c r="E1066" s="4"/>
      <c r="F1066" s="4"/>
    </row>
    <row r="1067" spans="1:6">
      <c r="A1067" s="4"/>
      <c r="B1067" s="4"/>
      <c r="C1067" s="4"/>
      <c r="D1067" s="4"/>
      <c r="E1067" s="4"/>
      <c r="F1067" s="4"/>
    </row>
  </sheetData>
  <autoFilter ref="A11:G934"/>
  <customSheetViews>
    <customSheetView guid="{DA15D12B-B687-4104-AF35-4470F046E021}" showPageBreaks="1" showGridLines="0" printArea="1" showAutoFilter="1" showRuler="0">
      <pane ySplit="7" topLeftCell="A260" activePane="bottomLeft" state="frozenSplit"/>
      <selection pane="bottomLeft" activeCell="G243" sqref="G243"/>
      <pageMargins left="0.94488188976377963" right="0.15748031496062992" top="0.19685039370078741" bottom="0.19685039370078741" header="0.35433070866141736" footer="0.23622047244094491"/>
      <pageSetup paperSize="9" scale="85" orientation="portrait" r:id="rId1"/>
      <headerFooter alignWithMargins="0">
        <oddFooter>&amp;C&amp;P</oddFooter>
      </headerFooter>
      <autoFilter ref="A11:G934"/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3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4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0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2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3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4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5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6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7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8"/>
      <headerFooter alignWithMargins="0">
        <oddFooter>&amp;C&amp;P</oddFooter>
      </headerFooter>
      <autoFilter ref="A16:G690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9"/>
      <headerFooter alignWithMargins="0">
        <oddFooter>&amp;C&amp;P</oddFooter>
      </headerFooter>
      <autoFilter ref="A8:F930"/>
    </customSheetView>
    <customSheetView guid="{167491D8-6D6D-447D-A119-5E65D8431081}" showPageBreaks="1" showGridLines="0" printArea="1" showAutoFilter="1" view="pageBreakPreview" showRuler="0">
      <pane ySplit="12" topLeftCell="A818" activePane="bottomLeft" state="frozenSplit"/>
      <selection pane="bottomLeft" activeCell="A822" sqref="A822:A824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20"/>
      <headerFooter alignWithMargins="0">
        <oddFooter>&amp;C&amp;P</oddFooter>
      </headerFooter>
      <autoFilter ref="A8:F934"/>
    </customSheetView>
    <customSheetView guid="{EA1929C7-85F7-40DE-826A-94377FC9966E}" showPageBreaks="1" showGridLines="0" printArea="1" showAutoFilter="1" view="pageBreakPreview" showRuler="0" topLeftCell="A277">
      <selection activeCell="G283" sqref="G283:G284"/>
      <pageMargins left="1.1811023622047245" right="0" top="0.19685039370078741" bottom="0.19685039370078741" header="0.35433070866141736" footer="0.23622047244094491"/>
      <pageSetup paperSize="9" scale="80" orientation="portrait" r:id="rId21"/>
      <headerFooter alignWithMargins="0">
        <oddFooter>&amp;C&amp;P</oddFooter>
      </headerFooter>
      <autoFilter ref="A8:F934"/>
    </customSheetView>
  </customSheetViews>
  <mergeCells count="10">
    <mergeCell ref="B1:G1"/>
    <mergeCell ref="B2:G2"/>
    <mergeCell ref="B3:G3"/>
    <mergeCell ref="G9:G10"/>
    <mergeCell ref="F9:F10"/>
    <mergeCell ref="A7:G7"/>
    <mergeCell ref="A9:A10"/>
    <mergeCell ref="B9:B10"/>
    <mergeCell ref="E9:E10"/>
    <mergeCell ref="C9:D9"/>
  </mergeCells>
  <phoneticPr fontId="1" type="noConversion"/>
  <pageMargins left="0.94488188976377963" right="0.15748031496062992" top="0.19685039370078741" bottom="0.19685039370078741" header="0.35433070866141736" footer="0.23622047244094491"/>
  <pageSetup paperSize="9" scale="85" orientation="portrait" r:id="rId22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64"/>
  <sheetViews>
    <sheetView zoomScale="66" zoomScaleNormal="100" workbookViewId="0">
      <selection activeCell="D21" sqref="D21:E21"/>
    </sheetView>
  </sheetViews>
  <sheetFormatPr defaultRowHeight="12.75"/>
  <cols>
    <col min="1" max="1" width="65.85546875" customWidth="1"/>
    <col min="2" max="2" width="12.28515625" customWidth="1"/>
    <col min="3" max="3" width="11.5703125" customWidth="1"/>
    <col min="4" max="4" width="26.42578125" customWidth="1"/>
    <col min="5" max="5" width="27.5703125" customWidth="1"/>
    <col min="6" max="6" width="13.42578125" customWidth="1"/>
    <col min="7" max="7" width="14.7109375" customWidth="1"/>
  </cols>
  <sheetData>
    <row r="1" spans="1:7" ht="30" customHeight="1">
      <c r="A1" s="259" t="s">
        <v>511</v>
      </c>
    </row>
    <row r="3" spans="1:7" ht="65.25" customHeight="1">
      <c r="A3" s="330" t="s">
        <v>450</v>
      </c>
      <c r="B3" s="330"/>
      <c r="C3" s="330"/>
      <c r="D3" s="330"/>
      <c r="E3" s="338"/>
    </row>
    <row r="4" spans="1:7" ht="23.25">
      <c r="A4" s="191"/>
      <c r="B4" s="192"/>
      <c r="C4" s="193"/>
      <c r="D4" s="194"/>
      <c r="E4" s="194" t="s">
        <v>128</v>
      </c>
    </row>
    <row r="5" spans="1:7" ht="46.5" customHeight="1">
      <c r="A5" s="195" t="s">
        <v>0</v>
      </c>
      <c r="B5" s="196" t="s">
        <v>129</v>
      </c>
      <c r="C5" s="195" t="s">
        <v>130</v>
      </c>
      <c r="D5" s="222" t="s">
        <v>451</v>
      </c>
      <c r="E5" s="222" t="s">
        <v>452</v>
      </c>
    </row>
    <row r="6" spans="1:7" ht="22.5">
      <c r="A6" s="198" t="s">
        <v>132</v>
      </c>
      <c r="B6" s="199"/>
      <c r="C6" s="199"/>
      <c r="D6" s="200">
        <f>D8+D16+D19+D24+D31+D37+D43+D47+D52+D56+D59+D63</f>
        <v>1466370.3</v>
      </c>
      <c r="E6" s="200">
        <f>E8+E16+E19+E24+E31+E37+E43+E47+E52+E56+E59+E63</f>
        <v>1475705.4</v>
      </c>
      <c r="F6" s="189">
        <f>'2015-2016 годы'!G9-'2015-2016'!D6</f>
        <v>0</v>
      </c>
      <c r="G6" s="189">
        <f>'2015-2016 годы'!H9-'2015-2016'!E6</f>
        <v>0</v>
      </c>
    </row>
    <row r="7" spans="1:7" ht="23.25">
      <c r="A7" s="201"/>
      <c r="B7" s="202"/>
      <c r="C7" s="202"/>
      <c r="D7" s="203"/>
      <c r="E7" s="203"/>
    </row>
    <row r="8" spans="1:7" ht="22.5">
      <c r="A8" s="204" t="s">
        <v>133</v>
      </c>
      <c r="B8" s="205">
        <v>1</v>
      </c>
      <c r="C8" s="205"/>
      <c r="D8" s="206">
        <f>SUM(D9:D14)</f>
        <v>141297.80000000002</v>
      </c>
      <c r="E8" s="206">
        <f>SUM(E9:E14)</f>
        <v>141045.1</v>
      </c>
    </row>
    <row r="9" spans="1:7" ht="116.25">
      <c r="A9" s="207" t="s">
        <v>33</v>
      </c>
      <c r="B9" s="208">
        <v>1</v>
      </c>
      <c r="C9" s="208">
        <v>3</v>
      </c>
      <c r="D9" s="209">
        <f>'2015-2016 годы'!G12</f>
        <v>3179.2</v>
      </c>
      <c r="E9" s="209">
        <f>'2015-2016 годы'!H12</f>
        <v>3113.5999999999995</v>
      </c>
    </row>
    <row r="10" spans="1:7" ht="116.25">
      <c r="A10" s="207" t="s">
        <v>34</v>
      </c>
      <c r="B10" s="208">
        <v>1</v>
      </c>
      <c r="C10" s="208">
        <v>4</v>
      </c>
      <c r="D10" s="209">
        <f>'2015-2016 годы'!G39</f>
        <v>82576.900000000009</v>
      </c>
      <c r="E10" s="209">
        <f>'2015-2016 годы'!H39</f>
        <v>82093</v>
      </c>
    </row>
    <row r="11" spans="1:7" ht="23.25">
      <c r="A11" s="207" t="s">
        <v>482</v>
      </c>
      <c r="B11" s="208">
        <v>1</v>
      </c>
      <c r="C11" s="208">
        <v>5</v>
      </c>
      <c r="D11" s="209">
        <v>0</v>
      </c>
      <c r="E11" s="209">
        <f>'2015-2016 годы'!H59</f>
        <v>265.89999999999998</v>
      </c>
    </row>
    <row r="12" spans="1:7" ht="93">
      <c r="A12" s="210" t="s">
        <v>61</v>
      </c>
      <c r="B12" s="208">
        <v>1</v>
      </c>
      <c r="C12" s="208">
        <v>6</v>
      </c>
      <c r="D12" s="209">
        <f>'2015-2016 годы'!G21+'2015-2016 годы'!G683</f>
        <v>22075.699999999997</v>
      </c>
      <c r="E12" s="209">
        <f>'2015-2016 годы'!H21+'2015-2016 годы'!H683</f>
        <v>22137.399999999998</v>
      </c>
    </row>
    <row r="13" spans="1:7" ht="23.25">
      <c r="A13" s="223" t="s">
        <v>117</v>
      </c>
      <c r="B13" s="208">
        <v>1</v>
      </c>
      <c r="C13" s="208">
        <v>11</v>
      </c>
      <c r="D13" s="209">
        <f>'2015-2016 годы'!G62</f>
        <v>1400</v>
      </c>
      <c r="E13" s="209">
        <f>'2015-2016 годы'!H62</f>
        <v>1400</v>
      </c>
    </row>
    <row r="14" spans="1:7" ht="23.25">
      <c r="A14" s="207" t="s">
        <v>13</v>
      </c>
      <c r="B14" s="208">
        <v>1</v>
      </c>
      <c r="C14" s="208">
        <v>13</v>
      </c>
      <c r="D14" s="212">
        <f>'2015-2016 годы'!G67+'2015-2016 годы'!G503+'2015-2016 годы'!G705</f>
        <v>32066.000000000004</v>
      </c>
      <c r="E14" s="212">
        <f>'2015-2016 годы'!H67+'2015-2016 годы'!H503+'2015-2016 годы'!H705</f>
        <v>32035.200000000004</v>
      </c>
    </row>
    <row r="15" spans="1:7" ht="23.25">
      <c r="A15" s="207"/>
      <c r="B15" s="208"/>
      <c r="C15" s="208"/>
      <c r="D15" s="209"/>
      <c r="E15" s="209"/>
    </row>
    <row r="16" spans="1:7" ht="22.5">
      <c r="A16" s="204" t="s">
        <v>134</v>
      </c>
      <c r="B16" s="205">
        <v>2</v>
      </c>
      <c r="C16" s="205"/>
      <c r="D16" s="213">
        <f>D17</f>
        <v>1405.8</v>
      </c>
      <c r="E16" s="213">
        <f>E17</f>
        <v>1405.8</v>
      </c>
    </row>
    <row r="17" spans="1:5" ht="46.5">
      <c r="A17" s="207" t="s">
        <v>86</v>
      </c>
      <c r="B17" s="208">
        <v>2</v>
      </c>
      <c r="C17" s="208">
        <v>3</v>
      </c>
      <c r="D17" s="209">
        <f>'2015-2016 годы'!G711</f>
        <v>1405.8</v>
      </c>
      <c r="E17" s="209">
        <f>'2015-2016 годы'!H711</f>
        <v>1405.8</v>
      </c>
    </row>
    <row r="18" spans="1:5" ht="23.25">
      <c r="A18" s="207"/>
      <c r="B18" s="208"/>
      <c r="C18" s="208"/>
      <c r="D18" s="209"/>
      <c r="E18" s="209"/>
    </row>
    <row r="19" spans="1:5" ht="45">
      <c r="A19" s="204" t="s">
        <v>135</v>
      </c>
      <c r="B19" s="205">
        <v>3</v>
      </c>
      <c r="C19" s="205"/>
      <c r="D19" s="213">
        <f>SUM(D20:D22)</f>
        <v>12405.8</v>
      </c>
      <c r="E19" s="213">
        <f>SUM(E20:E22)</f>
        <v>11415.8</v>
      </c>
    </row>
    <row r="20" spans="1:5" ht="23.25">
      <c r="A20" s="207" t="s">
        <v>24</v>
      </c>
      <c r="B20" s="208">
        <v>3</v>
      </c>
      <c r="C20" s="208">
        <v>2</v>
      </c>
      <c r="D20" s="209">
        <f>'2015-2016 годы'!G85</f>
        <v>700</v>
      </c>
      <c r="E20" s="209">
        <f>'2015-2016 годы'!H85</f>
        <v>0</v>
      </c>
    </row>
    <row r="21" spans="1:5" ht="93">
      <c r="A21" s="224" t="s">
        <v>136</v>
      </c>
      <c r="B21" s="208">
        <v>3</v>
      </c>
      <c r="C21" s="208">
        <v>9</v>
      </c>
      <c r="D21" s="209">
        <f>'2015-2016 годы'!G108</f>
        <v>11415.8</v>
      </c>
      <c r="E21" s="209">
        <f>'2015-2016 годы'!H108</f>
        <v>11415.8</v>
      </c>
    </row>
    <row r="22" spans="1:5" ht="37.5" customHeight="1">
      <c r="A22" s="215" t="s">
        <v>155</v>
      </c>
      <c r="B22" s="208">
        <v>3</v>
      </c>
      <c r="C22" s="208">
        <v>14</v>
      </c>
      <c r="D22" s="209">
        <f>'2015-2016 годы'!G119</f>
        <v>290</v>
      </c>
      <c r="E22" s="209">
        <f>'2015-2016 годы'!H119</f>
        <v>0</v>
      </c>
    </row>
    <row r="23" spans="1:5" ht="23.25">
      <c r="A23" s="207"/>
      <c r="B23" s="208"/>
      <c r="C23" s="208"/>
      <c r="D23" s="209"/>
      <c r="E23" s="209"/>
    </row>
    <row r="24" spans="1:5" ht="22.5">
      <c r="A24" s="204" t="s">
        <v>137</v>
      </c>
      <c r="B24" s="205">
        <v>4</v>
      </c>
      <c r="C24" s="205"/>
      <c r="D24" s="213">
        <f>SUM(D25:D29)</f>
        <v>21629.8</v>
      </c>
      <c r="E24" s="213">
        <f>SUM(E25:E29)</f>
        <v>37029.4</v>
      </c>
    </row>
    <row r="25" spans="1:5" s="188" customFormat="1" ht="23.25">
      <c r="A25" s="225" t="s">
        <v>154</v>
      </c>
      <c r="B25" s="208">
        <v>4</v>
      </c>
      <c r="C25" s="208">
        <v>1</v>
      </c>
      <c r="D25" s="209">
        <f>'2015-2016 годы'!G353</f>
        <v>12.5</v>
      </c>
      <c r="E25" s="209">
        <f>'2015-2016 годы'!H353</f>
        <v>0</v>
      </c>
    </row>
    <row r="26" spans="1:5" ht="23.25">
      <c r="A26" s="226" t="s">
        <v>62</v>
      </c>
      <c r="B26" s="208">
        <v>4</v>
      </c>
      <c r="C26" s="208">
        <v>5</v>
      </c>
      <c r="D26" s="209">
        <f>'2015-2016 годы'!G132</f>
        <v>35</v>
      </c>
      <c r="E26" s="209">
        <f>'2015-2016 годы'!H132</f>
        <v>17894.7</v>
      </c>
    </row>
    <row r="27" spans="1:5" ht="23.25">
      <c r="A27" s="207" t="s">
        <v>31</v>
      </c>
      <c r="B27" s="208" t="s">
        <v>11</v>
      </c>
      <c r="C27" s="208" t="s">
        <v>23</v>
      </c>
      <c r="D27" s="209">
        <f>'2015-2016 годы'!G145</f>
        <v>109.8</v>
      </c>
      <c r="E27" s="209">
        <f>'2015-2016 годы'!H145</f>
        <v>109.8</v>
      </c>
    </row>
    <row r="28" spans="1:5" ht="23.25">
      <c r="A28" s="207" t="s">
        <v>38</v>
      </c>
      <c r="B28" s="208">
        <v>4</v>
      </c>
      <c r="C28" s="208">
        <v>9</v>
      </c>
      <c r="D28" s="209">
        <f>'2015-2016 годы'!G150</f>
        <v>14266</v>
      </c>
      <c r="E28" s="209">
        <f>'2015-2016 годы'!H150</f>
        <v>13966</v>
      </c>
    </row>
    <row r="29" spans="1:5" ht="46.5">
      <c r="A29" s="207" t="s">
        <v>29</v>
      </c>
      <c r="B29" s="208">
        <v>4</v>
      </c>
      <c r="C29" s="208">
        <v>12</v>
      </c>
      <c r="D29" s="209">
        <f>'2015-2016 годы'!G168+'2015-2016 годы'!G360+'2015-2016 годы'!G532</f>
        <v>7206.5</v>
      </c>
      <c r="E29" s="209">
        <f>'2015-2016 годы'!H168+'2015-2016 годы'!H532</f>
        <v>5058.8999999999996</v>
      </c>
    </row>
    <row r="30" spans="1:5" ht="23.25">
      <c r="A30" s="207"/>
      <c r="B30" s="208"/>
      <c r="C30" s="208"/>
      <c r="D30" s="209"/>
      <c r="E30" s="209"/>
    </row>
    <row r="31" spans="1:5" ht="22.5">
      <c r="A31" s="204" t="s">
        <v>138</v>
      </c>
      <c r="B31" s="205">
        <v>5</v>
      </c>
      <c r="C31" s="205"/>
      <c r="D31" s="213">
        <f>SUM(D32:D35)</f>
        <v>72343</v>
      </c>
      <c r="E31" s="213">
        <f>SUM(E32:E35)</f>
        <v>25332</v>
      </c>
    </row>
    <row r="32" spans="1:5" ht="23.25">
      <c r="A32" s="207" t="s">
        <v>18</v>
      </c>
      <c r="B32" s="208">
        <v>5</v>
      </c>
      <c r="C32" s="208">
        <v>1</v>
      </c>
      <c r="D32" s="209">
        <f>'2015-2016 годы'!G187+'2015-2016 годы'!G539</f>
        <v>14062.5</v>
      </c>
      <c r="E32" s="209">
        <f>'2015-2016 годы'!H187+'2015-2016 годы'!H539</f>
        <v>7111.5</v>
      </c>
    </row>
    <row r="33" spans="1:7" ht="23.25">
      <c r="A33" s="207" t="s">
        <v>89</v>
      </c>
      <c r="B33" s="208">
        <v>5</v>
      </c>
      <c r="C33" s="208">
        <v>2</v>
      </c>
      <c r="D33" s="209">
        <f>'2015-2016 годы'!G199</f>
        <v>24857.100000000002</v>
      </c>
      <c r="E33" s="209">
        <f>'2015-2016 годы'!H199</f>
        <v>9857.1</v>
      </c>
    </row>
    <row r="34" spans="1:7" ht="23.25">
      <c r="A34" s="207" t="s">
        <v>146</v>
      </c>
      <c r="B34" s="208">
        <v>5</v>
      </c>
      <c r="C34" s="208">
        <v>3</v>
      </c>
      <c r="D34" s="209">
        <f>'2015-2016 годы'!G231</f>
        <v>25060</v>
      </c>
      <c r="E34" s="209">
        <f>'2015-2016 годы'!H231</f>
        <v>0</v>
      </c>
    </row>
    <row r="35" spans="1:7" ht="46.5">
      <c r="A35" s="207" t="s">
        <v>159</v>
      </c>
      <c r="B35" s="208">
        <v>5</v>
      </c>
      <c r="C35" s="208">
        <v>5</v>
      </c>
      <c r="D35" s="209">
        <f>'2015-2016 годы'!G246</f>
        <v>8363.4</v>
      </c>
      <c r="E35" s="209">
        <f>'2015-2016 годы'!H246</f>
        <v>8363.4</v>
      </c>
    </row>
    <row r="36" spans="1:7" ht="23.25">
      <c r="A36" s="207"/>
      <c r="B36" s="208"/>
      <c r="C36" s="208"/>
      <c r="D36" s="209"/>
      <c r="E36" s="209"/>
    </row>
    <row r="37" spans="1:7" ht="22.5">
      <c r="A37" s="204" t="s">
        <v>139</v>
      </c>
      <c r="B37" s="205">
        <v>7</v>
      </c>
      <c r="C37" s="205"/>
      <c r="D37" s="213">
        <f>SUM(D38:D41)</f>
        <v>988622.70000000007</v>
      </c>
      <c r="E37" s="213">
        <f>SUM(E38:E41)</f>
        <v>997233.8</v>
      </c>
    </row>
    <row r="38" spans="1:7" ht="23.25">
      <c r="A38" s="207" t="s">
        <v>20</v>
      </c>
      <c r="B38" s="208">
        <v>7</v>
      </c>
      <c r="C38" s="208">
        <v>1</v>
      </c>
      <c r="D38" s="209">
        <f>'2015-2016 годы'!G548</f>
        <v>340115.30000000005</v>
      </c>
      <c r="E38" s="209">
        <f>'2015-2016 годы'!H548</f>
        <v>342534.7</v>
      </c>
    </row>
    <row r="39" spans="1:7" ht="23.25">
      <c r="A39" s="207" t="s">
        <v>140</v>
      </c>
      <c r="B39" s="208">
        <v>7</v>
      </c>
      <c r="C39" s="208">
        <v>2</v>
      </c>
      <c r="D39" s="209">
        <f>'2015-2016 годы'!G365+'2015-2016 годы'!G571</f>
        <v>599348.9</v>
      </c>
      <c r="E39" s="209">
        <f>'2015-2016 годы'!H365+'2015-2016 годы'!H571</f>
        <v>605259.80000000005</v>
      </c>
    </row>
    <row r="40" spans="1:7" ht="46.5">
      <c r="A40" s="207" t="s">
        <v>25</v>
      </c>
      <c r="B40" s="208">
        <v>7</v>
      </c>
      <c r="C40" s="208">
        <v>7</v>
      </c>
      <c r="D40" s="209">
        <f>'2015-2016 годы'!G601</f>
        <v>7217.5</v>
      </c>
      <c r="E40" s="209">
        <f>'2015-2016 годы'!H601</f>
        <v>7313.9</v>
      </c>
    </row>
    <row r="41" spans="1:7" ht="23.25">
      <c r="A41" s="207" t="s">
        <v>22</v>
      </c>
      <c r="B41" s="208">
        <v>7</v>
      </c>
      <c r="C41" s="208">
        <v>9</v>
      </c>
      <c r="D41" s="209">
        <f>'2015-2016 годы'!G639</f>
        <v>41941</v>
      </c>
      <c r="E41" s="209">
        <f>'2015-2016 годы'!H639</f>
        <v>42125.399999999994</v>
      </c>
    </row>
    <row r="42" spans="1:7" ht="23.25">
      <c r="A42" s="207"/>
      <c r="B42" s="208"/>
      <c r="C42" s="208"/>
      <c r="D42" s="209"/>
      <c r="E42" s="209"/>
    </row>
    <row r="43" spans="1:7" ht="22.5">
      <c r="A43" s="204" t="s">
        <v>141</v>
      </c>
      <c r="B43" s="205">
        <v>8</v>
      </c>
      <c r="C43" s="205"/>
      <c r="D43" s="213">
        <f>SUM(D44:D45)</f>
        <v>128728.49999999999</v>
      </c>
      <c r="E43" s="213">
        <f>SUM(E44:E45)</f>
        <v>145522.9</v>
      </c>
    </row>
    <row r="44" spans="1:7" ht="23.25">
      <c r="A44" s="207" t="s">
        <v>32</v>
      </c>
      <c r="B44" s="208">
        <v>8</v>
      </c>
      <c r="C44" s="208">
        <v>1</v>
      </c>
      <c r="D44" s="209">
        <f>'2015-2016 годы'!G399</f>
        <v>101555.59999999999</v>
      </c>
      <c r="E44" s="209">
        <f>'2015-2016 годы'!H399</f>
        <v>118594.9</v>
      </c>
    </row>
    <row r="45" spans="1:7" ht="46.5">
      <c r="A45" s="207" t="s">
        <v>75</v>
      </c>
      <c r="B45" s="208">
        <v>8</v>
      </c>
      <c r="C45" s="208">
        <v>4</v>
      </c>
      <c r="D45" s="209">
        <f>'2015-2016 годы'!G452</f>
        <v>27172.899999999998</v>
      </c>
      <c r="E45" s="209">
        <f>'2015-2016 годы'!H452</f>
        <v>26928</v>
      </c>
    </row>
    <row r="46" spans="1:7" ht="23.25">
      <c r="A46" s="207"/>
      <c r="B46" s="208"/>
      <c r="C46" s="208"/>
      <c r="D46" s="209"/>
      <c r="E46" s="209"/>
    </row>
    <row r="47" spans="1:7" ht="22.5">
      <c r="A47" s="204" t="s">
        <v>142</v>
      </c>
      <c r="B47" s="205">
        <v>10</v>
      </c>
      <c r="C47" s="205"/>
      <c r="D47" s="213">
        <f>SUM(D48:D50)</f>
        <v>51303.199999999997</v>
      </c>
      <c r="E47" s="213">
        <f>SUM(E48:E50)</f>
        <v>50963.599999999991</v>
      </c>
      <c r="F47" s="16"/>
      <c r="G47" s="21"/>
    </row>
    <row r="48" spans="1:7" ht="23.25">
      <c r="A48" s="207" t="s">
        <v>26</v>
      </c>
      <c r="B48" s="208">
        <v>10</v>
      </c>
      <c r="C48" s="208">
        <v>1</v>
      </c>
      <c r="D48" s="209">
        <f>'2015-2016 годы'!G265</f>
        <v>5377.8</v>
      </c>
      <c r="E48" s="209">
        <f>'2015-2016 годы'!H265</f>
        <v>5377.8</v>
      </c>
    </row>
    <row r="49" spans="1:5" ht="23.25">
      <c r="A49" s="217" t="s">
        <v>30</v>
      </c>
      <c r="B49" s="208">
        <v>10</v>
      </c>
      <c r="C49" s="208">
        <v>3</v>
      </c>
      <c r="D49" s="209">
        <f>'2015-2016 годы'!G660+'2015-2016 годы'!G479+'2015-2016 годы'!G274</f>
        <v>4149.8000000000011</v>
      </c>
      <c r="E49" s="209">
        <f>'2015-2016 годы'!H660+'2015-2016 годы'!H479+'2015-2016 годы'!H274</f>
        <v>3787</v>
      </c>
    </row>
    <row r="50" spans="1:5" ht="23.25">
      <c r="A50" s="217" t="s">
        <v>64</v>
      </c>
      <c r="B50" s="208">
        <v>10</v>
      </c>
      <c r="C50" s="208">
        <v>4</v>
      </c>
      <c r="D50" s="209">
        <f>'2015-2016 годы'!G298+'2015-2016 годы'!G491+'2015-2016 годы'!G667</f>
        <v>41775.599999999999</v>
      </c>
      <c r="E50" s="209">
        <f>'2015-2016 годы'!H298+'2015-2016 годы'!H491+'2015-2016 годы'!H667</f>
        <v>41798.799999999996</v>
      </c>
    </row>
    <row r="51" spans="1:5" ht="23.25">
      <c r="A51" s="207"/>
      <c r="B51" s="208"/>
      <c r="C51" s="208"/>
      <c r="D51" s="209"/>
      <c r="E51" s="209"/>
    </row>
    <row r="52" spans="1:5" ht="23.25">
      <c r="A52" s="204" t="s">
        <v>143</v>
      </c>
      <c r="B52" s="218">
        <v>11</v>
      </c>
      <c r="C52" s="208"/>
      <c r="D52" s="219">
        <f>D54+D53</f>
        <v>17981.900000000001</v>
      </c>
      <c r="E52" s="219">
        <f>E54+E53</f>
        <v>17981.900000000001</v>
      </c>
    </row>
    <row r="53" spans="1:5" ht="23.25">
      <c r="A53" s="207" t="s">
        <v>80</v>
      </c>
      <c r="B53" s="220">
        <v>11</v>
      </c>
      <c r="C53" s="220">
        <v>1</v>
      </c>
      <c r="D53" s="221">
        <f>'2015-2016 годы'!G318</f>
        <v>17031.900000000001</v>
      </c>
      <c r="E53" s="221">
        <f>'2015-2016 годы'!H318</f>
        <v>17031.900000000001</v>
      </c>
    </row>
    <row r="54" spans="1:5" ht="23.25">
      <c r="A54" s="207" t="s">
        <v>76</v>
      </c>
      <c r="B54" s="208">
        <v>11</v>
      </c>
      <c r="C54" s="208">
        <v>2</v>
      </c>
      <c r="D54" s="209">
        <f>'2015-2016 годы'!G324</f>
        <v>950</v>
      </c>
      <c r="E54" s="209">
        <f>'2015-2016 годы'!H324</f>
        <v>950</v>
      </c>
    </row>
    <row r="55" spans="1:5" ht="23.25">
      <c r="A55" s="207"/>
      <c r="B55" s="208"/>
      <c r="C55" s="208"/>
      <c r="D55" s="209"/>
      <c r="E55" s="209"/>
    </row>
    <row r="56" spans="1:5" ht="18" customHeight="1">
      <c r="A56" s="204" t="s">
        <v>144</v>
      </c>
      <c r="B56" s="218">
        <v>13</v>
      </c>
      <c r="C56" s="208"/>
      <c r="D56" s="219">
        <f>D57</f>
        <v>200</v>
      </c>
      <c r="E56" s="219">
        <f>E57</f>
        <v>200</v>
      </c>
    </row>
    <row r="57" spans="1:5" ht="69.75">
      <c r="A57" s="207" t="s">
        <v>71</v>
      </c>
      <c r="B57" s="208">
        <v>13</v>
      </c>
      <c r="C57" s="208">
        <v>1</v>
      </c>
      <c r="D57" s="209">
        <f>'2015-2016 годы'!G718</f>
        <v>200</v>
      </c>
      <c r="E57" s="209">
        <f>'2015-2016 годы'!H718</f>
        <v>200</v>
      </c>
    </row>
    <row r="58" spans="1:5" ht="23.25">
      <c r="A58" s="207"/>
      <c r="B58" s="208"/>
      <c r="C58" s="208"/>
      <c r="D58" s="209"/>
      <c r="E58" s="209"/>
    </row>
    <row r="59" spans="1:5" ht="47.25" customHeight="1">
      <c r="A59" s="204" t="s">
        <v>145</v>
      </c>
      <c r="B59" s="218">
        <v>14</v>
      </c>
      <c r="C59" s="208"/>
      <c r="D59" s="219">
        <f>SUM(D60:D61)</f>
        <v>13451.8</v>
      </c>
      <c r="E59" s="219">
        <f>SUM(E60:E61)</f>
        <v>12975.1</v>
      </c>
    </row>
    <row r="60" spans="1:5" ht="93">
      <c r="A60" s="227" t="s">
        <v>78</v>
      </c>
      <c r="B60" s="220">
        <v>14</v>
      </c>
      <c r="C60" s="208">
        <v>1</v>
      </c>
      <c r="D60" s="221">
        <f>'2015-2016 годы'!G724</f>
        <v>6068.4</v>
      </c>
      <c r="E60" s="221">
        <f>'2015-2016 годы'!H724</f>
        <v>6050</v>
      </c>
    </row>
    <row r="61" spans="1:5" ht="23.25">
      <c r="A61" s="207" t="s">
        <v>79</v>
      </c>
      <c r="B61" s="208">
        <v>14</v>
      </c>
      <c r="C61" s="208">
        <v>2</v>
      </c>
      <c r="D61" s="209">
        <f>'2015-2016 годы'!G736</f>
        <v>7383.4</v>
      </c>
      <c r="E61" s="209">
        <f>'2015-2016 годы'!H736</f>
        <v>6925.1</v>
      </c>
    </row>
    <row r="62" spans="1:5" ht="23.25">
      <c r="A62" s="228"/>
      <c r="B62" s="220"/>
      <c r="C62" s="208"/>
      <c r="D62" s="221"/>
      <c r="E62" s="221"/>
    </row>
    <row r="63" spans="1:5" ht="45">
      <c r="A63" s="229" t="s">
        <v>152</v>
      </c>
      <c r="B63" s="218">
        <v>99</v>
      </c>
      <c r="C63" s="205">
        <v>0</v>
      </c>
      <c r="D63" s="219">
        <f>'2015-2016 годы'!G742</f>
        <v>17000</v>
      </c>
      <c r="E63" s="219">
        <f>'2015-2016 годы'!H742</f>
        <v>34600</v>
      </c>
    </row>
    <row r="64" spans="1:5" ht="23.25">
      <c r="A64" s="207"/>
      <c r="B64" s="208"/>
      <c r="C64" s="208"/>
      <c r="D64" s="209"/>
      <c r="E64" s="209"/>
    </row>
  </sheetData>
  <customSheetViews>
    <customSheetView guid="{DA15D12B-B687-4104-AF35-4470F046E021}" scale="66" showPageBreaks="1">
      <selection activeCell="D21" sqref="D21:E21"/>
      <pageMargins left="0.70866141732283472" right="0" top="0" bottom="0" header="0" footer="0"/>
      <pageSetup paperSize="9" scale="65" orientation="portrait" r:id="rId1"/>
    </customSheetView>
    <customSheetView guid="{DCE8C298-05F2-4894-ADD9-0C8B1A668AE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2"/>
    </customSheetView>
    <customSheetView guid="{167491D8-6D6D-447D-A119-5E65D843108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3"/>
    </customSheetView>
    <customSheetView guid="{EA1929C7-85F7-40DE-826A-94377FC9966E}" showPageBreaks="1" topLeftCell="A25">
      <selection sqref="A1:XFD1"/>
      <pageMargins left="0.70866141732283472" right="0.70866141732283472" top="0.74803149606299213" bottom="0.74803149606299213" header="0.31496062992125984" footer="0.31496062992125984"/>
      <pageSetup paperSize="9" scale="60" orientation="portrait" r:id="rId4"/>
    </customSheetView>
  </customSheetViews>
  <mergeCells count="1">
    <mergeCell ref="A3:E3"/>
  </mergeCells>
  <pageMargins left="0.70866141732283472" right="0" top="0" bottom="0" header="0" footer="0"/>
  <pageSetup paperSize="9" scale="65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1:O874"/>
  <sheetViews>
    <sheetView topLeftCell="A673" zoomScaleNormal="100" zoomScaleSheetLayoutView="100" workbookViewId="0">
      <selection activeCell="H10" sqref="H10"/>
    </sheetView>
  </sheetViews>
  <sheetFormatPr defaultRowHeight="31.5" customHeight="1"/>
  <cols>
    <col min="1" max="1" width="56.8554687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" customWidth="1"/>
    <col min="7" max="8" width="12.85546875" customWidth="1"/>
    <col min="9" max="9" width="13" customWidth="1"/>
    <col min="10" max="10" width="15" customWidth="1"/>
    <col min="11" max="11" width="11.85546875" customWidth="1"/>
  </cols>
  <sheetData>
    <row r="1" spans="1:11" ht="15.75" customHeight="1">
      <c r="B1" s="331" t="s">
        <v>510</v>
      </c>
      <c r="C1" s="331"/>
      <c r="D1" s="331"/>
      <c r="E1" s="331"/>
      <c r="F1" s="331"/>
      <c r="G1" s="331"/>
      <c r="H1" s="331"/>
    </row>
    <row r="2" spans="1:11" ht="13.5" customHeight="1">
      <c r="B2" s="143"/>
      <c r="G2" s="2"/>
      <c r="H2" s="143" t="s">
        <v>126</v>
      </c>
    </row>
    <row r="3" spans="1:11" ht="15.75" customHeight="1">
      <c r="B3" s="144"/>
      <c r="G3" s="2"/>
      <c r="H3" s="144" t="s">
        <v>162</v>
      </c>
    </row>
    <row r="4" spans="1:11" ht="31.5" customHeight="1">
      <c r="G4" s="30"/>
      <c r="H4" s="30"/>
      <c r="I4" s="69"/>
      <c r="J4" s="69"/>
      <c r="K4" s="69"/>
    </row>
    <row r="5" spans="1:11" ht="45.75" customHeight="1">
      <c r="A5" s="339" t="s">
        <v>425</v>
      </c>
      <c r="B5" s="339"/>
      <c r="C5" s="339"/>
      <c r="D5" s="339"/>
      <c r="E5" s="339"/>
      <c r="F5" s="339"/>
      <c r="G5" s="339"/>
      <c r="H5" s="339"/>
      <c r="I5" s="70"/>
      <c r="J5" s="70"/>
      <c r="K5" s="17"/>
    </row>
    <row r="6" spans="1:11" ht="31.5" customHeight="1">
      <c r="I6" s="70"/>
      <c r="J6" s="70"/>
      <c r="K6" s="17"/>
    </row>
    <row r="7" spans="1:11" ht="21.75" customHeight="1">
      <c r="A7" s="337" t="s">
        <v>0</v>
      </c>
      <c r="B7" s="334" t="s">
        <v>1</v>
      </c>
      <c r="C7" s="334" t="s">
        <v>2</v>
      </c>
      <c r="D7" s="334"/>
      <c r="E7" s="334" t="s">
        <v>5</v>
      </c>
      <c r="F7" s="334" t="s">
        <v>6</v>
      </c>
      <c r="G7" s="340" t="s">
        <v>148</v>
      </c>
      <c r="H7" s="341"/>
      <c r="I7" s="16"/>
    </row>
    <row r="8" spans="1:11" ht="25.5" customHeight="1">
      <c r="A8" s="337"/>
      <c r="B8" s="334"/>
      <c r="C8" s="255" t="s">
        <v>3</v>
      </c>
      <c r="D8" s="255" t="s">
        <v>4</v>
      </c>
      <c r="E8" s="334"/>
      <c r="F8" s="334"/>
      <c r="G8" s="256" t="s">
        <v>149</v>
      </c>
      <c r="H8" s="257" t="s">
        <v>447</v>
      </c>
      <c r="I8" s="16"/>
    </row>
    <row r="9" spans="1:11" ht="31.5" customHeight="1">
      <c r="A9" s="44" t="s">
        <v>27</v>
      </c>
      <c r="B9" s="45"/>
      <c r="C9" s="45"/>
      <c r="D9" s="45"/>
      <c r="E9" s="45"/>
      <c r="F9" s="45"/>
      <c r="G9" s="300">
        <f>G10+G37+G351+G501+G546+G681</f>
        <v>1466370.3</v>
      </c>
      <c r="H9" s="300">
        <f>H10+H37+H351+H501+H546+H681</f>
        <v>1475705.4</v>
      </c>
      <c r="I9" s="16"/>
      <c r="J9" s="3"/>
      <c r="K9" s="16"/>
    </row>
    <row r="10" spans="1:11" s="1" customFormat="1" ht="15.75">
      <c r="A10" s="252" t="s">
        <v>47</v>
      </c>
      <c r="B10" s="296" t="s">
        <v>45</v>
      </c>
      <c r="C10" s="297" t="s">
        <v>7</v>
      </c>
      <c r="D10" s="297" t="s">
        <v>7</v>
      </c>
      <c r="E10" s="296" t="s">
        <v>7</v>
      </c>
      <c r="F10" s="296" t="s">
        <v>7</v>
      </c>
      <c r="G10" s="301">
        <f>G11</f>
        <v>6566</v>
      </c>
      <c r="H10" s="301">
        <f>H11</f>
        <v>6526.9</v>
      </c>
      <c r="I10" s="16"/>
      <c r="J10" s="16"/>
    </row>
    <row r="11" spans="1:11" ht="15">
      <c r="A11" s="233" t="s">
        <v>59</v>
      </c>
      <c r="B11" s="273" t="s">
        <v>45</v>
      </c>
      <c r="C11" s="274">
        <v>1</v>
      </c>
      <c r="D11" s="274">
        <v>0</v>
      </c>
      <c r="E11" s="161" t="s">
        <v>7</v>
      </c>
      <c r="F11" s="273" t="s">
        <v>7</v>
      </c>
      <c r="G11" s="302">
        <f>G12+G21</f>
        <v>6566</v>
      </c>
      <c r="H11" s="302">
        <f>H12+H21</f>
        <v>6526.9</v>
      </c>
      <c r="K11" s="261"/>
    </row>
    <row r="12" spans="1:11" ht="38.25">
      <c r="A12" s="93" t="s">
        <v>33</v>
      </c>
      <c r="B12" s="152" t="s">
        <v>45</v>
      </c>
      <c r="C12" s="153">
        <v>1</v>
      </c>
      <c r="D12" s="153">
        <v>3</v>
      </c>
      <c r="E12" s="101" t="s">
        <v>7</v>
      </c>
      <c r="F12" s="152" t="s">
        <v>7</v>
      </c>
      <c r="G12" s="303">
        <f>G13</f>
        <v>3179.2</v>
      </c>
      <c r="H12" s="303">
        <f>H13</f>
        <v>3113.5999999999995</v>
      </c>
      <c r="I12" s="3"/>
      <c r="K12" s="262"/>
    </row>
    <row r="13" spans="1:11" ht="15">
      <c r="A13" s="93" t="s">
        <v>165</v>
      </c>
      <c r="B13" s="152" t="s">
        <v>45</v>
      </c>
      <c r="C13" s="153">
        <v>1</v>
      </c>
      <c r="D13" s="153">
        <v>3</v>
      </c>
      <c r="E13" s="101" t="s">
        <v>164</v>
      </c>
      <c r="F13" s="152" t="s">
        <v>7</v>
      </c>
      <c r="G13" s="303">
        <f>G14</f>
        <v>3179.2</v>
      </c>
      <c r="H13" s="303">
        <f>H14</f>
        <v>3113.5999999999995</v>
      </c>
      <c r="I13" s="16"/>
      <c r="K13" s="262"/>
    </row>
    <row r="14" spans="1:11" ht="25.5">
      <c r="A14" s="79" t="s">
        <v>166</v>
      </c>
      <c r="B14" s="152" t="s">
        <v>45</v>
      </c>
      <c r="C14" s="153">
        <v>1</v>
      </c>
      <c r="D14" s="153">
        <v>3</v>
      </c>
      <c r="E14" s="101" t="s">
        <v>213</v>
      </c>
      <c r="F14" s="152" t="s">
        <v>7</v>
      </c>
      <c r="G14" s="303">
        <f>G15+G18</f>
        <v>3179.2</v>
      </c>
      <c r="H14" s="303">
        <f>H15+H18</f>
        <v>3113.5999999999995</v>
      </c>
      <c r="K14" s="263"/>
    </row>
    <row r="15" spans="1:11" ht="51">
      <c r="A15" s="79" t="s">
        <v>443</v>
      </c>
      <c r="B15" s="152" t="s">
        <v>45</v>
      </c>
      <c r="C15" s="153">
        <v>1</v>
      </c>
      <c r="D15" s="153">
        <v>3</v>
      </c>
      <c r="E15" s="101" t="s">
        <v>213</v>
      </c>
      <c r="F15" s="152" t="s">
        <v>191</v>
      </c>
      <c r="G15" s="303">
        <f>G16</f>
        <v>2835.2</v>
      </c>
      <c r="H15" s="303">
        <f>H16</f>
        <v>2773.9999999999995</v>
      </c>
      <c r="K15" s="263"/>
    </row>
    <row r="16" spans="1:11" ht="25.5">
      <c r="A16" s="79" t="s">
        <v>192</v>
      </c>
      <c r="B16" s="152" t="s">
        <v>45</v>
      </c>
      <c r="C16" s="153">
        <v>1</v>
      </c>
      <c r="D16" s="153">
        <v>3</v>
      </c>
      <c r="E16" s="101" t="s">
        <v>213</v>
      </c>
      <c r="F16" s="152" t="s">
        <v>190</v>
      </c>
      <c r="G16" s="303">
        <f>G17</f>
        <v>2835.2</v>
      </c>
      <c r="H16" s="303">
        <f>H17</f>
        <v>2773.9999999999995</v>
      </c>
      <c r="K16" s="263"/>
    </row>
    <row r="17" spans="1:12" ht="25.5">
      <c r="A17" s="234" t="s">
        <v>437</v>
      </c>
      <c r="B17" s="154">
        <v>921</v>
      </c>
      <c r="C17" s="155">
        <v>1</v>
      </c>
      <c r="D17" s="155">
        <v>3</v>
      </c>
      <c r="E17" s="102" t="s">
        <v>213</v>
      </c>
      <c r="F17" s="156" t="s">
        <v>94</v>
      </c>
      <c r="G17" s="304">
        <f>2189.5+645.7</f>
        <v>2835.2</v>
      </c>
      <c r="H17" s="304">
        <f>2189.5+645.7-265.9+204.7</f>
        <v>2773.9999999999995</v>
      </c>
      <c r="K17" s="269"/>
    </row>
    <row r="18" spans="1:12" ht="25.5">
      <c r="A18" s="119" t="s">
        <v>420</v>
      </c>
      <c r="B18" s="152" t="s">
        <v>45</v>
      </c>
      <c r="C18" s="153">
        <v>1</v>
      </c>
      <c r="D18" s="153">
        <v>3</v>
      </c>
      <c r="E18" s="101" t="s">
        <v>213</v>
      </c>
      <c r="F18" s="152" t="s">
        <v>193</v>
      </c>
      <c r="G18" s="303">
        <f>G19</f>
        <v>344</v>
      </c>
      <c r="H18" s="303">
        <f>H19</f>
        <v>339.6</v>
      </c>
      <c r="K18" s="264"/>
    </row>
    <row r="19" spans="1:12" ht="27" customHeight="1">
      <c r="A19" s="119" t="s">
        <v>421</v>
      </c>
      <c r="B19" s="152" t="s">
        <v>45</v>
      </c>
      <c r="C19" s="153">
        <v>1</v>
      </c>
      <c r="D19" s="153">
        <v>3</v>
      </c>
      <c r="E19" s="101" t="s">
        <v>213</v>
      </c>
      <c r="F19" s="152" t="s">
        <v>194</v>
      </c>
      <c r="G19" s="303">
        <f>G20</f>
        <v>344</v>
      </c>
      <c r="H19" s="303">
        <f>H20</f>
        <v>339.6</v>
      </c>
      <c r="K19" s="264"/>
    </row>
    <row r="20" spans="1:12" ht="25.5">
      <c r="A20" s="84" t="s">
        <v>426</v>
      </c>
      <c r="B20" s="102" t="s">
        <v>45</v>
      </c>
      <c r="C20" s="157" t="s">
        <v>8</v>
      </c>
      <c r="D20" s="157" t="s">
        <v>9</v>
      </c>
      <c r="E20" s="102" t="s">
        <v>213</v>
      </c>
      <c r="F20" s="102" t="s">
        <v>93</v>
      </c>
      <c r="G20" s="304">
        <f>645+203.1-500-4.1</f>
        <v>344</v>
      </c>
      <c r="H20" s="304">
        <f>843.7-500-4.1</f>
        <v>339.6</v>
      </c>
      <c r="K20" s="270"/>
    </row>
    <row r="21" spans="1:12" ht="25.5">
      <c r="A21" s="235" t="s">
        <v>61</v>
      </c>
      <c r="B21" s="152" t="s">
        <v>45</v>
      </c>
      <c r="C21" s="153">
        <v>1</v>
      </c>
      <c r="D21" s="153">
        <v>6</v>
      </c>
      <c r="E21" s="158"/>
      <c r="F21" s="159"/>
      <c r="G21" s="305">
        <f>G22</f>
        <v>3386.7999999999997</v>
      </c>
      <c r="H21" s="305">
        <f>H22</f>
        <v>3413.3</v>
      </c>
      <c r="J21" s="3"/>
      <c r="K21" s="270"/>
      <c r="L21" s="3"/>
    </row>
    <row r="22" spans="1:12" ht="15" customHeight="1">
      <c r="A22" s="93" t="s">
        <v>165</v>
      </c>
      <c r="B22" s="152" t="s">
        <v>45</v>
      </c>
      <c r="C22" s="153">
        <v>1</v>
      </c>
      <c r="D22" s="153">
        <v>6</v>
      </c>
      <c r="E22" s="101" t="s">
        <v>164</v>
      </c>
      <c r="F22" s="159"/>
      <c r="G22" s="305">
        <f>G28+G23</f>
        <v>3386.7999999999997</v>
      </c>
      <c r="H22" s="305">
        <f>H28+H23</f>
        <v>3413.3</v>
      </c>
      <c r="K22" s="265"/>
    </row>
    <row r="23" spans="1:12" ht="25.5">
      <c r="A23" s="232" t="s">
        <v>212</v>
      </c>
      <c r="B23" s="159">
        <v>921</v>
      </c>
      <c r="C23" s="153">
        <v>1</v>
      </c>
      <c r="D23" s="153">
        <v>6</v>
      </c>
      <c r="E23" s="101" t="s">
        <v>211</v>
      </c>
      <c r="F23" s="160"/>
      <c r="G23" s="305">
        <f>G24</f>
        <v>1075.4000000000001</v>
      </c>
      <c r="H23" s="305">
        <f>H24</f>
        <v>1075.4000000000001</v>
      </c>
      <c r="K23" s="262"/>
    </row>
    <row r="24" spans="1:12" ht="51">
      <c r="A24" s="79" t="s">
        <v>443</v>
      </c>
      <c r="B24" s="159">
        <v>921</v>
      </c>
      <c r="C24" s="153">
        <v>1</v>
      </c>
      <c r="D24" s="153">
        <v>6</v>
      </c>
      <c r="E24" s="101" t="s">
        <v>211</v>
      </c>
      <c r="F24" s="160" t="s">
        <v>191</v>
      </c>
      <c r="G24" s="305">
        <f>G25</f>
        <v>1075.4000000000001</v>
      </c>
      <c r="H24" s="305">
        <f>H25</f>
        <v>1075.4000000000001</v>
      </c>
      <c r="K24" s="266"/>
    </row>
    <row r="25" spans="1:12" ht="25.5">
      <c r="A25" s="232" t="s">
        <v>192</v>
      </c>
      <c r="B25" s="159">
        <v>921</v>
      </c>
      <c r="C25" s="153">
        <v>1</v>
      </c>
      <c r="D25" s="153">
        <v>6</v>
      </c>
      <c r="E25" s="101" t="s">
        <v>211</v>
      </c>
      <c r="F25" s="160" t="s">
        <v>190</v>
      </c>
      <c r="G25" s="305">
        <f>G26+G27</f>
        <v>1075.4000000000001</v>
      </c>
      <c r="H25" s="305">
        <f>H26+H27</f>
        <v>1075.4000000000001</v>
      </c>
      <c r="K25" s="271"/>
    </row>
    <row r="26" spans="1:12" ht="25.5">
      <c r="A26" s="80" t="s">
        <v>437</v>
      </c>
      <c r="B26" s="154">
        <v>921</v>
      </c>
      <c r="C26" s="155">
        <v>1</v>
      </c>
      <c r="D26" s="155">
        <v>6</v>
      </c>
      <c r="E26" s="102" t="s">
        <v>211</v>
      </c>
      <c r="F26" s="156" t="s">
        <v>94</v>
      </c>
      <c r="G26" s="304">
        <f>858.9+201.5</f>
        <v>1060.4000000000001</v>
      </c>
      <c r="H26" s="304">
        <f>858.9+201.5</f>
        <v>1060.4000000000001</v>
      </c>
      <c r="K26" s="266"/>
    </row>
    <row r="27" spans="1:12" ht="25.5">
      <c r="A27" s="80" t="s">
        <v>431</v>
      </c>
      <c r="B27" s="154">
        <v>921</v>
      </c>
      <c r="C27" s="155">
        <v>1</v>
      </c>
      <c r="D27" s="155">
        <v>6</v>
      </c>
      <c r="E27" s="102" t="s">
        <v>211</v>
      </c>
      <c r="F27" s="156" t="s">
        <v>95</v>
      </c>
      <c r="G27" s="304">
        <v>15</v>
      </c>
      <c r="H27" s="304">
        <v>15</v>
      </c>
      <c r="K27" s="264"/>
    </row>
    <row r="28" spans="1:12" ht="25.5">
      <c r="A28" s="79" t="s">
        <v>167</v>
      </c>
      <c r="B28" s="152" t="s">
        <v>45</v>
      </c>
      <c r="C28" s="153">
        <v>1</v>
      </c>
      <c r="D28" s="153">
        <v>6</v>
      </c>
      <c r="E28" s="101" t="s">
        <v>168</v>
      </c>
      <c r="F28" s="101" t="s">
        <v>7</v>
      </c>
      <c r="G28" s="305">
        <f>G29+G33</f>
        <v>2311.3999999999996</v>
      </c>
      <c r="H28" s="305">
        <f>H29+H33</f>
        <v>2337.9</v>
      </c>
      <c r="J28" s="3"/>
      <c r="K28" s="264"/>
      <c r="L28" s="3"/>
    </row>
    <row r="29" spans="1:12" ht="51">
      <c r="A29" s="79" t="s">
        <v>443</v>
      </c>
      <c r="B29" s="152" t="s">
        <v>45</v>
      </c>
      <c r="C29" s="153">
        <v>1</v>
      </c>
      <c r="D29" s="153">
        <v>6</v>
      </c>
      <c r="E29" s="101" t="s">
        <v>168</v>
      </c>
      <c r="F29" s="101" t="s">
        <v>191</v>
      </c>
      <c r="G29" s="305">
        <f>G30</f>
        <v>1994.6999999999998</v>
      </c>
      <c r="H29" s="305">
        <f>H30</f>
        <v>1993.7</v>
      </c>
      <c r="J29" s="3"/>
      <c r="K29" s="271"/>
      <c r="L29" s="3"/>
    </row>
    <row r="30" spans="1:12" ht="25.5">
      <c r="A30" s="79" t="s">
        <v>192</v>
      </c>
      <c r="B30" s="152" t="s">
        <v>45</v>
      </c>
      <c r="C30" s="153">
        <v>1</v>
      </c>
      <c r="D30" s="153">
        <v>6</v>
      </c>
      <c r="E30" s="101" t="s">
        <v>168</v>
      </c>
      <c r="F30" s="101" t="s">
        <v>190</v>
      </c>
      <c r="G30" s="305">
        <f>G31+G32</f>
        <v>1994.6999999999998</v>
      </c>
      <c r="H30" s="305">
        <f>H31+H32</f>
        <v>1993.7</v>
      </c>
      <c r="J30" s="3"/>
      <c r="K30" s="271"/>
      <c r="L30" s="3"/>
    </row>
    <row r="31" spans="1:12" ht="25.5">
      <c r="A31" s="80" t="s">
        <v>437</v>
      </c>
      <c r="B31" s="154">
        <v>921</v>
      </c>
      <c r="C31" s="155">
        <v>1</v>
      </c>
      <c r="D31" s="155">
        <v>6</v>
      </c>
      <c r="E31" s="102" t="s">
        <v>168</v>
      </c>
      <c r="F31" s="156" t="s">
        <v>94</v>
      </c>
      <c r="G31" s="304">
        <f>1529.3+422.4</f>
        <v>1951.6999999999998</v>
      </c>
      <c r="H31" s="304">
        <v>1951.7</v>
      </c>
      <c r="J31" s="3"/>
      <c r="K31" s="271"/>
    </row>
    <row r="32" spans="1:12" ht="25.5">
      <c r="A32" s="80" t="s">
        <v>431</v>
      </c>
      <c r="B32" s="154">
        <v>921</v>
      </c>
      <c r="C32" s="155">
        <v>1</v>
      </c>
      <c r="D32" s="155">
        <v>6</v>
      </c>
      <c r="E32" s="102" t="s">
        <v>168</v>
      </c>
      <c r="F32" s="156" t="s">
        <v>95</v>
      </c>
      <c r="G32" s="304">
        <v>43</v>
      </c>
      <c r="H32" s="304">
        <v>42</v>
      </c>
      <c r="J32" s="3"/>
      <c r="K32" s="264"/>
    </row>
    <row r="33" spans="1:11" ht="25.5">
      <c r="A33" s="119" t="s">
        <v>420</v>
      </c>
      <c r="B33" s="152" t="s">
        <v>45</v>
      </c>
      <c r="C33" s="153">
        <v>1</v>
      </c>
      <c r="D33" s="153">
        <v>6</v>
      </c>
      <c r="E33" s="101" t="s">
        <v>168</v>
      </c>
      <c r="F33" s="160" t="s">
        <v>193</v>
      </c>
      <c r="G33" s="305">
        <f>G34</f>
        <v>316.7</v>
      </c>
      <c r="H33" s="305">
        <f>H34</f>
        <v>344.2</v>
      </c>
      <c r="J33" s="3"/>
      <c r="K33" s="264"/>
    </row>
    <row r="34" spans="1:11" ht="38.25">
      <c r="A34" s="119" t="s">
        <v>432</v>
      </c>
      <c r="B34" s="152" t="s">
        <v>45</v>
      </c>
      <c r="C34" s="153">
        <v>1</v>
      </c>
      <c r="D34" s="153">
        <v>6</v>
      </c>
      <c r="E34" s="101" t="s">
        <v>168</v>
      </c>
      <c r="F34" s="160" t="s">
        <v>194</v>
      </c>
      <c r="G34" s="305">
        <f>G35+G36</f>
        <v>316.7</v>
      </c>
      <c r="H34" s="305">
        <f>H35+H36</f>
        <v>344.2</v>
      </c>
      <c r="J34" s="3"/>
      <c r="K34" s="264"/>
    </row>
    <row r="35" spans="1:11" ht="25.5">
      <c r="A35" s="121" t="s">
        <v>123</v>
      </c>
      <c r="B35" s="154">
        <v>921</v>
      </c>
      <c r="C35" s="155">
        <v>1</v>
      </c>
      <c r="D35" s="155">
        <v>6</v>
      </c>
      <c r="E35" s="102" t="s">
        <v>168</v>
      </c>
      <c r="F35" s="156" t="s">
        <v>124</v>
      </c>
      <c r="G35" s="304">
        <v>39.4</v>
      </c>
      <c r="H35" s="304">
        <v>41.5</v>
      </c>
      <c r="K35" s="264"/>
    </row>
    <row r="36" spans="1:11" ht="25.5">
      <c r="A36" s="84" t="s">
        <v>426</v>
      </c>
      <c r="B36" s="154">
        <v>921</v>
      </c>
      <c r="C36" s="155">
        <v>1</v>
      </c>
      <c r="D36" s="155">
        <v>6</v>
      </c>
      <c r="E36" s="102" t="s">
        <v>168</v>
      </c>
      <c r="F36" s="156" t="s">
        <v>93</v>
      </c>
      <c r="G36" s="304">
        <f>477.3-200</f>
        <v>277.3</v>
      </c>
      <c r="H36" s="304">
        <f>502.7-200</f>
        <v>302.7</v>
      </c>
      <c r="K36" s="272"/>
    </row>
    <row r="37" spans="1:11" s="1" customFormat="1" ht="27.75" customHeight="1">
      <c r="A37" s="253" t="s">
        <v>49</v>
      </c>
      <c r="B37" s="292" t="s">
        <v>39</v>
      </c>
      <c r="C37" s="293" t="s">
        <v>7</v>
      </c>
      <c r="D37" s="293" t="s">
        <v>7</v>
      </c>
      <c r="E37" s="292" t="s">
        <v>7</v>
      </c>
      <c r="F37" s="292" t="s">
        <v>7</v>
      </c>
      <c r="G37" s="306">
        <f>G38+G84+G131+G186+G264+G317</f>
        <v>250040.59999999998</v>
      </c>
      <c r="H37" s="306">
        <f>H38+H84+H131+H186+H264+H317</f>
        <v>217964.09999999998</v>
      </c>
      <c r="I37"/>
      <c r="J37"/>
      <c r="K37" s="270"/>
    </row>
    <row r="38" spans="1:11" ht="15">
      <c r="A38" s="233" t="s">
        <v>59</v>
      </c>
      <c r="B38" s="161" t="s">
        <v>39</v>
      </c>
      <c r="C38" s="162" t="s">
        <v>8</v>
      </c>
      <c r="D38" s="162" t="s">
        <v>58</v>
      </c>
      <c r="E38" s="161" t="s">
        <v>7</v>
      </c>
      <c r="F38" s="161" t="s">
        <v>7</v>
      </c>
      <c r="G38" s="307">
        <f>G39+G59+G62+G67</f>
        <v>92716.800000000003</v>
      </c>
      <c r="H38" s="307">
        <f>H39+H59+H62+H67</f>
        <v>92567.599999999991</v>
      </c>
      <c r="K38" s="268"/>
    </row>
    <row r="39" spans="1:11" ht="38.25">
      <c r="A39" s="93" t="s">
        <v>34</v>
      </c>
      <c r="B39" s="101" t="s">
        <v>39</v>
      </c>
      <c r="C39" s="163" t="s">
        <v>8</v>
      </c>
      <c r="D39" s="163" t="s">
        <v>11</v>
      </c>
      <c r="E39" s="101" t="s">
        <v>7</v>
      </c>
      <c r="F39" s="101" t="s">
        <v>7</v>
      </c>
      <c r="G39" s="308">
        <f>G40</f>
        <v>82576.900000000009</v>
      </c>
      <c r="H39" s="308">
        <f>H40</f>
        <v>82093</v>
      </c>
      <c r="K39" s="268"/>
    </row>
    <row r="40" spans="1:11" ht="15">
      <c r="A40" s="93" t="s">
        <v>165</v>
      </c>
      <c r="B40" s="101" t="s">
        <v>39</v>
      </c>
      <c r="C40" s="163" t="s">
        <v>8</v>
      </c>
      <c r="D40" s="163" t="s">
        <v>11</v>
      </c>
      <c r="E40" s="101" t="s">
        <v>164</v>
      </c>
      <c r="F40" s="101" t="s">
        <v>7</v>
      </c>
      <c r="G40" s="308">
        <f>G41+G54</f>
        <v>82576.900000000009</v>
      </c>
      <c r="H40" s="308">
        <f>H41+H54</f>
        <v>82093</v>
      </c>
      <c r="K40" s="268"/>
    </row>
    <row r="41" spans="1:11" ht="25.5">
      <c r="A41" s="79" t="s">
        <v>167</v>
      </c>
      <c r="B41" s="101" t="s">
        <v>39</v>
      </c>
      <c r="C41" s="163" t="s">
        <v>8</v>
      </c>
      <c r="D41" s="163" t="s">
        <v>11</v>
      </c>
      <c r="E41" s="101" t="s">
        <v>168</v>
      </c>
      <c r="F41" s="101" t="s">
        <v>7</v>
      </c>
      <c r="G41" s="308">
        <f>G42+G46+G51</f>
        <v>82474.900000000009</v>
      </c>
      <c r="H41" s="308">
        <f>H42+H46+H51</f>
        <v>82093</v>
      </c>
      <c r="K41" s="268"/>
    </row>
    <row r="42" spans="1:11" ht="51">
      <c r="A42" s="79" t="s">
        <v>443</v>
      </c>
      <c r="B42" s="101" t="s">
        <v>39</v>
      </c>
      <c r="C42" s="163" t="s">
        <v>8</v>
      </c>
      <c r="D42" s="163" t="s">
        <v>11</v>
      </c>
      <c r="E42" s="101" t="s">
        <v>168</v>
      </c>
      <c r="F42" s="101" t="s">
        <v>191</v>
      </c>
      <c r="G42" s="305">
        <f>G43</f>
        <v>75033.100000000006</v>
      </c>
      <c r="H42" s="305">
        <f>H43</f>
        <v>74974.5</v>
      </c>
      <c r="K42" s="268"/>
    </row>
    <row r="43" spans="1:11" ht="25.5">
      <c r="A43" s="79" t="s">
        <v>192</v>
      </c>
      <c r="B43" s="101" t="s">
        <v>39</v>
      </c>
      <c r="C43" s="163" t="s">
        <v>8</v>
      </c>
      <c r="D43" s="163" t="s">
        <v>11</v>
      </c>
      <c r="E43" s="101" t="s">
        <v>168</v>
      </c>
      <c r="F43" s="101" t="s">
        <v>190</v>
      </c>
      <c r="G43" s="305">
        <f>G44+G45</f>
        <v>75033.100000000006</v>
      </c>
      <c r="H43" s="305">
        <f>H44+H45</f>
        <v>74974.5</v>
      </c>
      <c r="K43" s="268"/>
    </row>
    <row r="44" spans="1:11" ht="25.5">
      <c r="A44" s="80" t="s">
        <v>437</v>
      </c>
      <c r="B44" s="102" t="s">
        <v>39</v>
      </c>
      <c r="C44" s="157" t="s">
        <v>8</v>
      </c>
      <c r="D44" s="157" t="s">
        <v>11</v>
      </c>
      <c r="E44" s="102" t="s">
        <v>168</v>
      </c>
      <c r="F44" s="102" t="s">
        <v>94</v>
      </c>
      <c r="G44" s="304">
        <v>74115.100000000006</v>
      </c>
      <c r="H44" s="304">
        <v>74056.5</v>
      </c>
      <c r="K44" s="268"/>
    </row>
    <row r="45" spans="1:11" ht="25.5">
      <c r="A45" s="80" t="s">
        <v>431</v>
      </c>
      <c r="B45" s="102" t="s">
        <v>39</v>
      </c>
      <c r="C45" s="157" t="s">
        <v>8</v>
      </c>
      <c r="D45" s="157" t="s">
        <v>11</v>
      </c>
      <c r="E45" s="102" t="s">
        <v>168</v>
      </c>
      <c r="F45" s="102" t="s">
        <v>95</v>
      </c>
      <c r="G45" s="304">
        <v>918</v>
      </c>
      <c r="H45" s="304">
        <v>918</v>
      </c>
      <c r="K45" s="268"/>
    </row>
    <row r="46" spans="1:11" ht="25.5">
      <c r="A46" s="119" t="s">
        <v>420</v>
      </c>
      <c r="B46" s="101" t="s">
        <v>39</v>
      </c>
      <c r="C46" s="163" t="s">
        <v>8</v>
      </c>
      <c r="D46" s="163" t="s">
        <v>11</v>
      </c>
      <c r="E46" s="101" t="s">
        <v>168</v>
      </c>
      <c r="F46" s="101" t="s">
        <v>193</v>
      </c>
      <c r="G46" s="305">
        <f>G47</f>
        <v>7426.7999999999993</v>
      </c>
      <c r="H46" s="305">
        <f>H47</f>
        <v>7103.5</v>
      </c>
      <c r="K46" s="268"/>
    </row>
    <row r="47" spans="1:11" ht="25.5">
      <c r="A47" s="119" t="s">
        <v>421</v>
      </c>
      <c r="B47" s="101" t="s">
        <v>39</v>
      </c>
      <c r="C47" s="163" t="s">
        <v>8</v>
      </c>
      <c r="D47" s="163" t="s">
        <v>11</v>
      </c>
      <c r="E47" s="101" t="s">
        <v>168</v>
      </c>
      <c r="F47" s="101" t="s">
        <v>194</v>
      </c>
      <c r="G47" s="305">
        <f>G48+G49+G50</f>
        <v>7426.7999999999993</v>
      </c>
      <c r="H47" s="305">
        <f>H48+H49+H50</f>
        <v>7103.5</v>
      </c>
      <c r="K47" s="268"/>
    </row>
    <row r="48" spans="1:11" ht="25.5">
      <c r="A48" s="121" t="s">
        <v>123</v>
      </c>
      <c r="B48" s="102" t="s">
        <v>39</v>
      </c>
      <c r="C48" s="157" t="s">
        <v>8</v>
      </c>
      <c r="D48" s="157" t="s">
        <v>11</v>
      </c>
      <c r="E48" s="102" t="s">
        <v>168</v>
      </c>
      <c r="F48" s="102" t="s">
        <v>124</v>
      </c>
      <c r="G48" s="304">
        <v>1069.8</v>
      </c>
      <c r="H48" s="304">
        <v>1126.5</v>
      </c>
      <c r="K48" s="268"/>
    </row>
    <row r="49" spans="1:11" ht="25.5">
      <c r="A49" s="80" t="s">
        <v>438</v>
      </c>
      <c r="B49" s="102" t="s">
        <v>39</v>
      </c>
      <c r="C49" s="157" t="s">
        <v>8</v>
      </c>
      <c r="D49" s="157" t="s">
        <v>11</v>
      </c>
      <c r="E49" s="102" t="s">
        <v>168</v>
      </c>
      <c r="F49" s="102" t="s">
        <v>99</v>
      </c>
      <c r="G49" s="304">
        <v>537.70000000000005</v>
      </c>
      <c r="H49" s="304">
        <v>0</v>
      </c>
      <c r="K49" s="268"/>
    </row>
    <row r="50" spans="1:11" ht="25.5">
      <c r="A50" s="84" t="s">
        <v>426</v>
      </c>
      <c r="B50" s="102" t="s">
        <v>39</v>
      </c>
      <c r="C50" s="157" t="s">
        <v>8</v>
      </c>
      <c r="D50" s="157" t="s">
        <v>11</v>
      </c>
      <c r="E50" s="102" t="s">
        <v>168</v>
      </c>
      <c r="F50" s="102" t="s">
        <v>93</v>
      </c>
      <c r="G50" s="304">
        <f>10819.3-5000</f>
        <v>5819.2999999999993</v>
      </c>
      <c r="H50" s="304">
        <f>10977-5000</f>
        <v>5977</v>
      </c>
      <c r="K50" s="268"/>
    </row>
    <row r="51" spans="1:11" ht="15">
      <c r="A51" s="119" t="s">
        <v>195</v>
      </c>
      <c r="B51" s="101" t="s">
        <v>39</v>
      </c>
      <c r="C51" s="163" t="s">
        <v>8</v>
      </c>
      <c r="D51" s="163" t="s">
        <v>11</v>
      </c>
      <c r="E51" s="101" t="s">
        <v>168</v>
      </c>
      <c r="F51" s="101" t="s">
        <v>196</v>
      </c>
      <c r="G51" s="305">
        <f>G52</f>
        <v>15</v>
      </c>
      <c r="H51" s="305">
        <f>H52</f>
        <v>15</v>
      </c>
      <c r="K51" s="268"/>
    </row>
    <row r="52" spans="1:11" ht="15">
      <c r="A52" s="119" t="s">
        <v>198</v>
      </c>
      <c r="B52" s="101" t="s">
        <v>39</v>
      </c>
      <c r="C52" s="163" t="s">
        <v>8</v>
      </c>
      <c r="D52" s="163" t="s">
        <v>11</v>
      </c>
      <c r="E52" s="101" t="s">
        <v>168</v>
      </c>
      <c r="F52" s="101" t="s">
        <v>197</v>
      </c>
      <c r="G52" s="305">
        <f>G53</f>
        <v>15</v>
      </c>
      <c r="H52" s="305">
        <f>H53</f>
        <v>15</v>
      </c>
      <c r="K52" s="268"/>
    </row>
    <row r="53" spans="1:11" ht="15">
      <c r="A53" s="80" t="s">
        <v>101</v>
      </c>
      <c r="B53" s="102" t="s">
        <v>39</v>
      </c>
      <c r="C53" s="157" t="s">
        <v>8</v>
      </c>
      <c r="D53" s="157" t="s">
        <v>11</v>
      </c>
      <c r="E53" s="102" t="s">
        <v>168</v>
      </c>
      <c r="F53" s="102" t="s">
        <v>102</v>
      </c>
      <c r="G53" s="304">
        <v>15</v>
      </c>
      <c r="H53" s="304">
        <v>15</v>
      </c>
      <c r="K53" s="268"/>
    </row>
    <row r="54" spans="1:11" ht="25.5">
      <c r="A54" s="119" t="s">
        <v>230</v>
      </c>
      <c r="B54" s="101" t="s">
        <v>39</v>
      </c>
      <c r="C54" s="163" t="s">
        <v>8</v>
      </c>
      <c r="D54" s="163" t="s">
        <v>11</v>
      </c>
      <c r="E54" s="101" t="s">
        <v>264</v>
      </c>
      <c r="F54" s="101"/>
      <c r="G54" s="305">
        <f>G55</f>
        <v>102</v>
      </c>
      <c r="H54" s="305">
        <f>H55</f>
        <v>0</v>
      </c>
      <c r="K54" s="268"/>
    </row>
    <row r="55" spans="1:11" ht="25.5">
      <c r="A55" s="119" t="s">
        <v>311</v>
      </c>
      <c r="B55" s="101" t="s">
        <v>39</v>
      </c>
      <c r="C55" s="163" t="s">
        <v>8</v>
      </c>
      <c r="D55" s="163" t="s">
        <v>11</v>
      </c>
      <c r="E55" s="101" t="s">
        <v>310</v>
      </c>
      <c r="F55" s="101"/>
      <c r="G55" s="305">
        <f>G57</f>
        <v>102</v>
      </c>
      <c r="H55" s="305">
        <f>H57</f>
        <v>0</v>
      </c>
      <c r="K55" s="268"/>
    </row>
    <row r="56" spans="1:11" ht="51">
      <c r="A56" s="79" t="s">
        <v>443</v>
      </c>
      <c r="B56" s="101" t="s">
        <v>39</v>
      </c>
      <c r="C56" s="163" t="s">
        <v>8</v>
      </c>
      <c r="D56" s="163" t="s">
        <v>11</v>
      </c>
      <c r="E56" s="101" t="s">
        <v>310</v>
      </c>
      <c r="F56" s="101" t="s">
        <v>191</v>
      </c>
      <c r="G56" s="305">
        <f>G57</f>
        <v>102</v>
      </c>
      <c r="H56" s="305">
        <f>H57</f>
        <v>0</v>
      </c>
      <c r="K56" s="268"/>
    </row>
    <row r="57" spans="1:11" ht="25.5">
      <c r="A57" s="79" t="s">
        <v>192</v>
      </c>
      <c r="B57" s="101" t="s">
        <v>39</v>
      </c>
      <c r="C57" s="163" t="s">
        <v>8</v>
      </c>
      <c r="D57" s="163" t="s">
        <v>11</v>
      </c>
      <c r="E57" s="101" t="s">
        <v>310</v>
      </c>
      <c r="F57" s="101" t="s">
        <v>190</v>
      </c>
      <c r="G57" s="305">
        <f>G58</f>
        <v>102</v>
      </c>
      <c r="H57" s="305">
        <f>H58</f>
        <v>0</v>
      </c>
      <c r="K57" s="268"/>
    </row>
    <row r="58" spans="1:11" ht="25.5">
      <c r="A58" s="80" t="s">
        <v>437</v>
      </c>
      <c r="B58" s="102" t="s">
        <v>39</v>
      </c>
      <c r="C58" s="157" t="s">
        <v>8</v>
      </c>
      <c r="D58" s="157" t="s">
        <v>11</v>
      </c>
      <c r="E58" s="102" t="s">
        <v>310</v>
      </c>
      <c r="F58" s="102" t="s">
        <v>94</v>
      </c>
      <c r="G58" s="304">
        <v>102</v>
      </c>
      <c r="H58" s="304"/>
      <c r="K58" s="268"/>
    </row>
    <row r="59" spans="1:11" s="17" customFormat="1" ht="15">
      <c r="A59" s="119" t="s">
        <v>482</v>
      </c>
      <c r="B59" s="101" t="s">
        <v>39</v>
      </c>
      <c r="C59" s="164" t="s">
        <v>8</v>
      </c>
      <c r="D59" s="164" t="s">
        <v>17</v>
      </c>
      <c r="E59" s="101"/>
      <c r="F59" s="101"/>
      <c r="G59" s="305"/>
      <c r="H59" s="305">
        <f>H60</f>
        <v>265.89999999999998</v>
      </c>
      <c r="K59" s="268"/>
    </row>
    <row r="60" spans="1:11" ht="38.25">
      <c r="A60" s="232" t="s">
        <v>532</v>
      </c>
      <c r="B60" s="101" t="s">
        <v>39</v>
      </c>
      <c r="C60" s="164" t="s">
        <v>8</v>
      </c>
      <c r="D60" s="164" t="s">
        <v>17</v>
      </c>
      <c r="E60" s="101" t="s">
        <v>481</v>
      </c>
      <c r="F60" s="101"/>
      <c r="G60" s="305"/>
      <c r="H60" s="305">
        <f>H61</f>
        <v>265.89999999999998</v>
      </c>
      <c r="K60" s="268"/>
    </row>
    <row r="61" spans="1:11" ht="25.5">
      <c r="A61" s="84" t="s">
        <v>426</v>
      </c>
      <c r="B61" s="102" t="s">
        <v>39</v>
      </c>
      <c r="C61" s="157" t="s">
        <v>8</v>
      </c>
      <c r="D61" s="157" t="s">
        <v>17</v>
      </c>
      <c r="E61" s="102" t="s">
        <v>481</v>
      </c>
      <c r="F61" s="102" t="s">
        <v>93</v>
      </c>
      <c r="G61" s="304">
        <v>0</v>
      </c>
      <c r="H61" s="304">
        <v>265.89999999999998</v>
      </c>
      <c r="K61" s="268"/>
    </row>
    <row r="62" spans="1:11" ht="15">
      <c r="A62" s="236" t="s">
        <v>117</v>
      </c>
      <c r="B62" s="101" t="s">
        <v>39</v>
      </c>
      <c r="C62" s="166" t="s">
        <v>8</v>
      </c>
      <c r="D62" s="166" t="s">
        <v>16</v>
      </c>
      <c r="E62" s="166" t="s">
        <v>7</v>
      </c>
      <c r="F62" s="166" t="s">
        <v>7</v>
      </c>
      <c r="G62" s="309">
        <f t="shared" ref="G62:H62" si="0">G63</f>
        <v>1400</v>
      </c>
      <c r="H62" s="309">
        <f t="shared" si="0"/>
        <v>1400</v>
      </c>
      <c r="K62" s="268"/>
    </row>
    <row r="63" spans="1:11" ht="15">
      <c r="A63" s="93" t="s">
        <v>165</v>
      </c>
      <c r="B63" s="101" t="s">
        <v>39</v>
      </c>
      <c r="C63" s="166" t="s">
        <v>8</v>
      </c>
      <c r="D63" s="166" t="s">
        <v>16</v>
      </c>
      <c r="E63" s="101" t="s">
        <v>164</v>
      </c>
      <c r="F63" s="166" t="s">
        <v>7</v>
      </c>
      <c r="G63" s="309">
        <f t="shared" ref="G63:H65" si="1">G64</f>
        <v>1400</v>
      </c>
      <c r="H63" s="309">
        <f t="shared" si="1"/>
        <v>1400</v>
      </c>
      <c r="K63" s="268"/>
    </row>
    <row r="64" spans="1:11" ht="38.25">
      <c r="A64" s="236" t="s">
        <v>120</v>
      </c>
      <c r="B64" s="101" t="s">
        <v>39</v>
      </c>
      <c r="C64" s="166" t="s">
        <v>8</v>
      </c>
      <c r="D64" s="166" t="s">
        <v>16</v>
      </c>
      <c r="E64" s="101" t="s">
        <v>214</v>
      </c>
      <c r="F64" s="166" t="s">
        <v>7</v>
      </c>
      <c r="G64" s="309">
        <f t="shared" si="1"/>
        <v>1400</v>
      </c>
      <c r="H64" s="309">
        <f t="shared" si="1"/>
        <v>1400</v>
      </c>
      <c r="K64" s="268"/>
    </row>
    <row r="65" spans="1:11" ht="15">
      <c r="A65" s="119" t="s">
        <v>195</v>
      </c>
      <c r="B65" s="101" t="s">
        <v>39</v>
      </c>
      <c r="C65" s="166" t="s">
        <v>8</v>
      </c>
      <c r="D65" s="166" t="s">
        <v>16</v>
      </c>
      <c r="E65" s="101" t="s">
        <v>214</v>
      </c>
      <c r="F65" s="166" t="s">
        <v>196</v>
      </c>
      <c r="G65" s="309">
        <f t="shared" si="1"/>
        <v>1400</v>
      </c>
      <c r="H65" s="309">
        <f t="shared" si="1"/>
        <v>1400</v>
      </c>
      <c r="K65" s="268"/>
    </row>
    <row r="66" spans="1:11" ht="15">
      <c r="A66" s="74" t="s">
        <v>118</v>
      </c>
      <c r="B66" s="102" t="s">
        <v>39</v>
      </c>
      <c r="C66" s="156" t="s">
        <v>8</v>
      </c>
      <c r="D66" s="156" t="s">
        <v>16</v>
      </c>
      <c r="E66" s="102" t="s">
        <v>214</v>
      </c>
      <c r="F66" s="156" t="s">
        <v>119</v>
      </c>
      <c r="G66" s="304">
        <v>1400</v>
      </c>
      <c r="H66" s="304">
        <v>1400</v>
      </c>
      <c r="K66" s="268"/>
    </row>
    <row r="67" spans="1:11" ht="15">
      <c r="A67" s="93" t="s">
        <v>13</v>
      </c>
      <c r="B67" s="101" t="s">
        <v>39</v>
      </c>
      <c r="C67" s="163" t="s">
        <v>8</v>
      </c>
      <c r="D67" s="163" t="s">
        <v>70</v>
      </c>
      <c r="E67" s="101" t="s">
        <v>7</v>
      </c>
      <c r="F67" s="101" t="s">
        <v>7</v>
      </c>
      <c r="G67" s="308">
        <f>G68</f>
        <v>8739.9</v>
      </c>
      <c r="H67" s="308">
        <f>H68</f>
        <v>8808.7000000000007</v>
      </c>
      <c r="K67" s="268"/>
    </row>
    <row r="68" spans="1:11" ht="15">
      <c r="A68" s="93" t="s">
        <v>165</v>
      </c>
      <c r="B68" s="101" t="s">
        <v>39</v>
      </c>
      <c r="C68" s="166" t="s">
        <v>8</v>
      </c>
      <c r="D68" s="166" t="s">
        <v>70</v>
      </c>
      <c r="E68" s="101" t="s">
        <v>164</v>
      </c>
      <c r="F68" s="101"/>
      <c r="G68" s="308">
        <f>G69+G79</f>
        <v>8739.9</v>
      </c>
      <c r="H68" s="308">
        <f>H69+H79</f>
        <v>8808.7000000000007</v>
      </c>
      <c r="K68" s="268"/>
    </row>
    <row r="69" spans="1:11" ht="25.5">
      <c r="A69" s="237" t="s">
        <v>50</v>
      </c>
      <c r="B69" s="101" t="s">
        <v>39</v>
      </c>
      <c r="C69" s="163" t="s">
        <v>8</v>
      </c>
      <c r="D69" s="163" t="s">
        <v>70</v>
      </c>
      <c r="E69" s="101" t="s">
        <v>334</v>
      </c>
      <c r="F69" s="101" t="s">
        <v>7</v>
      </c>
      <c r="G69" s="308">
        <f>G70+G74</f>
        <v>2240.5</v>
      </c>
      <c r="H69" s="308">
        <f>H70+H74</f>
        <v>2309.3000000000002</v>
      </c>
      <c r="K69" s="268"/>
    </row>
    <row r="70" spans="1:11" ht="25.5">
      <c r="A70" s="119" t="s">
        <v>420</v>
      </c>
      <c r="B70" s="101" t="s">
        <v>39</v>
      </c>
      <c r="C70" s="163" t="s">
        <v>8</v>
      </c>
      <c r="D70" s="163" t="s">
        <v>70</v>
      </c>
      <c r="E70" s="101" t="s">
        <v>334</v>
      </c>
      <c r="F70" s="101" t="s">
        <v>193</v>
      </c>
      <c r="G70" s="308">
        <f>G71</f>
        <v>1956</v>
      </c>
      <c r="H70" s="308">
        <f>H71</f>
        <v>2015</v>
      </c>
      <c r="K70" s="268"/>
    </row>
    <row r="71" spans="1:11" ht="25.5">
      <c r="A71" s="119" t="s">
        <v>421</v>
      </c>
      <c r="B71" s="101" t="s">
        <v>39</v>
      </c>
      <c r="C71" s="163" t="s">
        <v>8</v>
      </c>
      <c r="D71" s="163" t="s">
        <v>70</v>
      </c>
      <c r="E71" s="101" t="s">
        <v>334</v>
      </c>
      <c r="F71" s="101" t="s">
        <v>194</v>
      </c>
      <c r="G71" s="308">
        <f>G72+G73</f>
        <v>1956</v>
      </c>
      <c r="H71" s="308">
        <f>H72+H73</f>
        <v>2015</v>
      </c>
      <c r="K71" s="268"/>
    </row>
    <row r="72" spans="1:11" ht="25.5">
      <c r="A72" s="121" t="s">
        <v>123</v>
      </c>
      <c r="B72" s="102" t="s">
        <v>39</v>
      </c>
      <c r="C72" s="157" t="s">
        <v>8</v>
      </c>
      <c r="D72" s="157" t="s">
        <v>70</v>
      </c>
      <c r="E72" s="102" t="s">
        <v>334</v>
      </c>
      <c r="F72" s="102" t="s">
        <v>124</v>
      </c>
      <c r="G72" s="304">
        <v>20</v>
      </c>
      <c r="H72" s="304">
        <v>20</v>
      </c>
      <c r="K72" s="268"/>
    </row>
    <row r="73" spans="1:11" ht="25.5">
      <c r="A73" s="84" t="s">
        <v>426</v>
      </c>
      <c r="B73" s="102" t="s">
        <v>39</v>
      </c>
      <c r="C73" s="157" t="s">
        <v>8</v>
      </c>
      <c r="D73" s="157" t="s">
        <v>70</v>
      </c>
      <c r="E73" s="102" t="s">
        <v>334</v>
      </c>
      <c r="F73" s="102" t="s">
        <v>93</v>
      </c>
      <c r="G73" s="304">
        <v>1936</v>
      </c>
      <c r="H73" s="304">
        <v>1995</v>
      </c>
      <c r="K73" s="268"/>
    </row>
    <row r="74" spans="1:11" ht="15">
      <c r="A74" s="119" t="s">
        <v>195</v>
      </c>
      <c r="B74" s="101" t="s">
        <v>39</v>
      </c>
      <c r="C74" s="163" t="s">
        <v>8</v>
      </c>
      <c r="D74" s="163" t="s">
        <v>70</v>
      </c>
      <c r="E74" s="101" t="s">
        <v>334</v>
      </c>
      <c r="F74" s="101" t="s">
        <v>196</v>
      </c>
      <c r="G74" s="305">
        <f>G75+G77</f>
        <v>284.5</v>
      </c>
      <c r="H74" s="305">
        <f>H75+H77</f>
        <v>294.3</v>
      </c>
      <c r="K74" s="268"/>
    </row>
    <row r="75" spans="1:11" ht="15">
      <c r="A75" s="119" t="s">
        <v>210</v>
      </c>
      <c r="B75" s="101" t="s">
        <v>39</v>
      </c>
      <c r="C75" s="163" t="s">
        <v>8</v>
      </c>
      <c r="D75" s="163" t="s">
        <v>70</v>
      </c>
      <c r="E75" s="101" t="s">
        <v>334</v>
      </c>
      <c r="F75" s="101" t="s">
        <v>205</v>
      </c>
      <c r="G75" s="305">
        <f>G76</f>
        <v>100</v>
      </c>
      <c r="H75" s="305">
        <f>H76</f>
        <v>100</v>
      </c>
      <c r="K75" s="268"/>
    </row>
    <row r="76" spans="1:11" ht="83.25" customHeight="1">
      <c r="A76" s="238" t="s">
        <v>524</v>
      </c>
      <c r="B76" s="102" t="s">
        <v>39</v>
      </c>
      <c r="C76" s="157" t="s">
        <v>8</v>
      </c>
      <c r="D76" s="157" t="s">
        <v>70</v>
      </c>
      <c r="E76" s="102" t="s">
        <v>334</v>
      </c>
      <c r="F76" s="102" t="s">
        <v>125</v>
      </c>
      <c r="G76" s="304">
        <f>20000-15000-3000-1900</f>
        <v>100</v>
      </c>
      <c r="H76" s="304">
        <f>20000-15000-3000-1900</f>
        <v>100</v>
      </c>
      <c r="K76" s="268"/>
    </row>
    <row r="77" spans="1:11" ht="15">
      <c r="A77" s="119" t="s">
        <v>198</v>
      </c>
      <c r="B77" s="101" t="s">
        <v>39</v>
      </c>
      <c r="C77" s="163" t="s">
        <v>8</v>
      </c>
      <c r="D77" s="163" t="s">
        <v>70</v>
      </c>
      <c r="E77" s="101" t="s">
        <v>334</v>
      </c>
      <c r="F77" s="101" t="s">
        <v>197</v>
      </c>
      <c r="G77" s="305">
        <f>G78</f>
        <v>184.5</v>
      </c>
      <c r="H77" s="305">
        <f>H78</f>
        <v>194.3</v>
      </c>
      <c r="K77" s="268"/>
    </row>
    <row r="78" spans="1:11" ht="15">
      <c r="A78" s="74" t="s">
        <v>101</v>
      </c>
      <c r="B78" s="102" t="s">
        <v>39</v>
      </c>
      <c r="C78" s="157" t="s">
        <v>8</v>
      </c>
      <c r="D78" s="157" t="s">
        <v>70</v>
      </c>
      <c r="E78" s="102" t="s">
        <v>334</v>
      </c>
      <c r="F78" s="102" t="s">
        <v>102</v>
      </c>
      <c r="G78" s="304">
        <v>184.5</v>
      </c>
      <c r="H78" s="304">
        <v>194.3</v>
      </c>
      <c r="K78" s="268"/>
    </row>
    <row r="79" spans="1:11" ht="38.25">
      <c r="A79" s="239" t="s">
        <v>215</v>
      </c>
      <c r="B79" s="101" t="s">
        <v>39</v>
      </c>
      <c r="C79" s="164" t="s">
        <v>8</v>
      </c>
      <c r="D79" s="164" t="s">
        <v>70</v>
      </c>
      <c r="E79" s="101" t="s">
        <v>216</v>
      </c>
      <c r="F79" s="101"/>
      <c r="G79" s="305">
        <f>G80</f>
        <v>6499.4</v>
      </c>
      <c r="H79" s="305">
        <f>H80</f>
        <v>6499.4</v>
      </c>
      <c r="K79" s="268"/>
    </row>
    <row r="80" spans="1:11" ht="25.5">
      <c r="A80" s="239" t="s">
        <v>186</v>
      </c>
      <c r="B80" s="101" t="s">
        <v>39</v>
      </c>
      <c r="C80" s="164" t="s">
        <v>8</v>
      </c>
      <c r="D80" s="164" t="s">
        <v>70</v>
      </c>
      <c r="E80" s="101" t="s">
        <v>216</v>
      </c>
      <c r="F80" s="101" t="s">
        <v>184</v>
      </c>
      <c r="G80" s="305">
        <f>G81</f>
        <v>6499.4</v>
      </c>
      <c r="H80" s="305">
        <f>H81</f>
        <v>6499.4</v>
      </c>
      <c r="K80" s="268"/>
    </row>
    <row r="81" spans="1:11" ht="15">
      <c r="A81" s="5" t="s">
        <v>187</v>
      </c>
      <c r="B81" s="101" t="s">
        <v>39</v>
      </c>
      <c r="C81" s="164" t="s">
        <v>8</v>
      </c>
      <c r="D81" s="164" t="s">
        <v>70</v>
      </c>
      <c r="E81" s="101" t="s">
        <v>216</v>
      </c>
      <c r="F81" s="101" t="s">
        <v>185</v>
      </c>
      <c r="G81" s="305">
        <f>G82+G83</f>
        <v>6499.4</v>
      </c>
      <c r="H81" s="305">
        <f>H82+H83</f>
        <v>6499.4</v>
      </c>
      <c r="K81" s="268"/>
    </row>
    <row r="82" spans="1:11" ht="41.25" customHeight="1">
      <c r="A82" s="85" t="s">
        <v>413</v>
      </c>
      <c r="B82" s="102" t="s">
        <v>39</v>
      </c>
      <c r="C82" s="155">
        <v>1</v>
      </c>
      <c r="D82" s="155">
        <v>13</v>
      </c>
      <c r="E82" s="102" t="s">
        <v>216</v>
      </c>
      <c r="F82" s="102" t="s">
        <v>103</v>
      </c>
      <c r="G82" s="304">
        <v>5999.4</v>
      </c>
      <c r="H82" s="304">
        <v>5999.4</v>
      </c>
      <c r="K82" s="268"/>
    </row>
    <row r="83" spans="1:11" ht="21.75" customHeight="1">
      <c r="A83" s="328" t="s">
        <v>104</v>
      </c>
      <c r="B83" s="102" t="s">
        <v>39</v>
      </c>
      <c r="C83" s="155">
        <v>1</v>
      </c>
      <c r="D83" s="155">
        <v>13</v>
      </c>
      <c r="E83" s="102" t="s">
        <v>216</v>
      </c>
      <c r="F83" s="102" t="s">
        <v>105</v>
      </c>
      <c r="G83" s="304">
        <v>500</v>
      </c>
      <c r="H83" s="304">
        <v>500</v>
      </c>
      <c r="K83" s="268"/>
    </row>
    <row r="84" spans="1:11" ht="27">
      <c r="A84" s="233" t="s">
        <v>51</v>
      </c>
      <c r="B84" s="161" t="s">
        <v>39</v>
      </c>
      <c r="C84" s="162" t="s">
        <v>9</v>
      </c>
      <c r="D84" s="162" t="s">
        <v>58</v>
      </c>
      <c r="E84" s="161"/>
      <c r="F84" s="161" t="s">
        <v>7</v>
      </c>
      <c r="G84" s="307">
        <f>G85+G119+G108</f>
        <v>12405.8</v>
      </c>
      <c r="H84" s="307">
        <f>H85+H119+H108</f>
        <v>11415.8</v>
      </c>
      <c r="K84" s="268"/>
    </row>
    <row r="85" spans="1:11" ht="15">
      <c r="A85" s="93" t="s">
        <v>24</v>
      </c>
      <c r="B85" s="101" t="s">
        <v>39</v>
      </c>
      <c r="C85" s="153">
        <v>3</v>
      </c>
      <c r="D85" s="153">
        <v>2</v>
      </c>
      <c r="E85" s="101" t="s">
        <v>7</v>
      </c>
      <c r="F85" s="101" t="s">
        <v>7</v>
      </c>
      <c r="G85" s="308">
        <f>G86</f>
        <v>700</v>
      </c>
      <c r="H85" s="308">
        <f>H86</f>
        <v>0</v>
      </c>
      <c r="K85" s="268"/>
    </row>
    <row r="86" spans="1:11" ht="15">
      <c r="A86" s="93" t="s">
        <v>165</v>
      </c>
      <c r="B86" s="101" t="s">
        <v>39</v>
      </c>
      <c r="C86" s="164" t="s">
        <v>9</v>
      </c>
      <c r="D86" s="164" t="s">
        <v>19</v>
      </c>
      <c r="E86" s="101" t="s">
        <v>164</v>
      </c>
      <c r="F86" s="101" t="s">
        <v>7</v>
      </c>
      <c r="G86" s="308">
        <f>G87</f>
        <v>700</v>
      </c>
      <c r="H86" s="308">
        <f>H87</f>
        <v>0</v>
      </c>
      <c r="K86" s="268"/>
    </row>
    <row r="87" spans="1:11" ht="25.5">
      <c r="A87" s="93" t="s">
        <v>225</v>
      </c>
      <c r="B87" s="101" t="s">
        <v>39</v>
      </c>
      <c r="C87" s="164" t="s">
        <v>9</v>
      </c>
      <c r="D87" s="164" t="s">
        <v>19</v>
      </c>
      <c r="E87" s="101" t="s">
        <v>350</v>
      </c>
      <c r="F87" s="101" t="s">
        <v>7</v>
      </c>
      <c r="G87" s="308">
        <f>G104+G100+G96+G92+G88</f>
        <v>700</v>
      </c>
      <c r="H87" s="308">
        <f>H104+H100+H96+H92+H88</f>
        <v>0</v>
      </c>
      <c r="K87" s="268"/>
    </row>
    <row r="88" spans="1:11" ht="25.5">
      <c r="A88" s="241" t="s">
        <v>352</v>
      </c>
      <c r="B88" s="101" t="s">
        <v>39</v>
      </c>
      <c r="C88" s="164" t="s">
        <v>9</v>
      </c>
      <c r="D88" s="164" t="s">
        <v>19</v>
      </c>
      <c r="E88" s="101" t="s">
        <v>351</v>
      </c>
      <c r="F88" s="101"/>
      <c r="G88" s="308">
        <f t="shared" ref="G88:H90" si="2">G89</f>
        <v>500</v>
      </c>
      <c r="H88" s="308">
        <f t="shared" si="2"/>
        <v>0</v>
      </c>
      <c r="K88" s="268"/>
    </row>
    <row r="89" spans="1:11" ht="25.5">
      <c r="A89" s="242" t="s">
        <v>420</v>
      </c>
      <c r="B89" s="101" t="s">
        <v>39</v>
      </c>
      <c r="C89" s="164" t="s">
        <v>9</v>
      </c>
      <c r="D89" s="164" t="s">
        <v>19</v>
      </c>
      <c r="E89" s="101" t="s">
        <v>351</v>
      </c>
      <c r="F89" s="101" t="s">
        <v>193</v>
      </c>
      <c r="G89" s="305">
        <f t="shared" si="2"/>
        <v>500</v>
      </c>
      <c r="H89" s="305">
        <f t="shared" si="2"/>
        <v>0</v>
      </c>
      <c r="K89" s="268"/>
    </row>
    <row r="90" spans="1:11" ht="25.5">
      <c r="A90" s="242" t="s">
        <v>421</v>
      </c>
      <c r="B90" s="101" t="s">
        <v>39</v>
      </c>
      <c r="C90" s="164" t="s">
        <v>9</v>
      </c>
      <c r="D90" s="164" t="s">
        <v>19</v>
      </c>
      <c r="E90" s="101" t="s">
        <v>351</v>
      </c>
      <c r="F90" s="101" t="s">
        <v>194</v>
      </c>
      <c r="G90" s="305">
        <f t="shared" si="2"/>
        <v>500</v>
      </c>
      <c r="H90" s="305">
        <f t="shared" si="2"/>
        <v>0</v>
      </c>
      <c r="K90" s="268"/>
    </row>
    <row r="91" spans="1:11" ht="25.5">
      <c r="A91" s="243" t="s">
        <v>426</v>
      </c>
      <c r="B91" s="102" t="s">
        <v>39</v>
      </c>
      <c r="C91" s="157" t="s">
        <v>9</v>
      </c>
      <c r="D91" s="157" t="s">
        <v>19</v>
      </c>
      <c r="E91" s="102" t="s">
        <v>351</v>
      </c>
      <c r="F91" s="102" t="s">
        <v>93</v>
      </c>
      <c r="G91" s="304">
        <v>500</v>
      </c>
      <c r="H91" s="304"/>
      <c r="K91" s="268"/>
    </row>
    <row r="92" spans="1:11" ht="25.5">
      <c r="A92" s="241" t="s">
        <v>353</v>
      </c>
      <c r="B92" s="101" t="s">
        <v>39</v>
      </c>
      <c r="C92" s="164" t="s">
        <v>9</v>
      </c>
      <c r="D92" s="164" t="s">
        <v>19</v>
      </c>
      <c r="E92" s="101" t="s">
        <v>357</v>
      </c>
      <c r="F92" s="101"/>
      <c r="G92" s="308">
        <f t="shared" ref="G92:H94" si="3">G93</f>
        <v>15</v>
      </c>
      <c r="H92" s="308">
        <f t="shared" si="3"/>
        <v>0</v>
      </c>
      <c r="K92" s="268"/>
    </row>
    <row r="93" spans="1:11" ht="25.5">
      <c r="A93" s="242" t="s">
        <v>420</v>
      </c>
      <c r="B93" s="101" t="s">
        <v>39</v>
      </c>
      <c r="C93" s="164" t="s">
        <v>9</v>
      </c>
      <c r="D93" s="164" t="s">
        <v>19</v>
      </c>
      <c r="E93" s="101" t="s">
        <v>357</v>
      </c>
      <c r="F93" s="101" t="s">
        <v>193</v>
      </c>
      <c r="G93" s="305">
        <f t="shared" si="3"/>
        <v>15</v>
      </c>
      <c r="H93" s="305">
        <f t="shared" si="3"/>
        <v>0</v>
      </c>
      <c r="K93" s="268"/>
    </row>
    <row r="94" spans="1:11" ht="25.5">
      <c r="A94" s="242" t="s">
        <v>421</v>
      </c>
      <c r="B94" s="101" t="s">
        <v>39</v>
      </c>
      <c r="C94" s="164" t="s">
        <v>9</v>
      </c>
      <c r="D94" s="164" t="s">
        <v>19</v>
      </c>
      <c r="E94" s="101" t="s">
        <v>357</v>
      </c>
      <c r="F94" s="101" t="s">
        <v>194</v>
      </c>
      <c r="G94" s="305">
        <f t="shared" si="3"/>
        <v>15</v>
      </c>
      <c r="H94" s="305">
        <f t="shared" si="3"/>
        <v>0</v>
      </c>
      <c r="K94" s="268"/>
    </row>
    <row r="95" spans="1:11" ht="25.5">
      <c r="A95" s="243" t="s">
        <v>426</v>
      </c>
      <c r="B95" s="102" t="s">
        <v>39</v>
      </c>
      <c r="C95" s="157" t="s">
        <v>9</v>
      </c>
      <c r="D95" s="157" t="s">
        <v>19</v>
      </c>
      <c r="E95" s="102" t="s">
        <v>357</v>
      </c>
      <c r="F95" s="102" t="s">
        <v>93</v>
      </c>
      <c r="G95" s="304">
        <v>15</v>
      </c>
      <c r="H95" s="304"/>
      <c r="K95" s="268"/>
    </row>
    <row r="96" spans="1:11" ht="15">
      <c r="A96" s="241" t="s">
        <v>354</v>
      </c>
      <c r="B96" s="101" t="s">
        <v>39</v>
      </c>
      <c r="C96" s="164" t="s">
        <v>9</v>
      </c>
      <c r="D96" s="164" t="s">
        <v>19</v>
      </c>
      <c r="E96" s="101" t="s">
        <v>358</v>
      </c>
      <c r="F96" s="101"/>
      <c r="G96" s="308">
        <f t="shared" ref="G96:H98" si="4">G97</f>
        <v>50</v>
      </c>
      <c r="H96" s="308">
        <f t="shared" si="4"/>
        <v>0</v>
      </c>
      <c r="K96" s="268"/>
    </row>
    <row r="97" spans="1:11" ht="25.5">
      <c r="A97" s="242" t="s">
        <v>420</v>
      </c>
      <c r="B97" s="101" t="s">
        <v>39</v>
      </c>
      <c r="C97" s="164" t="s">
        <v>9</v>
      </c>
      <c r="D97" s="164" t="s">
        <v>19</v>
      </c>
      <c r="E97" s="101" t="s">
        <v>358</v>
      </c>
      <c r="F97" s="101" t="s">
        <v>193</v>
      </c>
      <c r="G97" s="305">
        <f t="shared" si="4"/>
        <v>50</v>
      </c>
      <c r="H97" s="305">
        <f t="shared" si="4"/>
        <v>0</v>
      </c>
      <c r="K97" s="268"/>
    </row>
    <row r="98" spans="1:11" ht="25.5">
      <c r="A98" s="242" t="s">
        <v>421</v>
      </c>
      <c r="B98" s="101" t="s">
        <v>39</v>
      </c>
      <c r="C98" s="164" t="s">
        <v>9</v>
      </c>
      <c r="D98" s="164" t="s">
        <v>19</v>
      </c>
      <c r="E98" s="101" t="s">
        <v>358</v>
      </c>
      <c r="F98" s="101" t="s">
        <v>194</v>
      </c>
      <c r="G98" s="305">
        <f t="shared" si="4"/>
        <v>50</v>
      </c>
      <c r="H98" s="305">
        <f t="shared" si="4"/>
        <v>0</v>
      </c>
      <c r="K98" s="268"/>
    </row>
    <row r="99" spans="1:11" ht="25.5">
      <c r="A99" s="243" t="s">
        <v>426</v>
      </c>
      <c r="B99" s="102" t="s">
        <v>39</v>
      </c>
      <c r="C99" s="157" t="s">
        <v>9</v>
      </c>
      <c r="D99" s="157" t="s">
        <v>19</v>
      </c>
      <c r="E99" s="102" t="s">
        <v>358</v>
      </c>
      <c r="F99" s="102" t="s">
        <v>93</v>
      </c>
      <c r="G99" s="304">
        <v>50</v>
      </c>
      <c r="H99" s="304"/>
      <c r="K99" s="268"/>
    </row>
    <row r="100" spans="1:11" ht="25.5">
      <c r="A100" s="241" t="s">
        <v>355</v>
      </c>
      <c r="B100" s="101" t="s">
        <v>39</v>
      </c>
      <c r="C100" s="164" t="s">
        <v>9</v>
      </c>
      <c r="D100" s="164" t="s">
        <v>19</v>
      </c>
      <c r="E100" s="101" t="s">
        <v>359</v>
      </c>
      <c r="F100" s="101"/>
      <c r="G100" s="308">
        <f t="shared" ref="G100:H102" si="5">G101</f>
        <v>75</v>
      </c>
      <c r="H100" s="308">
        <f t="shared" si="5"/>
        <v>0</v>
      </c>
      <c r="K100" s="267"/>
    </row>
    <row r="101" spans="1:11" ht="25.5">
      <c r="A101" s="242" t="s">
        <v>420</v>
      </c>
      <c r="B101" s="101" t="s">
        <v>39</v>
      </c>
      <c r="C101" s="164" t="s">
        <v>9</v>
      </c>
      <c r="D101" s="164" t="s">
        <v>19</v>
      </c>
      <c r="E101" s="101" t="s">
        <v>359</v>
      </c>
      <c r="F101" s="101" t="s">
        <v>193</v>
      </c>
      <c r="G101" s="305">
        <f t="shared" si="5"/>
        <v>75</v>
      </c>
      <c r="H101" s="305">
        <f t="shared" si="5"/>
        <v>0</v>
      </c>
      <c r="K101" s="267"/>
    </row>
    <row r="102" spans="1:11" ht="25.5">
      <c r="A102" s="242" t="s">
        <v>421</v>
      </c>
      <c r="B102" s="101" t="s">
        <v>39</v>
      </c>
      <c r="C102" s="164" t="s">
        <v>9</v>
      </c>
      <c r="D102" s="164" t="s">
        <v>19</v>
      </c>
      <c r="E102" s="101" t="s">
        <v>359</v>
      </c>
      <c r="F102" s="101" t="s">
        <v>194</v>
      </c>
      <c r="G102" s="305">
        <f t="shared" si="5"/>
        <v>75</v>
      </c>
      <c r="H102" s="305">
        <f t="shared" si="5"/>
        <v>0</v>
      </c>
      <c r="K102" s="267"/>
    </row>
    <row r="103" spans="1:11" ht="25.5">
      <c r="A103" s="243" t="s">
        <v>426</v>
      </c>
      <c r="B103" s="102" t="s">
        <v>39</v>
      </c>
      <c r="C103" s="157" t="s">
        <v>9</v>
      </c>
      <c r="D103" s="157" t="s">
        <v>19</v>
      </c>
      <c r="E103" s="102" t="s">
        <v>359</v>
      </c>
      <c r="F103" s="102" t="s">
        <v>93</v>
      </c>
      <c r="G103" s="304">
        <v>75</v>
      </c>
      <c r="H103" s="304"/>
      <c r="K103" s="267"/>
    </row>
    <row r="104" spans="1:11" ht="15">
      <c r="A104" s="241" t="s">
        <v>356</v>
      </c>
      <c r="B104" s="101" t="s">
        <v>39</v>
      </c>
      <c r="C104" s="164" t="s">
        <v>9</v>
      </c>
      <c r="D104" s="164" t="s">
        <v>19</v>
      </c>
      <c r="E104" s="101" t="s">
        <v>360</v>
      </c>
      <c r="F104" s="101"/>
      <c r="G104" s="308">
        <f t="shared" ref="G104:H106" si="6">G105</f>
        <v>60</v>
      </c>
      <c r="H104" s="308">
        <f t="shared" si="6"/>
        <v>0</v>
      </c>
      <c r="K104" s="267"/>
    </row>
    <row r="105" spans="1:11" ht="25.5">
      <c r="A105" s="242" t="s">
        <v>420</v>
      </c>
      <c r="B105" s="101" t="s">
        <v>39</v>
      </c>
      <c r="C105" s="164" t="s">
        <v>9</v>
      </c>
      <c r="D105" s="164" t="s">
        <v>19</v>
      </c>
      <c r="E105" s="101" t="s">
        <v>360</v>
      </c>
      <c r="F105" s="101" t="s">
        <v>193</v>
      </c>
      <c r="G105" s="305">
        <f t="shared" si="6"/>
        <v>60</v>
      </c>
      <c r="H105" s="305">
        <f t="shared" si="6"/>
        <v>0</v>
      </c>
      <c r="K105" s="267"/>
    </row>
    <row r="106" spans="1:11" ht="25.5">
      <c r="A106" s="242" t="s">
        <v>421</v>
      </c>
      <c r="B106" s="101" t="s">
        <v>39</v>
      </c>
      <c r="C106" s="164" t="s">
        <v>9</v>
      </c>
      <c r="D106" s="164" t="s">
        <v>19</v>
      </c>
      <c r="E106" s="101" t="s">
        <v>360</v>
      </c>
      <c r="F106" s="101" t="s">
        <v>194</v>
      </c>
      <c r="G106" s="305">
        <f t="shared" si="6"/>
        <v>60</v>
      </c>
      <c r="H106" s="305">
        <f t="shared" si="6"/>
        <v>0</v>
      </c>
      <c r="K106" s="267"/>
    </row>
    <row r="107" spans="1:11" ht="25.5">
      <c r="A107" s="243" t="s">
        <v>426</v>
      </c>
      <c r="B107" s="102" t="s">
        <v>39</v>
      </c>
      <c r="C107" s="157" t="s">
        <v>9</v>
      </c>
      <c r="D107" s="157" t="s">
        <v>19</v>
      </c>
      <c r="E107" s="102" t="s">
        <v>360</v>
      </c>
      <c r="F107" s="102" t="s">
        <v>93</v>
      </c>
      <c r="G107" s="304">
        <v>60</v>
      </c>
      <c r="H107" s="304"/>
      <c r="K107" s="267"/>
    </row>
    <row r="108" spans="1:11" ht="25.5">
      <c r="A108" s="93" t="s">
        <v>60</v>
      </c>
      <c r="B108" s="101" t="s">
        <v>39</v>
      </c>
      <c r="C108" s="153">
        <v>3</v>
      </c>
      <c r="D108" s="153">
        <v>9</v>
      </c>
      <c r="E108" s="101" t="s">
        <v>7</v>
      </c>
      <c r="F108" s="101" t="s">
        <v>7</v>
      </c>
      <c r="G108" s="305">
        <f>G110</f>
        <v>11415.8</v>
      </c>
      <c r="H108" s="305">
        <f>H110</f>
        <v>11415.8</v>
      </c>
    </row>
    <row r="109" spans="1:11" ht="15">
      <c r="A109" s="93" t="s">
        <v>165</v>
      </c>
      <c r="B109" s="101" t="s">
        <v>39</v>
      </c>
      <c r="C109" s="153">
        <v>3</v>
      </c>
      <c r="D109" s="153">
        <v>9</v>
      </c>
      <c r="E109" s="101" t="s">
        <v>164</v>
      </c>
      <c r="F109" s="101"/>
      <c r="G109" s="305">
        <f>G110</f>
        <v>11415.8</v>
      </c>
      <c r="H109" s="305">
        <f>H110</f>
        <v>11415.8</v>
      </c>
    </row>
    <row r="110" spans="1:11" ht="25.5">
      <c r="A110" s="93" t="s">
        <v>236</v>
      </c>
      <c r="B110" s="101" t="s">
        <v>39</v>
      </c>
      <c r="C110" s="164" t="s">
        <v>9</v>
      </c>
      <c r="D110" s="164" t="s">
        <v>14</v>
      </c>
      <c r="E110" s="101" t="s">
        <v>237</v>
      </c>
      <c r="F110" s="101" t="s">
        <v>7</v>
      </c>
      <c r="G110" s="305">
        <f>G111+G115</f>
        <v>11415.8</v>
      </c>
      <c r="H110" s="305">
        <f>H111+H115</f>
        <v>11415.8</v>
      </c>
    </row>
    <row r="111" spans="1:11" ht="51">
      <c r="A111" s="79" t="s">
        <v>443</v>
      </c>
      <c r="B111" s="101" t="s">
        <v>39</v>
      </c>
      <c r="C111" s="153">
        <v>3</v>
      </c>
      <c r="D111" s="153">
        <v>9</v>
      </c>
      <c r="E111" s="101" t="s">
        <v>237</v>
      </c>
      <c r="F111" s="101" t="s">
        <v>191</v>
      </c>
      <c r="G111" s="305">
        <f>G112</f>
        <v>10740.9</v>
      </c>
      <c r="H111" s="305">
        <f>H112</f>
        <v>10740.9</v>
      </c>
    </row>
    <row r="112" spans="1:11" ht="25.5">
      <c r="A112" s="93" t="s">
        <v>192</v>
      </c>
      <c r="B112" s="101" t="s">
        <v>39</v>
      </c>
      <c r="C112" s="153">
        <v>3</v>
      </c>
      <c r="D112" s="153">
        <v>9</v>
      </c>
      <c r="E112" s="101" t="s">
        <v>237</v>
      </c>
      <c r="F112" s="101" t="s">
        <v>190</v>
      </c>
      <c r="G112" s="305">
        <f>SUM(G113:G114)</f>
        <v>10740.9</v>
      </c>
      <c r="H112" s="305">
        <f>SUM(H113:H114)</f>
        <v>10740.9</v>
      </c>
    </row>
    <row r="113" spans="1:11" ht="33.75" customHeight="1">
      <c r="A113" s="80" t="s">
        <v>430</v>
      </c>
      <c r="B113" s="102" t="s">
        <v>39</v>
      </c>
      <c r="C113" s="155">
        <v>3</v>
      </c>
      <c r="D113" s="155">
        <v>9</v>
      </c>
      <c r="E113" s="102" t="s">
        <v>237</v>
      </c>
      <c r="F113" s="156" t="s">
        <v>94</v>
      </c>
      <c r="G113" s="304">
        <v>10602.5</v>
      </c>
      <c r="H113" s="304">
        <v>10602.5</v>
      </c>
    </row>
    <row r="114" spans="1:11" ht="27.75" customHeight="1">
      <c r="A114" s="80" t="s">
        <v>431</v>
      </c>
      <c r="B114" s="102" t="s">
        <v>39</v>
      </c>
      <c r="C114" s="155">
        <v>3</v>
      </c>
      <c r="D114" s="155">
        <v>9</v>
      </c>
      <c r="E114" s="102" t="s">
        <v>237</v>
      </c>
      <c r="F114" s="156" t="s">
        <v>95</v>
      </c>
      <c r="G114" s="304">
        <v>138.4</v>
      </c>
      <c r="H114" s="304">
        <v>138.4</v>
      </c>
    </row>
    <row r="115" spans="1:11" ht="25.5">
      <c r="A115" s="119" t="s">
        <v>420</v>
      </c>
      <c r="B115" s="101" t="s">
        <v>39</v>
      </c>
      <c r="C115" s="153">
        <v>3</v>
      </c>
      <c r="D115" s="153">
        <v>9</v>
      </c>
      <c r="E115" s="101" t="s">
        <v>237</v>
      </c>
      <c r="F115" s="160" t="s">
        <v>193</v>
      </c>
      <c r="G115" s="305">
        <f>G116</f>
        <v>674.9</v>
      </c>
      <c r="H115" s="305">
        <f>H116</f>
        <v>674.9</v>
      </c>
    </row>
    <row r="116" spans="1:11" ht="25.5">
      <c r="A116" s="119" t="s">
        <v>421</v>
      </c>
      <c r="B116" s="101" t="s">
        <v>39</v>
      </c>
      <c r="C116" s="153">
        <v>3</v>
      </c>
      <c r="D116" s="153">
        <v>9</v>
      </c>
      <c r="E116" s="101" t="s">
        <v>237</v>
      </c>
      <c r="F116" s="160" t="s">
        <v>194</v>
      </c>
      <c r="G116" s="305">
        <f>SUM(G117:G118)</f>
        <v>674.9</v>
      </c>
      <c r="H116" s="305">
        <f>SUM(H117:H118)</f>
        <v>674.9</v>
      </c>
    </row>
    <row r="117" spans="1:11" ht="25.5">
      <c r="A117" s="121" t="s">
        <v>123</v>
      </c>
      <c r="B117" s="102" t="s">
        <v>39</v>
      </c>
      <c r="C117" s="155">
        <v>3</v>
      </c>
      <c r="D117" s="155">
        <v>9</v>
      </c>
      <c r="E117" s="102" t="s">
        <v>237</v>
      </c>
      <c r="F117" s="156" t="s">
        <v>124</v>
      </c>
      <c r="G117" s="304">
        <v>113.1</v>
      </c>
      <c r="H117" s="304">
        <v>113.1</v>
      </c>
    </row>
    <row r="118" spans="1:11" ht="25.5">
      <c r="A118" s="84" t="s">
        <v>426</v>
      </c>
      <c r="B118" s="102" t="s">
        <v>39</v>
      </c>
      <c r="C118" s="155">
        <v>3</v>
      </c>
      <c r="D118" s="155">
        <v>9</v>
      </c>
      <c r="E118" s="102" t="s">
        <v>237</v>
      </c>
      <c r="F118" s="156" t="s">
        <v>93</v>
      </c>
      <c r="G118" s="304">
        <v>561.79999999999995</v>
      </c>
      <c r="H118" s="304">
        <v>561.79999999999995</v>
      </c>
    </row>
    <row r="119" spans="1:11" ht="25.5">
      <c r="A119" s="190" t="s">
        <v>512</v>
      </c>
      <c r="B119" s="167" t="s">
        <v>39</v>
      </c>
      <c r="C119" s="168" t="s">
        <v>9</v>
      </c>
      <c r="D119" s="168" t="s">
        <v>35</v>
      </c>
      <c r="E119" s="167"/>
      <c r="F119" s="167"/>
      <c r="G119" s="305">
        <f t="shared" ref="G119:H119" si="7">G120</f>
        <v>290</v>
      </c>
      <c r="H119" s="305">
        <f t="shared" si="7"/>
        <v>0</v>
      </c>
      <c r="K119" s="267"/>
    </row>
    <row r="120" spans="1:11" ht="15">
      <c r="A120" s="93" t="s">
        <v>165</v>
      </c>
      <c r="B120" s="167" t="s">
        <v>39</v>
      </c>
      <c r="C120" s="168" t="s">
        <v>9</v>
      </c>
      <c r="D120" s="168" t="s">
        <v>35</v>
      </c>
      <c r="E120" s="101" t="s">
        <v>164</v>
      </c>
      <c r="F120" s="167"/>
      <c r="G120" s="310">
        <f>G121+G126</f>
        <v>290</v>
      </c>
      <c r="H120" s="310">
        <f>H121+H126</f>
        <v>0</v>
      </c>
      <c r="K120" s="267"/>
    </row>
    <row r="121" spans="1:11" ht="25.5">
      <c r="A121" s="93" t="s">
        <v>226</v>
      </c>
      <c r="B121" s="167" t="s">
        <v>39</v>
      </c>
      <c r="C121" s="168" t="s">
        <v>9</v>
      </c>
      <c r="D121" s="168" t="s">
        <v>35</v>
      </c>
      <c r="E121" s="101" t="s">
        <v>325</v>
      </c>
      <c r="F121" s="167"/>
      <c r="G121" s="305">
        <f t="shared" ref="G121:H124" si="8">G122</f>
        <v>285</v>
      </c>
      <c r="H121" s="305">
        <f t="shared" si="8"/>
        <v>0</v>
      </c>
      <c r="K121" s="267"/>
    </row>
    <row r="122" spans="1:11" ht="25.5">
      <c r="A122" s="93" t="s">
        <v>415</v>
      </c>
      <c r="B122" s="167" t="s">
        <v>39</v>
      </c>
      <c r="C122" s="168" t="s">
        <v>9</v>
      </c>
      <c r="D122" s="168" t="s">
        <v>35</v>
      </c>
      <c r="E122" s="101" t="s">
        <v>416</v>
      </c>
      <c r="F122" s="167"/>
      <c r="G122" s="305">
        <f t="shared" si="8"/>
        <v>285</v>
      </c>
      <c r="H122" s="305">
        <f t="shared" si="8"/>
        <v>0</v>
      </c>
      <c r="K122" s="267"/>
    </row>
    <row r="123" spans="1:11" ht="25.5">
      <c r="A123" s="242" t="s">
        <v>420</v>
      </c>
      <c r="B123" s="101" t="s">
        <v>39</v>
      </c>
      <c r="C123" s="164" t="s">
        <v>9</v>
      </c>
      <c r="D123" s="164" t="s">
        <v>35</v>
      </c>
      <c r="E123" s="101" t="s">
        <v>416</v>
      </c>
      <c r="F123" s="101" t="s">
        <v>193</v>
      </c>
      <c r="G123" s="305">
        <f t="shared" si="8"/>
        <v>285</v>
      </c>
      <c r="H123" s="305">
        <f t="shared" si="8"/>
        <v>0</v>
      </c>
      <c r="K123" s="267"/>
    </row>
    <row r="124" spans="1:11" ht="25.5">
      <c r="A124" s="242" t="s">
        <v>421</v>
      </c>
      <c r="B124" s="101" t="s">
        <v>39</v>
      </c>
      <c r="C124" s="164" t="s">
        <v>9</v>
      </c>
      <c r="D124" s="164" t="s">
        <v>35</v>
      </c>
      <c r="E124" s="101" t="s">
        <v>416</v>
      </c>
      <c r="F124" s="101" t="s">
        <v>194</v>
      </c>
      <c r="G124" s="305">
        <f t="shared" si="8"/>
        <v>285</v>
      </c>
      <c r="H124" s="305">
        <f t="shared" si="8"/>
        <v>0</v>
      </c>
      <c r="K124" s="267"/>
    </row>
    <row r="125" spans="1:11" ht="25.5">
      <c r="A125" s="84" t="s">
        <v>426</v>
      </c>
      <c r="B125" s="102" t="s">
        <v>39</v>
      </c>
      <c r="C125" s="157" t="s">
        <v>9</v>
      </c>
      <c r="D125" s="157" t="s">
        <v>35</v>
      </c>
      <c r="E125" s="102" t="s">
        <v>416</v>
      </c>
      <c r="F125" s="102" t="s">
        <v>93</v>
      </c>
      <c r="G125" s="304">
        <v>285</v>
      </c>
      <c r="H125" s="304"/>
      <c r="K125" s="267"/>
    </row>
    <row r="126" spans="1:11" ht="25.5">
      <c r="A126" s="190" t="s">
        <v>227</v>
      </c>
      <c r="B126" s="167" t="s">
        <v>39</v>
      </c>
      <c r="C126" s="168" t="s">
        <v>9</v>
      </c>
      <c r="D126" s="168" t="s">
        <v>35</v>
      </c>
      <c r="E126" s="101" t="s">
        <v>418</v>
      </c>
      <c r="F126" s="167"/>
      <c r="G126" s="310">
        <f>G128</f>
        <v>5</v>
      </c>
      <c r="H126" s="310">
        <f>H128</f>
        <v>0</v>
      </c>
      <c r="K126" s="267"/>
    </row>
    <row r="127" spans="1:11" ht="25.5">
      <c r="A127" s="190" t="s">
        <v>417</v>
      </c>
      <c r="B127" s="167" t="s">
        <v>39</v>
      </c>
      <c r="C127" s="168" t="s">
        <v>9</v>
      </c>
      <c r="D127" s="168" t="s">
        <v>35</v>
      </c>
      <c r="E127" s="101" t="s">
        <v>419</v>
      </c>
      <c r="F127" s="167"/>
      <c r="G127" s="310">
        <f t="shared" ref="G127:H129" si="9">G128</f>
        <v>5</v>
      </c>
      <c r="H127" s="310">
        <f t="shared" si="9"/>
        <v>0</v>
      </c>
      <c r="K127" s="267"/>
    </row>
    <row r="128" spans="1:11" ht="25.5">
      <c r="A128" s="242" t="s">
        <v>420</v>
      </c>
      <c r="B128" s="101" t="s">
        <v>39</v>
      </c>
      <c r="C128" s="164" t="s">
        <v>9</v>
      </c>
      <c r="D128" s="164" t="s">
        <v>35</v>
      </c>
      <c r="E128" s="101" t="s">
        <v>419</v>
      </c>
      <c r="F128" s="101" t="s">
        <v>193</v>
      </c>
      <c r="G128" s="305">
        <f t="shared" si="9"/>
        <v>5</v>
      </c>
      <c r="H128" s="305">
        <f t="shared" si="9"/>
        <v>0</v>
      </c>
      <c r="K128" s="267"/>
    </row>
    <row r="129" spans="1:11" ht="25.5">
      <c r="A129" s="242" t="s">
        <v>421</v>
      </c>
      <c r="B129" s="101" t="s">
        <v>39</v>
      </c>
      <c r="C129" s="164" t="s">
        <v>9</v>
      </c>
      <c r="D129" s="164" t="s">
        <v>35</v>
      </c>
      <c r="E129" s="101" t="s">
        <v>419</v>
      </c>
      <c r="F129" s="101" t="s">
        <v>194</v>
      </c>
      <c r="G129" s="305">
        <f t="shared" si="9"/>
        <v>5</v>
      </c>
      <c r="H129" s="305">
        <f t="shared" si="9"/>
        <v>0</v>
      </c>
      <c r="K129" s="267"/>
    </row>
    <row r="130" spans="1:11" ht="25.5">
      <c r="A130" s="84" t="s">
        <v>426</v>
      </c>
      <c r="B130" s="102" t="s">
        <v>39</v>
      </c>
      <c r="C130" s="157" t="s">
        <v>9</v>
      </c>
      <c r="D130" s="157" t="s">
        <v>35</v>
      </c>
      <c r="E130" s="102" t="s">
        <v>419</v>
      </c>
      <c r="F130" s="102" t="s">
        <v>93</v>
      </c>
      <c r="G130" s="304">
        <v>5</v>
      </c>
      <c r="H130" s="304"/>
      <c r="K130" s="267"/>
    </row>
    <row r="131" spans="1:11" ht="14.25">
      <c r="A131" s="180" t="s">
        <v>52</v>
      </c>
      <c r="B131" s="161" t="s">
        <v>39</v>
      </c>
      <c r="C131" s="162" t="s">
        <v>11</v>
      </c>
      <c r="D131" s="162" t="s">
        <v>58</v>
      </c>
      <c r="E131" s="161" t="s">
        <v>7</v>
      </c>
      <c r="F131" s="161" t="s">
        <v>7</v>
      </c>
      <c r="G131" s="311">
        <f>G132+G145+G150+G168</f>
        <v>20439.699999999997</v>
      </c>
      <c r="H131" s="311">
        <f>H132+H145+H150+H168</f>
        <v>36529.4</v>
      </c>
      <c r="K131" s="267"/>
    </row>
    <row r="132" spans="1:11" ht="15">
      <c r="A132" s="239" t="s">
        <v>62</v>
      </c>
      <c r="B132" s="101" t="s">
        <v>39</v>
      </c>
      <c r="C132" s="163" t="s">
        <v>11</v>
      </c>
      <c r="D132" s="163" t="s">
        <v>17</v>
      </c>
      <c r="E132" s="101"/>
      <c r="F132" s="101"/>
      <c r="G132" s="308">
        <f>G133</f>
        <v>35</v>
      </c>
      <c r="H132" s="308">
        <f>H133</f>
        <v>17894.7</v>
      </c>
      <c r="K132" s="267"/>
    </row>
    <row r="133" spans="1:11" ht="15">
      <c r="A133" s="93" t="s">
        <v>165</v>
      </c>
      <c r="B133" s="101" t="s">
        <v>39</v>
      </c>
      <c r="C133" s="163" t="s">
        <v>11</v>
      </c>
      <c r="D133" s="163" t="s">
        <v>17</v>
      </c>
      <c r="E133" s="101" t="s">
        <v>164</v>
      </c>
      <c r="F133" s="101"/>
      <c r="G133" s="308">
        <f>G134+G139</f>
        <v>35</v>
      </c>
      <c r="H133" s="308">
        <f>H134+H139</f>
        <v>17894.7</v>
      </c>
      <c r="K133" s="267"/>
    </row>
    <row r="134" spans="1:11" ht="25.5">
      <c r="A134" s="93" t="s">
        <v>232</v>
      </c>
      <c r="B134" s="101" t="s">
        <v>39</v>
      </c>
      <c r="C134" s="163" t="s">
        <v>11</v>
      </c>
      <c r="D134" s="163" t="s">
        <v>17</v>
      </c>
      <c r="E134" s="101" t="s">
        <v>329</v>
      </c>
      <c r="F134" s="101"/>
      <c r="G134" s="308">
        <f>G135</f>
        <v>35</v>
      </c>
      <c r="H134" s="308">
        <f>H135</f>
        <v>0</v>
      </c>
      <c r="K134" s="267"/>
    </row>
    <row r="135" spans="1:11" ht="15">
      <c r="A135" s="93" t="s">
        <v>330</v>
      </c>
      <c r="B135" s="101" t="s">
        <v>39</v>
      </c>
      <c r="C135" s="163" t="s">
        <v>11</v>
      </c>
      <c r="D135" s="163" t="s">
        <v>17</v>
      </c>
      <c r="E135" s="101" t="s">
        <v>331</v>
      </c>
      <c r="F135" s="101"/>
      <c r="G135" s="308">
        <f t="shared" ref="G135:H137" si="10">G136</f>
        <v>35</v>
      </c>
      <c r="H135" s="308">
        <f t="shared" si="10"/>
        <v>0</v>
      </c>
      <c r="K135" s="267"/>
    </row>
    <row r="136" spans="1:11" ht="25.5">
      <c r="A136" s="242" t="s">
        <v>420</v>
      </c>
      <c r="B136" s="101" t="s">
        <v>39</v>
      </c>
      <c r="C136" s="163" t="s">
        <v>11</v>
      </c>
      <c r="D136" s="163" t="s">
        <v>17</v>
      </c>
      <c r="E136" s="101" t="s">
        <v>331</v>
      </c>
      <c r="F136" s="101" t="s">
        <v>193</v>
      </c>
      <c r="G136" s="308">
        <f t="shared" si="10"/>
        <v>35</v>
      </c>
      <c r="H136" s="308">
        <f t="shared" si="10"/>
        <v>0</v>
      </c>
      <c r="K136" s="267"/>
    </row>
    <row r="137" spans="1:11" ht="25.5">
      <c r="A137" s="242" t="s">
        <v>421</v>
      </c>
      <c r="B137" s="101" t="s">
        <v>39</v>
      </c>
      <c r="C137" s="163" t="s">
        <v>11</v>
      </c>
      <c r="D137" s="163" t="s">
        <v>17</v>
      </c>
      <c r="E137" s="101" t="s">
        <v>331</v>
      </c>
      <c r="F137" s="101" t="s">
        <v>194</v>
      </c>
      <c r="G137" s="308">
        <f t="shared" si="10"/>
        <v>35</v>
      </c>
      <c r="H137" s="308">
        <f t="shared" si="10"/>
        <v>0</v>
      </c>
      <c r="K137" s="267"/>
    </row>
    <row r="138" spans="1:11" ht="25.5">
      <c r="A138" s="84" t="s">
        <v>426</v>
      </c>
      <c r="B138" s="102" t="s">
        <v>39</v>
      </c>
      <c r="C138" s="157" t="s">
        <v>11</v>
      </c>
      <c r="D138" s="157" t="s">
        <v>17</v>
      </c>
      <c r="E138" s="102" t="s">
        <v>331</v>
      </c>
      <c r="F138" s="102" t="s">
        <v>93</v>
      </c>
      <c r="G138" s="304">
        <v>35</v>
      </c>
      <c r="H138" s="304"/>
      <c r="K138" s="267"/>
    </row>
    <row r="139" spans="1:11" ht="15">
      <c r="A139" s="178" t="s">
        <v>427</v>
      </c>
      <c r="B139" s="101" t="s">
        <v>39</v>
      </c>
      <c r="C139" s="163" t="s">
        <v>11</v>
      </c>
      <c r="D139" s="163" t="s">
        <v>17</v>
      </c>
      <c r="E139" s="101" t="s">
        <v>469</v>
      </c>
      <c r="F139" s="167"/>
      <c r="G139" s="310">
        <f>G140</f>
        <v>0</v>
      </c>
      <c r="H139" s="310">
        <f>H140</f>
        <v>17894.7</v>
      </c>
      <c r="K139" s="267"/>
    </row>
    <row r="140" spans="1:11" ht="25.5">
      <c r="A140" s="178" t="s">
        <v>439</v>
      </c>
      <c r="B140" s="101" t="s">
        <v>39</v>
      </c>
      <c r="C140" s="163" t="s">
        <v>11</v>
      </c>
      <c r="D140" s="163" t="s">
        <v>17</v>
      </c>
      <c r="E140" s="101" t="s">
        <v>469</v>
      </c>
      <c r="F140" s="101" t="s">
        <v>202</v>
      </c>
      <c r="G140" s="305">
        <f t="shared" ref="G140:H141" si="11">G141</f>
        <v>0</v>
      </c>
      <c r="H140" s="305">
        <f t="shared" si="11"/>
        <v>17894.7</v>
      </c>
    </row>
    <row r="141" spans="1:11" ht="15">
      <c r="A141" s="93" t="s">
        <v>204</v>
      </c>
      <c r="B141" s="101" t="s">
        <v>39</v>
      </c>
      <c r="C141" s="163" t="s">
        <v>11</v>
      </c>
      <c r="D141" s="163" t="s">
        <v>17</v>
      </c>
      <c r="E141" s="101" t="s">
        <v>469</v>
      </c>
      <c r="F141" s="101" t="s">
        <v>203</v>
      </c>
      <c r="G141" s="305">
        <f t="shared" si="11"/>
        <v>0</v>
      </c>
      <c r="H141" s="305">
        <f t="shared" si="11"/>
        <v>17894.7</v>
      </c>
    </row>
    <row r="142" spans="1:11" ht="25.5">
      <c r="A142" s="174" t="s">
        <v>440</v>
      </c>
      <c r="B142" s="101" t="s">
        <v>39</v>
      </c>
      <c r="C142" s="163" t="s">
        <v>11</v>
      </c>
      <c r="D142" s="163" t="s">
        <v>17</v>
      </c>
      <c r="E142" s="101" t="s">
        <v>469</v>
      </c>
      <c r="F142" s="101" t="s">
        <v>169</v>
      </c>
      <c r="G142" s="305">
        <f>G143+G144</f>
        <v>0</v>
      </c>
      <c r="H142" s="305">
        <f>H143+H144</f>
        <v>17894.7</v>
      </c>
    </row>
    <row r="143" spans="1:11" ht="15">
      <c r="A143" s="176" t="s">
        <v>223</v>
      </c>
      <c r="B143" s="102" t="s">
        <v>39</v>
      </c>
      <c r="C143" s="157" t="s">
        <v>11</v>
      </c>
      <c r="D143" s="157" t="s">
        <v>17</v>
      </c>
      <c r="E143" s="102" t="s">
        <v>469</v>
      </c>
      <c r="F143" s="102" t="s">
        <v>169</v>
      </c>
      <c r="G143" s="304">
        <v>0</v>
      </c>
      <c r="H143" s="304">
        <v>17000</v>
      </c>
    </row>
    <row r="144" spans="1:11" ht="15">
      <c r="A144" s="176" t="s">
        <v>66</v>
      </c>
      <c r="B144" s="102" t="s">
        <v>39</v>
      </c>
      <c r="C144" s="157" t="s">
        <v>11</v>
      </c>
      <c r="D144" s="157" t="s">
        <v>17</v>
      </c>
      <c r="E144" s="102" t="s">
        <v>469</v>
      </c>
      <c r="F144" s="102" t="s">
        <v>169</v>
      </c>
      <c r="G144" s="304">
        <v>0</v>
      </c>
      <c r="H144" s="304">
        <v>894.7</v>
      </c>
    </row>
    <row r="145" spans="1:8" ht="15">
      <c r="A145" s="93" t="s">
        <v>31</v>
      </c>
      <c r="B145" s="101" t="s">
        <v>39</v>
      </c>
      <c r="C145" s="163" t="s">
        <v>11</v>
      </c>
      <c r="D145" s="163" t="s">
        <v>23</v>
      </c>
      <c r="E145" s="101" t="s">
        <v>7</v>
      </c>
      <c r="F145" s="101" t="s">
        <v>7</v>
      </c>
      <c r="G145" s="308">
        <f t="shared" ref="G145:H148" si="12">G146</f>
        <v>109.8</v>
      </c>
      <c r="H145" s="308">
        <f t="shared" si="12"/>
        <v>109.8</v>
      </c>
    </row>
    <row r="146" spans="1:8" ht="15">
      <c r="A146" s="93" t="s">
        <v>165</v>
      </c>
      <c r="B146" s="101" t="s">
        <v>39</v>
      </c>
      <c r="C146" s="164" t="s">
        <v>11</v>
      </c>
      <c r="D146" s="164" t="s">
        <v>23</v>
      </c>
      <c r="E146" s="101" t="s">
        <v>164</v>
      </c>
      <c r="F146" s="101" t="s">
        <v>7</v>
      </c>
      <c r="G146" s="305">
        <f t="shared" si="12"/>
        <v>109.8</v>
      </c>
      <c r="H146" s="305">
        <f t="shared" si="12"/>
        <v>109.8</v>
      </c>
    </row>
    <row r="147" spans="1:8" ht="51.75" customHeight="1">
      <c r="A147" s="277" t="s">
        <v>487</v>
      </c>
      <c r="B147" s="101" t="s">
        <v>39</v>
      </c>
      <c r="C147" s="164" t="s">
        <v>11</v>
      </c>
      <c r="D147" s="164" t="s">
        <v>23</v>
      </c>
      <c r="E147" s="101" t="s">
        <v>486</v>
      </c>
      <c r="F147" s="101"/>
      <c r="G147" s="305">
        <f>G148</f>
        <v>109.8</v>
      </c>
      <c r="H147" s="305">
        <f t="shared" si="12"/>
        <v>109.8</v>
      </c>
    </row>
    <row r="148" spans="1:8" ht="15">
      <c r="A148" s="119" t="s">
        <v>195</v>
      </c>
      <c r="B148" s="101" t="s">
        <v>39</v>
      </c>
      <c r="C148" s="164" t="s">
        <v>11</v>
      </c>
      <c r="D148" s="164" t="s">
        <v>23</v>
      </c>
      <c r="E148" s="101" t="s">
        <v>486</v>
      </c>
      <c r="F148" s="101" t="s">
        <v>196</v>
      </c>
      <c r="G148" s="305">
        <f>G149</f>
        <v>109.8</v>
      </c>
      <c r="H148" s="305">
        <f t="shared" si="12"/>
        <v>109.8</v>
      </c>
    </row>
    <row r="149" spans="1:8" ht="30" customHeight="1">
      <c r="A149" s="176" t="s">
        <v>171</v>
      </c>
      <c r="B149" s="102" t="s">
        <v>39</v>
      </c>
      <c r="C149" s="157" t="s">
        <v>11</v>
      </c>
      <c r="D149" s="157" t="s">
        <v>23</v>
      </c>
      <c r="E149" s="102" t="s">
        <v>486</v>
      </c>
      <c r="F149" s="102" t="s">
        <v>98</v>
      </c>
      <c r="G149" s="304">
        <v>109.8</v>
      </c>
      <c r="H149" s="304">
        <v>109.8</v>
      </c>
    </row>
    <row r="150" spans="1:8" ht="15">
      <c r="A150" s="93" t="s">
        <v>72</v>
      </c>
      <c r="B150" s="101" t="s">
        <v>39</v>
      </c>
      <c r="C150" s="164" t="s">
        <v>11</v>
      </c>
      <c r="D150" s="164" t="s">
        <v>14</v>
      </c>
      <c r="E150" s="101" t="s">
        <v>7</v>
      </c>
      <c r="F150" s="101" t="s">
        <v>7</v>
      </c>
      <c r="G150" s="305">
        <f>G151</f>
        <v>14266</v>
      </c>
      <c r="H150" s="305">
        <f>H151</f>
        <v>13966</v>
      </c>
    </row>
    <row r="151" spans="1:8" ht="15">
      <c r="A151" s="93" t="s">
        <v>165</v>
      </c>
      <c r="B151" s="101" t="s">
        <v>39</v>
      </c>
      <c r="C151" s="164" t="s">
        <v>11</v>
      </c>
      <c r="D151" s="164" t="s">
        <v>14</v>
      </c>
      <c r="E151" s="101" t="s">
        <v>164</v>
      </c>
      <c r="F151" s="101"/>
      <c r="G151" s="305">
        <f>G152+G160+G164+G156</f>
        <v>14266</v>
      </c>
      <c r="H151" s="305">
        <f>H152+H160+H164+H156</f>
        <v>13966</v>
      </c>
    </row>
    <row r="152" spans="1:8" ht="38.25">
      <c r="A152" s="93" t="s">
        <v>490</v>
      </c>
      <c r="B152" s="101" t="s">
        <v>39</v>
      </c>
      <c r="C152" s="164" t="s">
        <v>11</v>
      </c>
      <c r="D152" s="164" t="s">
        <v>14</v>
      </c>
      <c r="E152" s="101" t="s">
        <v>488</v>
      </c>
      <c r="F152" s="101"/>
      <c r="G152" s="305">
        <f t="shared" ref="G152:H154" si="13">G153</f>
        <v>3332</v>
      </c>
      <c r="H152" s="305">
        <f t="shared" si="13"/>
        <v>3032</v>
      </c>
    </row>
    <row r="153" spans="1:8" ht="25.5">
      <c r="A153" s="119" t="s">
        <v>420</v>
      </c>
      <c r="B153" s="101" t="s">
        <v>39</v>
      </c>
      <c r="C153" s="164" t="s">
        <v>11</v>
      </c>
      <c r="D153" s="164" t="s">
        <v>14</v>
      </c>
      <c r="E153" s="101" t="s">
        <v>488</v>
      </c>
      <c r="F153" s="101" t="s">
        <v>193</v>
      </c>
      <c r="G153" s="305">
        <f t="shared" si="13"/>
        <v>3332</v>
      </c>
      <c r="H153" s="305">
        <f t="shared" si="13"/>
        <v>3032</v>
      </c>
    </row>
    <row r="154" spans="1:8" ht="28.5" customHeight="1">
      <c r="A154" s="119" t="s">
        <v>404</v>
      </c>
      <c r="B154" s="101" t="s">
        <v>39</v>
      </c>
      <c r="C154" s="164" t="s">
        <v>11</v>
      </c>
      <c r="D154" s="164" t="s">
        <v>14</v>
      </c>
      <c r="E154" s="101" t="s">
        <v>488</v>
      </c>
      <c r="F154" s="101" t="s">
        <v>194</v>
      </c>
      <c r="G154" s="305">
        <f t="shared" si="13"/>
        <v>3332</v>
      </c>
      <c r="H154" s="305">
        <f t="shared" si="13"/>
        <v>3032</v>
      </c>
    </row>
    <row r="155" spans="1:8" ht="25.5" customHeight="1">
      <c r="A155" s="84" t="s">
        <v>397</v>
      </c>
      <c r="B155" s="102" t="s">
        <v>39</v>
      </c>
      <c r="C155" s="157" t="s">
        <v>11</v>
      </c>
      <c r="D155" s="157" t="s">
        <v>14</v>
      </c>
      <c r="E155" s="102" t="s">
        <v>488</v>
      </c>
      <c r="F155" s="102" t="s">
        <v>93</v>
      </c>
      <c r="G155" s="304">
        <v>3332</v>
      </c>
      <c r="H155" s="304">
        <v>3032</v>
      </c>
    </row>
    <row r="156" spans="1:8" ht="38.25">
      <c r="A156" s="93" t="s">
        <v>491</v>
      </c>
      <c r="B156" s="101" t="s">
        <v>39</v>
      </c>
      <c r="C156" s="164" t="s">
        <v>11</v>
      </c>
      <c r="D156" s="164" t="s">
        <v>14</v>
      </c>
      <c r="E156" s="101" t="s">
        <v>489</v>
      </c>
      <c r="F156" s="101"/>
      <c r="G156" s="305">
        <f t="shared" ref="G156:H158" si="14">G157</f>
        <v>470</v>
      </c>
      <c r="H156" s="305">
        <f t="shared" si="14"/>
        <v>470</v>
      </c>
    </row>
    <row r="157" spans="1:8" ht="27.75" customHeight="1">
      <c r="A157" s="119" t="s">
        <v>403</v>
      </c>
      <c r="B157" s="101" t="s">
        <v>39</v>
      </c>
      <c r="C157" s="164" t="s">
        <v>11</v>
      </c>
      <c r="D157" s="164" t="s">
        <v>14</v>
      </c>
      <c r="E157" s="101" t="s">
        <v>489</v>
      </c>
      <c r="F157" s="101" t="s">
        <v>193</v>
      </c>
      <c r="G157" s="305">
        <f t="shared" si="14"/>
        <v>470</v>
      </c>
      <c r="H157" s="305">
        <f t="shared" si="14"/>
        <v>470</v>
      </c>
    </row>
    <row r="158" spans="1:8" ht="24" customHeight="1">
      <c r="A158" s="119" t="s">
        <v>404</v>
      </c>
      <c r="B158" s="101" t="s">
        <v>39</v>
      </c>
      <c r="C158" s="164" t="s">
        <v>11</v>
      </c>
      <c r="D158" s="164" t="s">
        <v>14</v>
      </c>
      <c r="E158" s="101" t="s">
        <v>489</v>
      </c>
      <c r="F158" s="101" t="s">
        <v>194</v>
      </c>
      <c r="G158" s="305">
        <f t="shared" si="14"/>
        <v>470</v>
      </c>
      <c r="H158" s="305">
        <f t="shared" si="14"/>
        <v>470</v>
      </c>
    </row>
    <row r="159" spans="1:8" ht="24" customHeight="1">
      <c r="A159" s="84" t="s">
        <v>397</v>
      </c>
      <c r="B159" s="102" t="s">
        <v>39</v>
      </c>
      <c r="C159" s="157" t="s">
        <v>11</v>
      </c>
      <c r="D159" s="157" t="s">
        <v>14</v>
      </c>
      <c r="E159" s="102" t="s">
        <v>489</v>
      </c>
      <c r="F159" s="102" t="s">
        <v>93</v>
      </c>
      <c r="G159" s="304">
        <v>470</v>
      </c>
      <c r="H159" s="304">
        <v>470</v>
      </c>
    </row>
    <row r="160" spans="1:8" ht="25.5">
      <c r="A160" s="93" t="s">
        <v>492</v>
      </c>
      <c r="B160" s="101" t="s">
        <v>39</v>
      </c>
      <c r="C160" s="164" t="s">
        <v>11</v>
      </c>
      <c r="D160" s="164" t="s">
        <v>14</v>
      </c>
      <c r="E160" s="101" t="s">
        <v>493</v>
      </c>
      <c r="F160" s="167"/>
      <c r="G160" s="310">
        <f t="shared" ref="G160:H162" si="15">G161</f>
        <v>5000</v>
      </c>
      <c r="H160" s="310">
        <f t="shared" si="15"/>
        <v>5000</v>
      </c>
    </row>
    <row r="161" spans="1:8" ht="26.25" customHeight="1">
      <c r="A161" s="119" t="s">
        <v>403</v>
      </c>
      <c r="B161" s="101" t="s">
        <v>39</v>
      </c>
      <c r="C161" s="164" t="s">
        <v>11</v>
      </c>
      <c r="D161" s="164" t="s">
        <v>14</v>
      </c>
      <c r="E161" s="101" t="s">
        <v>493</v>
      </c>
      <c r="F161" s="101" t="s">
        <v>193</v>
      </c>
      <c r="G161" s="310">
        <f t="shared" si="15"/>
        <v>5000</v>
      </c>
      <c r="H161" s="310">
        <f t="shared" si="15"/>
        <v>5000</v>
      </c>
    </row>
    <row r="162" spans="1:8" ht="25.5">
      <c r="A162" s="119" t="s">
        <v>421</v>
      </c>
      <c r="B162" s="101" t="s">
        <v>39</v>
      </c>
      <c r="C162" s="164" t="s">
        <v>11</v>
      </c>
      <c r="D162" s="164" t="s">
        <v>14</v>
      </c>
      <c r="E162" s="101" t="s">
        <v>493</v>
      </c>
      <c r="F162" s="101" t="s">
        <v>194</v>
      </c>
      <c r="G162" s="310">
        <f t="shared" si="15"/>
        <v>5000</v>
      </c>
      <c r="H162" s="310">
        <f t="shared" si="15"/>
        <v>5000</v>
      </c>
    </row>
    <row r="163" spans="1:8" ht="25.5">
      <c r="A163" s="84" t="s">
        <v>426</v>
      </c>
      <c r="B163" s="102" t="s">
        <v>39</v>
      </c>
      <c r="C163" s="157" t="s">
        <v>11</v>
      </c>
      <c r="D163" s="157" t="s">
        <v>14</v>
      </c>
      <c r="E163" s="102" t="s">
        <v>493</v>
      </c>
      <c r="F163" s="102" t="s">
        <v>93</v>
      </c>
      <c r="G163" s="304">
        <v>5000</v>
      </c>
      <c r="H163" s="304">
        <v>5000</v>
      </c>
    </row>
    <row r="164" spans="1:8" ht="38.25">
      <c r="A164" s="190" t="s">
        <v>495</v>
      </c>
      <c r="B164" s="167" t="s">
        <v>39</v>
      </c>
      <c r="C164" s="168" t="s">
        <v>11</v>
      </c>
      <c r="D164" s="168" t="s">
        <v>14</v>
      </c>
      <c r="E164" s="167" t="s">
        <v>494</v>
      </c>
      <c r="F164" s="167"/>
      <c r="G164" s="310">
        <f>G165</f>
        <v>5464</v>
      </c>
      <c r="H164" s="310">
        <f>H165</f>
        <v>5464</v>
      </c>
    </row>
    <row r="165" spans="1:8" ht="25.5">
      <c r="A165" s="119" t="s">
        <v>420</v>
      </c>
      <c r="B165" s="167" t="s">
        <v>39</v>
      </c>
      <c r="C165" s="168" t="s">
        <v>11</v>
      </c>
      <c r="D165" s="168" t="s">
        <v>14</v>
      </c>
      <c r="E165" s="167" t="s">
        <v>494</v>
      </c>
      <c r="F165" s="167" t="s">
        <v>193</v>
      </c>
      <c r="G165" s="310">
        <f t="shared" ref="G165:H166" si="16">G166</f>
        <v>5464</v>
      </c>
      <c r="H165" s="310">
        <f t="shared" si="16"/>
        <v>5464</v>
      </c>
    </row>
    <row r="166" spans="1:8" ht="25.5">
      <c r="A166" s="119" t="s">
        <v>421</v>
      </c>
      <c r="B166" s="167" t="s">
        <v>39</v>
      </c>
      <c r="C166" s="168" t="s">
        <v>11</v>
      </c>
      <c r="D166" s="168" t="s">
        <v>14</v>
      </c>
      <c r="E166" s="167" t="s">
        <v>494</v>
      </c>
      <c r="F166" s="167" t="s">
        <v>194</v>
      </c>
      <c r="G166" s="310">
        <f t="shared" si="16"/>
        <v>5464</v>
      </c>
      <c r="H166" s="310">
        <f t="shared" si="16"/>
        <v>5464</v>
      </c>
    </row>
    <row r="167" spans="1:8" ht="25.5">
      <c r="A167" s="84" t="s">
        <v>426</v>
      </c>
      <c r="B167" s="102" t="s">
        <v>39</v>
      </c>
      <c r="C167" s="157" t="s">
        <v>11</v>
      </c>
      <c r="D167" s="157" t="s">
        <v>14</v>
      </c>
      <c r="E167" s="102" t="s">
        <v>494</v>
      </c>
      <c r="F167" s="102" t="s">
        <v>93</v>
      </c>
      <c r="G167" s="304">
        <v>5464</v>
      </c>
      <c r="H167" s="304">
        <v>5464</v>
      </c>
    </row>
    <row r="168" spans="1:8" ht="15">
      <c r="A168" s="93" t="s">
        <v>29</v>
      </c>
      <c r="B168" s="101" t="s">
        <v>39</v>
      </c>
      <c r="C168" s="163" t="s">
        <v>11</v>
      </c>
      <c r="D168" s="163" t="s">
        <v>28</v>
      </c>
      <c r="E168" s="101" t="s">
        <v>7</v>
      </c>
      <c r="F168" s="101" t="s">
        <v>7</v>
      </c>
      <c r="G168" s="305">
        <f>G169</f>
        <v>6028.9</v>
      </c>
      <c r="H168" s="305">
        <f>H169</f>
        <v>4558.8999999999996</v>
      </c>
    </row>
    <row r="169" spans="1:8" ht="15">
      <c r="A169" s="93" t="s">
        <v>165</v>
      </c>
      <c r="B169" s="101" t="s">
        <v>39</v>
      </c>
      <c r="C169" s="164" t="s">
        <v>11</v>
      </c>
      <c r="D169" s="164" t="s">
        <v>28</v>
      </c>
      <c r="E169" s="101" t="s">
        <v>164</v>
      </c>
      <c r="F169" s="101"/>
      <c r="G169" s="305">
        <f>G170+G176+G179</f>
        <v>6028.9</v>
      </c>
      <c r="H169" s="305">
        <f>H170+H176+H179</f>
        <v>4558.8999999999996</v>
      </c>
    </row>
    <row r="170" spans="1:8" ht="25.5">
      <c r="A170" s="93" t="s">
        <v>462</v>
      </c>
      <c r="B170" s="101" t="s">
        <v>39</v>
      </c>
      <c r="C170" s="163" t="s">
        <v>11</v>
      </c>
      <c r="D170" s="163" t="s">
        <v>28</v>
      </c>
      <c r="E170" s="101" t="s">
        <v>463</v>
      </c>
      <c r="F170" s="101"/>
      <c r="G170" s="308">
        <f>G171+G174</f>
        <v>1470</v>
      </c>
      <c r="H170" s="308">
        <f>H171+H174</f>
        <v>0</v>
      </c>
    </row>
    <row r="171" spans="1:8" ht="25.5">
      <c r="A171" s="119" t="s">
        <v>420</v>
      </c>
      <c r="B171" s="167" t="s">
        <v>39</v>
      </c>
      <c r="C171" s="168" t="s">
        <v>11</v>
      </c>
      <c r="D171" s="168" t="s">
        <v>28</v>
      </c>
      <c r="E171" s="101" t="s">
        <v>463</v>
      </c>
      <c r="F171" s="167" t="s">
        <v>193</v>
      </c>
      <c r="G171" s="310">
        <f t="shared" ref="G171:H172" si="17">G172</f>
        <v>180</v>
      </c>
      <c r="H171" s="310">
        <f t="shared" si="17"/>
        <v>0</v>
      </c>
    </row>
    <row r="172" spans="1:8" ht="25.5">
      <c r="A172" s="242" t="s">
        <v>421</v>
      </c>
      <c r="B172" s="167" t="s">
        <v>39</v>
      </c>
      <c r="C172" s="168" t="s">
        <v>11</v>
      </c>
      <c r="D172" s="168" t="s">
        <v>28</v>
      </c>
      <c r="E172" s="101" t="s">
        <v>463</v>
      </c>
      <c r="F172" s="167" t="s">
        <v>194</v>
      </c>
      <c r="G172" s="308">
        <f t="shared" si="17"/>
        <v>180</v>
      </c>
      <c r="H172" s="308">
        <f t="shared" si="17"/>
        <v>0</v>
      </c>
    </row>
    <row r="173" spans="1:8" ht="25.5">
      <c r="A173" s="84" t="s">
        <v>426</v>
      </c>
      <c r="B173" s="102" t="s">
        <v>39</v>
      </c>
      <c r="C173" s="157" t="s">
        <v>11</v>
      </c>
      <c r="D173" s="157" t="s">
        <v>28</v>
      </c>
      <c r="E173" s="102" t="s">
        <v>463</v>
      </c>
      <c r="F173" s="102" t="s">
        <v>93</v>
      </c>
      <c r="G173" s="304">
        <v>180</v>
      </c>
      <c r="H173" s="304"/>
    </row>
    <row r="174" spans="1:8" ht="15">
      <c r="A174" s="119" t="s">
        <v>195</v>
      </c>
      <c r="B174" s="101" t="s">
        <v>39</v>
      </c>
      <c r="C174" s="163" t="s">
        <v>11</v>
      </c>
      <c r="D174" s="163" t="s">
        <v>28</v>
      </c>
      <c r="E174" s="101" t="s">
        <v>463</v>
      </c>
      <c r="F174" s="101" t="s">
        <v>196</v>
      </c>
      <c r="G174" s="308">
        <f>G175</f>
        <v>1290</v>
      </c>
      <c r="H174" s="308">
        <f>H175</f>
        <v>0</v>
      </c>
    </row>
    <row r="175" spans="1:8" ht="28.5" customHeight="1">
      <c r="A175" s="176" t="s">
        <v>171</v>
      </c>
      <c r="B175" s="102" t="s">
        <v>39</v>
      </c>
      <c r="C175" s="157" t="s">
        <v>11</v>
      </c>
      <c r="D175" s="157" t="s">
        <v>28</v>
      </c>
      <c r="E175" s="102" t="s">
        <v>463</v>
      </c>
      <c r="F175" s="102" t="s">
        <v>98</v>
      </c>
      <c r="G175" s="304">
        <v>1290</v>
      </c>
      <c r="H175" s="304"/>
    </row>
    <row r="176" spans="1:8" ht="38.25">
      <c r="A176" s="239" t="s">
        <v>472</v>
      </c>
      <c r="B176" s="101" t="s">
        <v>39</v>
      </c>
      <c r="C176" s="163" t="s">
        <v>11</v>
      </c>
      <c r="D176" s="163" t="s">
        <v>28</v>
      </c>
      <c r="E176" s="101" t="s">
        <v>459</v>
      </c>
      <c r="F176" s="101" t="s">
        <v>7</v>
      </c>
      <c r="G176" s="308">
        <f>G178</f>
        <v>4500</v>
      </c>
      <c r="H176" s="308">
        <f>H177</f>
        <v>4500</v>
      </c>
    </row>
    <row r="177" spans="1:9" ht="15">
      <c r="A177" s="242" t="s">
        <v>195</v>
      </c>
      <c r="B177" s="101" t="s">
        <v>39</v>
      </c>
      <c r="C177" s="163" t="s">
        <v>11</v>
      </c>
      <c r="D177" s="163" t="s">
        <v>28</v>
      </c>
      <c r="E177" s="101" t="s">
        <v>459</v>
      </c>
      <c r="F177" s="101" t="s">
        <v>196</v>
      </c>
      <c r="G177" s="308">
        <f>G178</f>
        <v>4500</v>
      </c>
      <c r="H177" s="308">
        <f>H178</f>
        <v>4500</v>
      </c>
    </row>
    <row r="178" spans="1:9" ht="27.75" customHeight="1">
      <c r="A178" s="176" t="s">
        <v>171</v>
      </c>
      <c r="B178" s="102" t="s">
        <v>39</v>
      </c>
      <c r="C178" s="157" t="s">
        <v>11</v>
      </c>
      <c r="D178" s="157" t="s">
        <v>28</v>
      </c>
      <c r="E178" s="102" t="s">
        <v>459</v>
      </c>
      <c r="F178" s="102" t="s">
        <v>98</v>
      </c>
      <c r="G178" s="304">
        <v>4500</v>
      </c>
      <c r="H178" s="304">
        <v>4500</v>
      </c>
    </row>
    <row r="179" spans="1:9" ht="51">
      <c r="A179" s="177" t="s">
        <v>473</v>
      </c>
      <c r="B179" s="101" t="s">
        <v>39</v>
      </c>
      <c r="C179" s="163" t="s">
        <v>11</v>
      </c>
      <c r="D179" s="163" t="s">
        <v>28</v>
      </c>
      <c r="E179" s="101" t="s">
        <v>460</v>
      </c>
      <c r="F179" s="101"/>
      <c r="G179" s="308">
        <f>G180+G183</f>
        <v>58.9</v>
      </c>
      <c r="H179" s="308">
        <f>H180+H183</f>
        <v>58.9</v>
      </c>
    </row>
    <row r="180" spans="1:9" ht="51">
      <c r="A180" s="79" t="s">
        <v>443</v>
      </c>
      <c r="B180" s="101" t="s">
        <v>39</v>
      </c>
      <c r="C180" s="163" t="s">
        <v>11</v>
      </c>
      <c r="D180" s="163" t="s">
        <v>28</v>
      </c>
      <c r="E180" s="101" t="s">
        <v>460</v>
      </c>
      <c r="F180" s="101" t="s">
        <v>191</v>
      </c>
      <c r="G180" s="308">
        <f t="shared" ref="G180:H181" si="18">G181</f>
        <v>55.9</v>
      </c>
      <c r="H180" s="308">
        <f t="shared" si="18"/>
        <v>55.9</v>
      </c>
    </row>
    <row r="181" spans="1:9" ht="25.5">
      <c r="A181" s="177" t="s">
        <v>192</v>
      </c>
      <c r="B181" s="101" t="s">
        <v>39</v>
      </c>
      <c r="C181" s="163" t="s">
        <v>11</v>
      </c>
      <c r="D181" s="163" t="s">
        <v>28</v>
      </c>
      <c r="E181" s="101" t="s">
        <v>460</v>
      </c>
      <c r="F181" s="101" t="s">
        <v>190</v>
      </c>
      <c r="G181" s="308">
        <f t="shared" si="18"/>
        <v>55.9</v>
      </c>
      <c r="H181" s="308">
        <f t="shared" si="18"/>
        <v>55.9</v>
      </c>
    </row>
    <row r="182" spans="1:9" ht="25.5">
      <c r="A182" s="80" t="s">
        <v>437</v>
      </c>
      <c r="B182" s="102" t="s">
        <v>39</v>
      </c>
      <c r="C182" s="157" t="s">
        <v>11</v>
      </c>
      <c r="D182" s="157" t="s">
        <v>28</v>
      </c>
      <c r="E182" s="102" t="s">
        <v>460</v>
      </c>
      <c r="F182" s="102" t="s">
        <v>94</v>
      </c>
      <c r="G182" s="304">
        <f>58.9-G185</f>
        <v>55.9</v>
      </c>
      <c r="H182" s="304">
        <f>58.9-H185</f>
        <v>55.9</v>
      </c>
    </row>
    <row r="183" spans="1:9" ht="25.5">
      <c r="A183" s="119" t="s">
        <v>420</v>
      </c>
      <c r="B183" s="101" t="s">
        <v>39</v>
      </c>
      <c r="C183" s="163" t="s">
        <v>11</v>
      </c>
      <c r="D183" s="163" t="s">
        <v>28</v>
      </c>
      <c r="E183" s="101" t="s">
        <v>460</v>
      </c>
      <c r="F183" s="101" t="s">
        <v>193</v>
      </c>
      <c r="G183" s="308">
        <f>G184</f>
        <v>3</v>
      </c>
      <c r="H183" s="308">
        <f>H184</f>
        <v>3</v>
      </c>
    </row>
    <row r="184" spans="1:9" ht="25.5">
      <c r="A184" s="242" t="s">
        <v>421</v>
      </c>
      <c r="B184" s="101" t="s">
        <v>39</v>
      </c>
      <c r="C184" s="163" t="s">
        <v>11</v>
      </c>
      <c r="D184" s="163" t="s">
        <v>28</v>
      </c>
      <c r="E184" s="101" t="s">
        <v>460</v>
      </c>
      <c r="F184" s="167" t="s">
        <v>194</v>
      </c>
      <c r="G184" s="308">
        <f>G185</f>
        <v>3</v>
      </c>
      <c r="H184" s="308">
        <f>H185</f>
        <v>3</v>
      </c>
    </row>
    <row r="185" spans="1:9" ht="25.5">
      <c r="A185" s="84" t="s">
        <v>426</v>
      </c>
      <c r="B185" s="102" t="s">
        <v>39</v>
      </c>
      <c r="C185" s="157" t="s">
        <v>11</v>
      </c>
      <c r="D185" s="157" t="s">
        <v>28</v>
      </c>
      <c r="E185" s="102" t="s">
        <v>460</v>
      </c>
      <c r="F185" s="102" t="s">
        <v>93</v>
      </c>
      <c r="G185" s="304">
        <v>3</v>
      </c>
      <c r="H185" s="304">
        <v>3</v>
      </c>
    </row>
    <row r="186" spans="1:9" ht="15">
      <c r="A186" s="233" t="s">
        <v>53</v>
      </c>
      <c r="B186" s="161" t="s">
        <v>39</v>
      </c>
      <c r="C186" s="162" t="s">
        <v>17</v>
      </c>
      <c r="D186" s="162" t="s">
        <v>58</v>
      </c>
      <c r="E186" s="161" t="s">
        <v>7</v>
      </c>
      <c r="F186" s="161" t="s">
        <v>7</v>
      </c>
      <c r="G186" s="307">
        <f>G187+G199+G231+G246</f>
        <v>71843</v>
      </c>
      <c r="H186" s="307">
        <f>H187+H199+H231+H246</f>
        <v>24832</v>
      </c>
      <c r="I186" s="16"/>
    </row>
    <row r="187" spans="1:9" ht="15">
      <c r="A187" s="93" t="s">
        <v>18</v>
      </c>
      <c r="B187" s="101" t="s">
        <v>39</v>
      </c>
      <c r="C187" s="164" t="s">
        <v>17</v>
      </c>
      <c r="D187" s="164" t="s">
        <v>8</v>
      </c>
      <c r="E187" s="101" t="s">
        <v>7</v>
      </c>
      <c r="F187" s="101" t="s">
        <v>7</v>
      </c>
      <c r="G187" s="305">
        <f>G188</f>
        <v>13562.5</v>
      </c>
      <c r="H187" s="305">
        <f>H188</f>
        <v>6611.5</v>
      </c>
    </row>
    <row r="188" spans="1:9" ht="15">
      <c r="A188" s="93" t="s">
        <v>165</v>
      </c>
      <c r="B188" s="101" t="s">
        <v>39</v>
      </c>
      <c r="C188" s="164" t="s">
        <v>17</v>
      </c>
      <c r="D188" s="164" t="s">
        <v>8</v>
      </c>
      <c r="E188" s="101" t="s">
        <v>164</v>
      </c>
      <c r="F188" s="165"/>
      <c r="G188" s="305">
        <f>G189+G194</f>
        <v>13562.5</v>
      </c>
      <c r="H188" s="305">
        <f>H189+H194</f>
        <v>6611.5</v>
      </c>
    </row>
    <row r="189" spans="1:9" ht="25.5">
      <c r="A189" s="93" t="s">
        <v>233</v>
      </c>
      <c r="B189" s="101" t="s">
        <v>39</v>
      </c>
      <c r="C189" s="164" t="s">
        <v>17</v>
      </c>
      <c r="D189" s="164" t="s">
        <v>8</v>
      </c>
      <c r="E189" s="101" t="s">
        <v>337</v>
      </c>
      <c r="F189" s="101"/>
      <c r="G189" s="305">
        <f>G190</f>
        <v>500</v>
      </c>
      <c r="H189" s="305">
        <f>H190</f>
        <v>0</v>
      </c>
    </row>
    <row r="190" spans="1:9" ht="15">
      <c r="A190" s="93" t="s">
        <v>339</v>
      </c>
      <c r="B190" s="101" t="s">
        <v>39</v>
      </c>
      <c r="C190" s="164" t="s">
        <v>17</v>
      </c>
      <c r="D190" s="164" t="s">
        <v>8</v>
      </c>
      <c r="E190" s="101" t="s">
        <v>338</v>
      </c>
      <c r="F190" s="101"/>
      <c r="G190" s="305">
        <f>G192</f>
        <v>500</v>
      </c>
      <c r="H190" s="305">
        <f>H192</f>
        <v>0</v>
      </c>
    </row>
    <row r="191" spans="1:9" ht="25.5">
      <c r="A191" s="119" t="s">
        <v>420</v>
      </c>
      <c r="B191" s="101" t="s">
        <v>39</v>
      </c>
      <c r="C191" s="164" t="s">
        <v>17</v>
      </c>
      <c r="D191" s="164" t="s">
        <v>8</v>
      </c>
      <c r="E191" s="101" t="s">
        <v>338</v>
      </c>
      <c r="F191" s="101" t="s">
        <v>193</v>
      </c>
      <c r="G191" s="305">
        <f>G192</f>
        <v>500</v>
      </c>
      <c r="H191" s="305">
        <f>H192</f>
        <v>0</v>
      </c>
    </row>
    <row r="192" spans="1:9" ht="25.5">
      <c r="A192" s="242" t="s">
        <v>421</v>
      </c>
      <c r="B192" s="167" t="s">
        <v>39</v>
      </c>
      <c r="C192" s="168" t="s">
        <v>17</v>
      </c>
      <c r="D192" s="168" t="s">
        <v>8</v>
      </c>
      <c r="E192" s="101" t="s">
        <v>338</v>
      </c>
      <c r="F192" s="167" t="s">
        <v>194</v>
      </c>
      <c r="G192" s="305">
        <f>G193</f>
        <v>500</v>
      </c>
      <c r="H192" s="305">
        <f>H193</f>
        <v>0</v>
      </c>
    </row>
    <row r="193" spans="1:9" ht="25.5">
      <c r="A193" s="234" t="s">
        <v>438</v>
      </c>
      <c r="B193" s="102" t="s">
        <v>39</v>
      </c>
      <c r="C193" s="157" t="s">
        <v>17</v>
      </c>
      <c r="D193" s="157" t="s">
        <v>8</v>
      </c>
      <c r="E193" s="102" t="s">
        <v>338</v>
      </c>
      <c r="F193" s="102" t="s">
        <v>99</v>
      </c>
      <c r="G193" s="304">
        <v>500</v>
      </c>
      <c r="H193" s="304"/>
    </row>
    <row r="194" spans="1:9" ht="25.5">
      <c r="A194" s="93" t="s">
        <v>158</v>
      </c>
      <c r="B194" s="101" t="s">
        <v>39</v>
      </c>
      <c r="C194" s="164" t="s">
        <v>17</v>
      </c>
      <c r="D194" s="164" t="s">
        <v>8</v>
      </c>
      <c r="E194" s="101" t="s">
        <v>222</v>
      </c>
      <c r="F194" s="101"/>
      <c r="G194" s="305">
        <f>G197</f>
        <v>13062.5</v>
      </c>
      <c r="H194" s="305">
        <f>H197</f>
        <v>6611.5</v>
      </c>
    </row>
    <row r="195" spans="1:9" ht="25.5">
      <c r="A195" s="178" t="s">
        <v>439</v>
      </c>
      <c r="B195" s="101" t="s">
        <v>39</v>
      </c>
      <c r="C195" s="164" t="s">
        <v>17</v>
      </c>
      <c r="D195" s="164" t="s">
        <v>8</v>
      </c>
      <c r="E195" s="101" t="s">
        <v>222</v>
      </c>
      <c r="F195" s="101" t="s">
        <v>202</v>
      </c>
      <c r="G195" s="305">
        <f t="shared" ref="G195:H197" si="19">G196</f>
        <v>13062.5</v>
      </c>
      <c r="H195" s="305">
        <f t="shared" si="19"/>
        <v>6611.5</v>
      </c>
    </row>
    <row r="196" spans="1:9" ht="15">
      <c r="A196" s="93" t="s">
        <v>204</v>
      </c>
      <c r="B196" s="101" t="s">
        <v>39</v>
      </c>
      <c r="C196" s="164" t="s">
        <v>17</v>
      </c>
      <c r="D196" s="164" t="s">
        <v>8</v>
      </c>
      <c r="E196" s="101" t="s">
        <v>222</v>
      </c>
      <c r="F196" s="101" t="s">
        <v>203</v>
      </c>
      <c r="G196" s="305">
        <f t="shared" si="19"/>
        <v>13062.5</v>
      </c>
      <c r="H196" s="305">
        <f t="shared" si="19"/>
        <v>6611.5</v>
      </c>
    </row>
    <row r="197" spans="1:9" ht="25.5">
      <c r="A197" s="174" t="s">
        <v>440</v>
      </c>
      <c r="B197" s="101" t="s">
        <v>39</v>
      </c>
      <c r="C197" s="164" t="s">
        <v>17</v>
      </c>
      <c r="D197" s="164" t="s">
        <v>8</v>
      </c>
      <c r="E197" s="101" t="s">
        <v>222</v>
      </c>
      <c r="F197" s="101" t="s">
        <v>169</v>
      </c>
      <c r="G197" s="305">
        <f t="shared" si="19"/>
        <v>13062.5</v>
      </c>
      <c r="H197" s="305">
        <f t="shared" si="19"/>
        <v>6611.5</v>
      </c>
    </row>
    <row r="198" spans="1:9" ht="15">
      <c r="A198" s="176" t="s">
        <v>160</v>
      </c>
      <c r="B198" s="102" t="s">
        <v>39</v>
      </c>
      <c r="C198" s="157" t="s">
        <v>17</v>
      </c>
      <c r="D198" s="157" t="s">
        <v>8</v>
      </c>
      <c r="E198" s="102" t="s">
        <v>222</v>
      </c>
      <c r="F198" s="102" t="s">
        <v>169</v>
      </c>
      <c r="G198" s="304">
        <v>13062.5</v>
      </c>
      <c r="H198" s="304">
        <v>6611.5</v>
      </c>
    </row>
    <row r="199" spans="1:9" ht="15">
      <c r="A199" s="93" t="s">
        <v>89</v>
      </c>
      <c r="B199" s="101" t="s">
        <v>39</v>
      </c>
      <c r="C199" s="164" t="s">
        <v>17</v>
      </c>
      <c r="D199" s="164" t="s">
        <v>19</v>
      </c>
      <c r="E199" s="101"/>
      <c r="F199" s="101"/>
      <c r="G199" s="305">
        <f>G200</f>
        <v>24857.100000000002</v>
      </c>
      <c r="H199" s="305">
        <f>H200</f>
        <v>9857.1</v>
      </c>
      <c r="I199" s="16"/>
    </row>
    <row r="200" spans="1:9" ht="15">
      <c r="A200" s="93" t="s">
        <v>165</v>
      </c>
      <c r="B200" s="101" t="s">
        <v>39</v>
      </c>
      <c r="C200" s="164" t="s">
        <v>17</v>
      </c>
      <c r="D200" s="164" t="s">
        <v>19</v>
      </c>
      <c r="E200" s="101" t="s">
        <v>164</v>
      </c>
      <c r="F200" s="101"/>
      <c r="G200" s="305">
        <f>G201+G214+G218+G223+G227</f>
        <v>24857.100000000002</v>
      </c>
      <c r="H200" s="305">
        <f>H201+H214+H218+H223+H227</f>
        <v>9857.1</v>
      </c>
    </row>
    <row r="201" spans="1:9" ht="25.5">
      <c r="A201" s="93" t="s">
        <v>233</v>
      </c>
      <c r="B201" s="101" t="s">
        <v>39</v>
      </c>
      <c r="C201" s="164" t="s">
        <v>17</v>
      </c>
      <c r="D201" s="164" t="s">
        <v>19</v>
      </c>
      <c r="E201" s="101" t="s">
        <v>337</v>
      </c>
      <c r="F201" s="101"/>
      <c r="G201" s="305">
        <f>G202+G208+G210</f>
        <v>17000</v>
      </c>
      <c r="H201" s="305">
        <f>H202+H208+H210</f>
        <v>2000</v>
      </c>
    </row>
    <row r="202" spans="1:9" ht="15">
      <c r="A202" s="93" t="s">
        <v>340</v>
      </c>
      <c r="B202" s="101" t="s">
        <v>39</v>
      </c>
      <c r="C202" s="164" t="s">
        <v>17</v>
      </c>
      <c r="D202" s="164" t="s">
        <v>19</v>
      </c>
      <c r="E202" s="101" t="s">
        <v>341</v>
      </c>
      <c r="F202" s="101"/>
      <c r="G202" s="305">
        <f>G204</f>
        <v>10000</v>
      </c>
      <c r="H202" s="305">
        <f>H204</f>
        <v>0</v>
      </c>
    </row>
    <row r="203" spans="1:9" ht="25.5">
      <c r="A203" s="119" t="s">
        <v>420</v>
      </c>
      <c r="B203" s="101" t="s">
        <v>39</v>
      </c>
      <c r="C203" s="164" t="s">
        <v>17</v>
      </c>
      <c r="D203" s="164" t="s">
        <v>19</v>
      </c>
      <c r="E203" s="101" t="s">
        <v>341</v>
      </c>
      <c r="F203" s="101" t="s">
        <v>193</v>
      </c>
      <c r="G203" s="305">
        <f>G204</f>
        <v>10000</v>
      </c>
      <c r="H203" s="305">
        <f>H204</f>
        <v>0</v>
      </c>
    </row>
    <row r="204" spans="1:9" ht="25.5">
      <c r="A204" s="242" t="s">
        <v>421</v>
      </c>
      <c r="B204" s="101" t="s">
        <v>39</v>
      </c>
      <c r="C204" s="164" t="s">
        <v>17</v>
      </c>
      <c r="D204" s="164" t="s">
        <v>19</v>
      </c>
      <c r="E204" s="101" t="s">
        <v>341</v>
      </c>
      <c r="F204" s="167" t="s">
        <v>194</v>
      </c>
      <c r="G204" s="305">
        <f>G205</f>
        <v>10000</v>
      </c>
      <c r="H204" s="305">
        <f>H205</f>
        <v>0</v>
      </c>
    </row>
    <row r="205" spans="1:9" ht="25.5">
      <c r="A205" s="234" t="s">
        <v>438</v>
      </c>
      <c r="B205" s="102" t="s">
        <v>39</v>
      </c>
      <c r="C205" s="157" t="s">
        <v>17</v>
      </c>
      <c r="D205" s="157" t="s">
        <v>19</v>
      </c>
      <c r="E205" s="102" t="s">
        <v>341</v>
      </c>
      <c r="F205" s="102" t="s">
        <v>99</v>
      </c>
      <c r="G205" s="304">
        <v>10000</v>
      </c>
      <c r="H205" s="304"/>
    </row>
    <row r="206" spans="1:9" ht="15">
      <c r="A206" s="93" t="s">
        <v>342</v>
      </c>
      <c r="B206" s="101" t="s">
        <v>39</v>
      </c>
      <c r="C206" s="164" t="s">
        <v>17</v>
      </c>
      <c r="D206" s="164" t="s">
        <v>19</v>
      </c>
      <c r="E206" s="101" t="s">
        <v>343</v>
      </c>
      <c r="F206" s="101"/>
      <c r="G206" s="310">
        <f>G208</f>
        <v>5000</v>
      </c>
      <c r="H206" s="310">
        <f>H208</f>
        <v>0</v>
      </c>
    </row>
    <row r="207" spans="1:9" ht="25.5">
      <c r="A207" s="119" t="s">
        <v>420</v>
      </c>
      <c r="B207" s="101" t="s">
        <v>39</v>
      </c>
      <c r="C207" s="164" t="s">
        <v>17</v>
      </c>
      <c r="D207" s="164" t="s">
        <v>19</v>
      </c>
      <c r="E207" s="101" t="s">
        <v>343</v>
      </c>
      <c r="F207" s="101" t="s">
        <v>193</v>
      </c>
      <c r="G207" s="310">
        <f>G208</f>
        <v>5000</v>
      </c>
      <c r="H207" s="310">
        <f>H208</f>
        <v>0</v>
      </c>
    </row>
    <row r="208" spans="1:9" ht="25.5">
      <c r="A208" s="242" t="s">
        <v>421</v>
      </c>
      <c r="B208" s="101" t="s">
        <v>39</v>
      </c>
      <c r="C208" s="164" t="s">
        <v>17</v>
      </c>
      <c r="D208" s="164" t="s">
        <v>19</v>
      </c>
      <c r="E208" s="101" t="s">
        <v>343</v>
      </c>
      <c r="F208" s="167" t="s">
        <v>194</v>
      </c>
      <c r="G208" s="305">
        <f>G209</f>
        <v>5000</v>
      </c>
      <c r="H208" s="305">
        <f>H209</f>
        <v>0</v>
      </c>
    </row>
    <row r="209" spans="1:8" ht="25.5">
      <c r="A209" s="234" t="s">
        <v>438</v>
      </c>
      <c r="B209" s="102" t="s">
        <v>39</v>
      </c>
      <c r="C209" s="157" t="s">
        <v>17</v>
      </c>
      <c r="D209" s="157" t="s">
        <v>19</v>
      </c>
      <c r="E209" s="102" t="s">
        <v>343</v>
      </c>
      <c r="F209" s="102" t="s">
        <v>99</v>
      </c>
      <c r="G209" s="304">
        <v>5000</v>
      </c>
      <c r="H209" s="304"/>
    </row>
    <row r="210" spans="1:8" ht="15">
      <c r="A210" s="93" t="s">
        <v>445</v>
      </c>
      <c r="B210" s="101" t="s">
        <v>39</v>
      </c>
      <c r="C210" s="164" t="s">
        <v>17</v>
      </c>
      <c r="D210" s="164" t="s">
        <v>19</v>
      </c>
      <c r="E210" s="101" t="s">
        <v>344</v>
      </c>
      <c r="F210" s="101"/>
      <c r="G210" s="310">
        <f>G212</f>
        <v>2000</v>
      </c>
      <c r="H210" s="310">
        <f>H212</f>
        <v>2000</v>
      </c>
    </row>
    <row r="211" spans="1:8" ht="25.5">
      <c r="A211" s="119" t="s">
        <v>420</v>
      </c>
      <c r="B211" s="101" t="s">
        <v>39</v>
      </c>
      <c r="C211" s="164" t="s">
        <v>17</v>
      </c>
      <c r="D211" s="164" t="s">
        <v>19</v>
      </c>
      <c r="E211" s="101" t="s">
        <v>344</v>
      </c>
      <c r="F211" s="167" t="s">
        <v>193</v>
      </c>
      <c r="G211" s="310">
        <f>G212</f>
        <v>2000</v>
      </c>
      <c r="H211" s="310">
        <f>H212</f>
        <v>2000</v>
      </c>
    </row>
    <row r="212" spans="1:8" ht="25.5">
      <c r="A212" s="242" t="s">
        <v>421</v>
      </c>
      <c r="B212" s="101" t="s">
        <v>39</v>
      </c>
      <c r="C212" s="164" t="s">
        <v>17</v>
      </c>
      <c r="D212" s="164" t="s">
        <v>19</v>
      </c>
      <c r="E212" s="101" t="s">
        <v>344</v>
      </c>
      <c r="F212" s="167" t="s">
        <v>194</v>
      </c>
      <c r="G212" s="305">
        <f>G213</f>
        <v>2000</v>
      </c>
      <c r="H212" s="305">
        <f>H213</f>
        <v>2000</v>
      </c>
    </row>
    <row r="213" spans="1:8" ht="25.5">
      <c r="A213" s="84" t="s">
        <v>426</v>
      </c>
      <c r="B213" s="102" t="s">
        <v>39</v>
      </c>
      <c r="C213" s="157" t="s">
        <v>17</v>
      </c>
      <c r="D213" s="157" t="s">
        <v>19</v>
      </c>
      <c r="E213" s="102" t="s">
        <v>344</v>
      </c>
      <c r="F213" s="102" t="s">
        <v>93</v>
      </c>
      <c r="G213" s="304">
        <v>2000</v>
      </c>
      <c r="H213" s="304">
        <v>2000</v>
      </c>
    </row>
    <row r="214" spans="1:8" ht="76.5">
      <c r="A214" s="244" t="s">
        <v>498</v>
      </c>
      <c r="B214" s="101" t="s">
        <v>39</v>
      </c>
      <c r="C214" s="164" t="s">
        <v>17</v>
      </c>
      <c r="D214" s="164" t="s">
        <v>19</v>
      </c>
      <c r="E214" s="101" t="s">
        <v>457</v>
      </c>
      <c r="F214" s="101"/>
      <c r="G214" s="305">
        <f t="shared" ref="G214:H216" si="20">G215</f>
        <v>3000</v>
      </c>
      <c r="H214" s="305">
        <f t="shared" si="20"/>
        <v>3000</v>
      </c>
    </row>
    <row r="215" spans="1:8" ht="25.5">
      <c r="A215" s="178" t="s">
        <v>439</v>
      </c>
      <c r="B215" s="101" t="s">
        <v>39</v>
      </c>
      <c r="C215" s="164" t="s">
        <v>17</v>
      </c>
      <c r="D215" s="164" t="s">
        <v>19</v>
      </c>
      <c r="E215" s="101" t="s">
        <v>457</v>
      </c>
      <c r="F215" s="101" t="s">
        <v>202</v>
      </c>
      <c r="G215" s="305">
        <f t="shared" si="20"/>
        <v>3000</v>
      </c>
      <c r="H215" s="305">
        <f t="shared" si="20"/>
        <v>3000</v>
      </c>
    </row>
    <row r="216" spans="1:8" ht="15">
      <c r="A216" s="93" t="s">
        <v>204</v>
      </c>
      <c r="B216" s="101" t="s">
        <v>39</v>
      </c>
      <c r="C216" s="164" t="s">
        <v>17</v>
      </c>
      <c r="D216" s="164" t="s">
        <v>19</v>
      </c>
      <c r="E216" s="101" t="s">
        <v>457</v>
      </c>
      <c r="F216" s="101" t="s">
        <v>203</v>
      </c>
      <c r="G216" s="305">
        <f t="shared" si="20"/>
        <v>3000</v>
      </c>
      <c r="H216" s="305">
        <f t="shared" si="20"/>
        <v>3000</v>
      </c>
    </row>
    <row r="217" spans="1:8" ht="25.5">
      <c r="A217" s="74" t="s">
        <v>440</v>
      </c>
      <c r="B217" s="102" t="s">
        <v>39</v>
      </c>
      <c r="C217" s="157" t="s">
        <v>17</v>
      </c>
      <c r="D217" s="157" t="s">
        <v>19</v>
      </c>
      <c r="E217" s="102" t="s">
        <v>457</v>
      </c>
      <c r="F217" s="102" t="s">
        <v>169</v>
      </c>
      <c r="G217" s="304">
        <v>3000</v>
      </c>
      <c r="H217" s="304">
        <v>3000</v>
      </c>
    </row>
    <row r="218" spans="1:8" ht="63.75">
      <c r="A218" s="244" t="s">
        <v>500</v>
      </c>
      <c r="B218" s="101" t="s">
        <v>39</v>
      </c>
      <c r="C218" s="164" t="s">
        <v>17</v>
      </c>
      <c r="D218" s="164" t="s">
        <v>19</v>
      </c>
      <c r="E218" s="101" t="s">
        <v>458</v>
      </c>
      <c r="F218" s="101"/>
      <c r="G218" s="305">
        <f t="shared" ref="G218:H220" si="21">G219</f>
        <v>2500</v>
      </c>
      <c r="H218" s="305">
        <f t="shared" si="21"/>
        <v>2500</v>
      </c>
    </row>
    <row r="219" spans="1:8" ht="25.5">
      <c r="A219" s="178" t="s">
        <v>439</v>
      </c>
      <c r="B219" s="101" t="s">
        <v>39</v>
      </c>
      <c r="C219" s="164" t="s">
        <v>17</v>
      </c>
      <c r="D219" s="164" t="s">
        <v>19</v>
      </c>
      <c r="E219" s="101" t="s">
        <v>458</v>
      </c>
      <c r="F219" s="101" t="s">
        <v>202</v>
      </c>
      <c r="G219" s="305">
        <f t="shared" si="21"/>
        <v>2500</v>
      </c>
      <c r="H219" s="305">
        <f t="shared" si="21"/>
        <v>2500</v>
      </c>
    </row>
    <row r="220" spans="1:8" ht="15">
      <c r="A220" s="93" t="s">
        <v>204</v>
      </c>
      <c r="B220" s="101" t="s">
        <v>39</v>
      </c>
      <c r="C220" s="164" t="s">
        <v>17</v>
      </c>
      <c r="D220" s="164" t="s">
        <v>19</v>
      </c>
      <c r="E220" s="101" t="s">
        <v>458</v>
      </c>
      <c r="F220" s="101" t="s">
        <v>203</v>
      </c>
      <c r="G220" s="305">
        <f t="shared" si="21"/>
        <v>2500</v>
      </c>
      <c r="H220" s="305">
        <f t="shared" si="21"/>
        <v>2500</v>
      </c>
    </row>
    <row r="221" spans="1:8" ht="25.5">
      <c r="A221" s="74" t="s">
        <v>440</v>
      </c>
      <c r="B221" s="102" t="s">
        <v>39</v>
      </c>
      <c r="C221" s="157" t="s">
        <v>17</v>
      </c>
      <c r="D221" s="157" t="s">
        <v>19</v>
      </c>
      <c r="E221" s="102" t="s">
        <v>458</v>
      </c>
      <c r="F221" s="102" t="s">
        <v>169</v>
      </c>
      <c r="G221" s="304">
        <v>2500</v>
      </c>
      <c r="H221" s="304">
        <v>2500</v>
      </c>
    </row>
    <row r="222" spans="1:8" ht="15">
      <c r="A222" s="176" t="s">
        <v>223</v>
      </c>
      <c r="B222" s="102" t="s">
        <v>39</v>
      </c>
      <c r="C222" s="157" t="s">
        <v>17</v>
      </c>
      <c r="D222" s="157" t="s">
        <v>19</v>
      </c>
      <c r="E222" s="102" t="s">
        <v>458</v>
      </c>
      <c r="F222" s="102" t="s">
        <v>169</v>
      </c>
      <c r="G222" s="304">
        <v>2500</v>
      </c>
      <c r="H222" s="304">
        <v>2500</v>
      </c>
    </row>
    <row r="223" spans="1:8" ht="76.5">
      <c r="A223" s="244" t="s">
        <v>503</v>
      </c>
      <c r="B223" s="101" t="s">
        <v>39</v>
      </c>
      <c r="C223" s="164" t="s">
        <v>17</v>
      </c>
      <c r="D223" s="164" t="s">
        <v>19</v>
      </c>
      <c r="E223" s="101" t="s">
        <v>499</v>
      </c>
      <c r="F223" s="101"/>
      <c r="G223" s="310">
        <f t="shared" ref="G223:H225" si="22">G224</f>
        <v>1285.7</v>
      </c>
      <c r="H223" s="310">
        <f t="shared" si="22"/>
        <v>1285.7</v>
      </c>
    </row>
    <row r="224" spans="1:8" ht="25.5">
      <c r="A224" s="178" t="s">
        <v>439</v>
      </c>
      <c r="B224" s="101" t="s">
        <v>39</v>
      </c>
      <c r="C224" s="164" t="s">
        <v>17</v>
      </c>
      <c r="D224" s="164" t="s">
        <v>19</v>
      </c>
      <c r="E224" s="101" t="s">
        <v>499</v>
      </c>
      <c r="F224" s="101" t="s">
        <v>202</v>
      </c>
      <c r="G224" s="305">
        <f t="shared" si="22"/>
        <v>1285.7</v>
      </c>
      <c r="H224" s="310">
        <f t="shared" si="22"/>
        <v>1285.7</v>
      </c>
    </row>
    <row r="225" spans="1:8" ht="15">
      <c r="A225" s="93" t="s">
        <v>204</v>
      </c>
      <c r="B225" s="101" t="s">
        <v>39</v>
      </c>
      <c r="C225" s="164" t="s">
        <v>17</v>
      </c>
      <c r="D225" s="164" t="s">
        <v>19</v>
      </c>
      <c r="E225" s="101" t="s">
        <v>499</v>
      </c>
      <c r="F225" s="101" t="s">
        <v>203</v>
      </c>
      <c r="G225" s="305">
        <f t="shared" si="22"/>
        <v>1285.7</v>
      </c>
      <c r="H225" s="310">
        <f t="shared" si="22"/>
        <v>1285.7</v>
      </c>
    </row>
    <row r="226" spans="1:8" ht="25.5">
      <c r="A226" s="74" t="s">
        <v>440</v>
      </c>
      <c r="B226" s="102" t="s">
        <v>39</v>
      </c>
      <c r="C226" s="157" t="s">
        <v>17</v>
      </c>
      <c r="D226" s="157" t="s">
        <v>19</v>
      </c>
      <c r="E226" s="102" t="s">
        <v>499</v>
      </c>
      <c r="F226" s="102" t="s">
        <v>169</v>
      </c>
      <c r="G226" s="304">
        <v>1285.7</v>
      </c>
      <c r="H226" s="304">
        <v>1285.7</v>
      </c>
    </row>
    <row r="227" spans="1:8" ht="63.75">
      <c r="A227" s="244" t="s">
        <v>502</v>
      </c>
      <c r="B227" s="101" t="s">
        <v>39</v>
      </c>
      <c r="C227" s="164" t="s">
        <v>17</v>
      </c>
      <c r="D227" s="164" t="s">
        <v>19</v>
      </c>
      <c r="E227" s="101" t="s">
        <v>501</v>
      </c>
      <c r="F227" s="101"/>
      <c r="G227" s="310">
        <f t="shared" ref="G227:H229" si="23">G228</f>
        <v>1071.4000000000001</v>
      </c>
      <c r="H227" s="310">
        <f t="shared" si="23"/>
        <v>1071.4000000000001</v>
      </c>
    </row>
    <row r="228" spans="1:8" ht="25.5">
      <c r="A228" s="178" t="s">
        <v>439</v>
      </c>
      <c r="B228" s="101" t="s">
        <v>39</v>
      </c>
      <c r="C228" s="164" t="s">
        <v>17</v>
      </c>
      <c r="D228" s="164" t="s">
        <v>19</v>
      </c>
      <c r="E228" s="101" t="s">
        <v>501</v>
      </c>
      <c r="F228" s="101" t="s">
        <v>202</v>
      </c>
      <c r="G228" s="305">
        <f t="shared" si="23"/>
        <v>1071.4000000000001</v>
      </c>
      <c r="H228" s="310">
        <f t="shared" si="23"/>
        <v>1071.4000000000001</v>
      </c>
    </row>
    <row r="229" spans="1:8" ht="15">
      <c r="A229" s="93" t="s">
        <v>204</v>
      </c>
      <c r="B229" s="101" t="s">
        <v>39</v>
      </c>
      <c r="C229" s="164" t="s">
        <v>17</v>
      </c>
      <c r="D229" s="164" t="s">
        <v>19</v>
      </c>
      <c r="E229" s="101" t="s">
        <v>501</v>
      </c>
      <c r="F229" s="101" t="s">
        <v>203</v>
      </c>
      <c r="G229" s="305">
        <f t="shared" si="23"/>
        <v>1071.4000000000001</v>
      </c>
      <c r="H229" s="310">
        <f t="shared" si="23"/>
        <v>1071.4000000000001</v>
      </c>
    </row>
    <row r="230" spans="1:8" ht="25.5">
      <c r="A230" s="74" t="s">
        <v>440</v>
      </c>
      <c r="B230" s="102" t="s">
        <v>39</v>
      </c>
      <c r="C230" s="157" t="s">
        <v>17</v>
      </c>
      <c r="D230" s="157" t="s">
        <v>19</v>
      </c>
      <c r="E230" s="102" t="s">
        <v>501</v>
      </c>
      <c r="F230" s="102" t="s">
        <v>169</v>
      </c>
      <c r="G230" s="304">
        <v>1071.4000000000001</v>
      </c>
      <c r="H230" s="304">
        <v>1071.4000000000001</v>
      </c>
    </row>
    <row r="231" spans="1:8" ht="15">
      <c r="A231" s="93" t="s">
        <v>146</v>
      </c>
      <c r="B231" s="169" t="s">
        <v>39</v>
      </c>
      <c r="C231" s="163" t="s">
        <v>17</v>
      </c>
      <c r="D231" s="163" t="s">
        <v>9</v>
      </c>
      <c r="E231" s="169"/>
      <c r="F231" s="169"/>
      <c r="G231" s="312">
        <f>G232</f>
        <v>25060</v>
      </c>
      <c r="H231" s="312">
        <f>H232</f>
        <v>0</v>
      </c>
    </row>
    <row r="232" spans="1:8" ht="15">
      <c r="A232" s="93" t="s">
        <v>165</v>
      </c>
      <c r="B232" s="101" t="s">
        <v>39</v>
      </c>
      <c r="C232" s="164" t="s">
        <v>17</v>
      </c>
      <c r="D232" s="164" t="s">
        <v>9</v>
      </c>
      <c r="E232" s="101" t="s">
        <v>164</v>
      </c>
      <c r="F232" s="101"/>
      <c r="G232" s="305">
        <f>G233+G238+G242</f>
        <v>25060</v>
      </c>
      <c r="H232" s="305">
        <f>H233+H238+H242</f>
        <v>0</v>
      </c>
    </row>
    <row r="233" spans="1:8" ht="25.5">
      <c r="A233" s="93" t="s">
        <v>238</v>
      </c>
      <c r="B233" s="169" t="s">
        <v>39</v>
      </c>
      <c r="C233" s="163" t="s">
        <v>17</v>
      </c>
      <c r="D233" s="163" t="s">
        <v>9</v>
      </c>
      <c r="E233" s="101" t="s">
        <v>345</v>
      </c>
      <c r="F233" s="169"/>
      <c r="G233" s="312">
        <f>G234</f>
        <v>60</v>
      </c>
      <c r="H233" s="312">
        <f>H234</f>
        <v>0</v>
      </c>
    </row>
    <row r="234" spans="1:8" ht="25.5">
      <c r="A234" s="93" t="s">
        <v>346</v>
      </c>
      <c r="B234" s="169" t="s">
        <v>39</v>
      </c>
      <c r="C234" s="163" t="s">
        <v>17</v>
      </c>
      <c r="D234" s="163" t="s">
        <v>9</v>
      </c>
      <c r="E234" s="101" t="s">
        <v>347</v>
      </c>
      <c r="F234" s="169"/>
      <c r="G234" s="312">
        <f>G236</f>
        <v>60</v>
      </c>
      <c r="H234" s="312">
        <f>H236</f>
        <v>0</v>
      </c>
    </row>
    <row r="235" spans="1:8" ht="25.5">
      <c r="A235" s="119" t="s">
        <v>420</v>
      </c>
      <c r="B235" s="169" t="s">
        <v>39</v>
      </c>
      <c r="C235" s="163" t="s">
        <v>17</v>
      </c>
      <c r="D235" s="163" t="s">
        <v>9</v>
      </c>
      <c r="E235" s="101" t="s">
        <v>347</v>
      </c>
      <c r="F235" s="170" t="s">
        <v>193</v>
      </c>
      <c r="G235" s="312">
        <f>G236</f>
        <v>60</v>
      </c>
      <c r="H235" s="312">
        <f>H236</f>
        <v>0</v>
      </c>
    </row>
    <row r="236" spans="1:8" ht="25.5">
      <c r="A236" s="242" t="s">
        <v>421</v>
      </c>
      <c r="B236" s="167" t="s">
        <v>39</v>
      </c>
      <c r="C236" s="168" t="s">
        <v>17</v>
      </c>
      <c r="D236" s="168" t="s">
        <v>9</v>
      </c>
      <c r="E236" s="101" t="s">
        <v>347</v>
      </c>
      <c r="F236" s="167" t="s">
        <v>194</v>
      </c>
      <c r="G236" s="312">
        <f>G237</f>
        <v>60</v>
      </c>
      <c r="H236" s="312">
        <f>H237</f>
        <v>0</v>
      </c>
    </row>
    <row r="237" spans="1:8" ht="25.5">
      <c r="A237" s="84" t="s">
        <v>426</v>
      </c>
      <c r="B237" s="102" t="s">
        <v>39</v>
      </c>
      <c r="C237" s="157" t="s">
        <v>17</v>
      </c>
      <c r="D237" s="157" t="s">
        <v>9</v>
      </c>
      <c r="E237" s="102" t="s">
        <v>347</v>
      </c>
      <c r="F237" s="102" t="s">
        <v>93</v>
      </c>
      <c r="G237" s="304">
        <v>60</v>
      </c>
      <c r="H237" s="304"/>
    </row>
    <row r="238" spans="1:8" ht="51">
      <c r="A238" s="93" t="s">
        <v>513</v>
      </c>
      <c r="B238" s="169" t="s">
        <v>39</v>
      </c>
      <c r="C238" s="163" t="s">
        <v>17</v>
      </c>
      <c r="D238" s="163" t="s">
        <v>9</v>
      </c>
      <c r="E238" s="170" t="s">
        <v>470</v>
      </c>
      <c r="F238" s="170"/>
      <c r="G238" s="308">
        <f t="shared" ref="G238:H244" si="24">G239</f>
        <v>20000</v>
      </c>
      <c r="H238" s="308">
        <f t="shared" si="24"/>
        <v>0</v>
      </c>
    </row>
    <row r="239" spans="1:8" ht="25.5">
      <c r="A239" s="178" t="s">
        <v>439</v>
      </c>
      <c r="B239" s="169" t="s">
        <v>39</v>
      </c>
      <c r="C239" s="163" t="s">
        <v>17</v>
      </c>
      <c r="D239" s="163" t="s">
        <v>9</v>
      </c>
      <c r="E239" s="170" t="s">
        <v>470</v>
      </c>
      <c r="F239" s="170" t="s">
        <v>202</v>
      </c>
      <c r="G239" s="308">
        <f t="shared" si="24"/>
        <v>20000</v>
      </c>
      <c r="H239" s="308">
        <f t="shared" si="24"/>
        <v>0</v>
      </c>
    </row>
    <row r="240" spans="1:8" ht="15">
      <c r="A240" s="93" t="s">
        <v>204</v>
      </c>
      <c r="B240" s="169" t="s">
        <v>39</v>
      </c>
      <c r="C240" s="163" t="s">
        <v>17</v>
      </c>
      <c r="D240" s="163" t="s">
        <v>9</v>
      </c>
      <c r="E240" s="170" t="s">
        <v>470</v>
      </c>
      <c r="F240" s="170" t="s">
        <v>203</v>
      </c>
      <c r="G240" s="308">
        <f t="shared" si="24"/>
        <v>20000</v>
      </c>
      <c r="H240" s="308">
        <f t="shared" si="24"/>
        <v>0</v>
      </c>
    </row>
    <row r="241" spans="1:8" ht="25.5">
      <c r="A241" s="74" t="s">
        <v>440</v>
      </c>
      <c r="B241" s="171" t="s">
        <v>39</v>
      </c>
      <c r="C241" s="157" t="s">
        <v>17</v>
      </c>
      <c r="D241" s="157" t="s">
        <v>9</v>
      </c>
      <c r="E241" s="102" t="s">
        <v>470</v>
      </c>
      <c r="F241" s="102" t="s">
        <v>169</v>
      </c>
      <c r="G241" s="304">
        <v>20000</v>
      </c>
      <c r="H241" s="304">
        <v>0</v>
      </c>
    </row>
    <row r="242" spans="1:8" ht="51">
      <c r="A242" s="93" t="s">
        <v>514</v>
      </c>
      <c r="B242" s="169" t="s">
        <v>39</v>
      </c>
      <c r="C242" s="163" t="s">
        <v>17</v>
      </c>
      <c r="D242" s="163" t="s">
        <v>9</v>
      </c>
      <c r="E242" s="170" t="s">
        <v>504</v>
      </c>
      <c r="F242" s="170"/>
      <c r="G242" s="308">
        <f t="shared" si="24"/>
        <v>5000</v>
      </c>
      <c r="H242" s="308">
        <f t="shared" si="24"/>
        <v>0</v>
      </c>
    </row>
    <row r="243" spans="1:8" ht="25.5">
      <c r="A243" s="178" t="s">
        <v>439</v>
      </c>
      <c r="B243" s="169" t="s">
        <v>39</v>
      </c>
      <c r="C243" s="163" t="s">
        <v>17</v>
      </c>
      <c r="D243" s="163" t="s">
        <v>9</v>
      </c>
      <c r="E243" s="170" t="s">
        <v>504</v>
      </c>
      <c r="F243" s="170" t="s">
        <v>202</v>
      </c>
      <c r="G243" s="308">
        <f t="shared" si="24"/>
        <v>5000</v>
      </c>
      <c r="H243" s="308">
        <f t="shared" si="24"/>
        <v>0</v>
      </c>
    </row>
    <row r="244" spans="1:8" ht="15">
      <c r="A244" s="93" t="s">
        <v>204</v>
      </c>
      <c r="B244" s="169" t="s">
        <v>39</v>
      </c>
      <c r="C244" s="163" t="s">
        <v>17</v>
      </c>
      <c r="D244" s="163" t="s">
        <v>9</v>
      </c>
      <c r="E244" s="170" t="s">
        <v>504</v>
      </c>
      <c r="F244" s="170" t="s">
        <v>203</v>
      </c>
      <c r="G244" s="308">
        <f t="shared" si="24"/>
        <v>5000</v>
      </c>
      <c r="H244" s="308">
        <f t="shared" si="24"/>
        <v>0</v>
      </c>
    </row>
    <row r="245" spans="1:8" ht="25.5">
      <c r="A245" s="74" t="s">
        <v>440</v>
      </c>
      <c r="B245" s="171" t="s">
        <v>39</v>
      </c>
      <c r="C245" s="157" t="s">
        <v>17</v>
      </c>
      <c r="D245" s="157" t="s">
        <v>9</v>
      </c>
      <c r="E245" s="102" t="s">
        <v>504</v>
      </c>
      <c r="F245" s="102" t="s">
        <v>169</v>
      </c>
      <c r="G245" s="304">
        <v>5000</v>
      </c>
      <c r="H245" s="304">
        <v>0</v>
      </c>
    </row>
    <row r="246" spans="1:8" ht="15">
      <c r="A246" s="190" t="s">
        <v>159</v>
      </c>
      <c r="B246" s="167" t="s">
        <v>39</v>
      </c>
      <c r="C246" s="168" t="s">
        <v>17</v>
      </c>
      <c r="D246" s="168" t="s">
        <v>17</v>
      </c>
      <c r="E246" s="167"/>
      <c r="F246" s="167"/>
      <c r="G246" s="310">
        <f>G247</f>
        <v>8363.4</v>
      </c>
      <c r="H246" s="310">
        <f>H247</f>
        <v>8363.4</v>
      </c>
    </row>
    <row r="247" spans="1:8" ht="15">
      <c r="A247" s="93" t="s">
        <v>165</v>
      </c>
      <c r="B247" s="101" t="s">
        <v>39</v>
      </c>
      <c r="C247" s="164" t="s">
        <v>17</v>
      </c>
      <c r="D247" s="164" t="s">
        <v>17</v>
      </c>
      <c r="E247" s="101" t="s">
        <v>164</v>
      </c>
      <c r="F247" s="101"/>
      <c r="G247" s="305">
        <f>G248+G256</f>
        <v>8363.4</v>
      </c>
      <c r="H247" s="305">
        <f>H248+H256</f>
        <v>8363.4</v>
      </c>
    </row>
    <row r="248" spans="1:8" ht="25.5">
      <c r="A248" s="93" t="s">
        <v>236</v>
      </c>
      <c r="B248" s="169" t="s">
        <v>39</v>
      </c>
      <c r="C248" s="168" t="s">
        <v>17</v>
      </c>
      <c r="D248" s="168" t="s">
        <v>17</v>
      </c>
      <c r="E248" s="101" t="s">
        <v>237</v>
      </c>
      <c r="F248" s="101" t="s">
        <v>7</v>
      </c>
      <c r="G248" s="305">
        <f>G249+G252</f>
        <v>7684.3</v>
      </c>
      <c r="H248" s="305">
        <f>H249+H252</f>
        <v>7684.3</v>
      </c>
    </row>
    <row r="249" spans="1:8" ht="51">
      <c r="A249" s="79" t="s">
        <v>443</v>
      </c>
      <c r="B249" s="169" t="s">
        <v>39</v>
      </c>
      <c r="C249" s="168" t="s">
        <v>17</v>
      </c>
      <c r="D249" s="168" t="s">
        <v>17</v>
      </c>
      <c r="E249" s="101" t="s">
        <v>237</v>
      </c>
      <c r="F249" s="101" t="s">
        <v>191</v>
      </c>
      <c r="G249" s="305">
        <f>G250</f>
        <v>6525</v>
      </c>
      <c r="H249" s="305">
        <f>H250</f>
        <v>6525</v>
      </c>
    </row>
    <row r="250" spans="1:8" ht="18.75" customHeight="1">
      <c r="A250" s="5" t="s">
        <v>538</v>
      </c>
      <c r="B250" s="169" t="s">
        <v>39</v>
      </c>
      <c r="C250" s="168" t="s">
        <v>17</v>
      </c>
      <c r="D250" s="168" t="s">
        <v>17</v>
      </c>
      <c r="E250" s="101" t="s">
        <v>237</v>
      </c>
      <c r="F250" s="11" t="s">
        <v>537</v>
      </c>
      <c r="G250" s="305">
        <f>G251</f>
        <v>6525</v>
      </c>
      <c r="H250" s="305">
        <f>H251</f>
        <v>6525</v>
      </c>
    </row>
    <row r="251" spans="1:8" ht="28.5" customHeight="1">
      <c r="A251" s="80" t="s">
        <v>540</v>
      </c>
      <c r="B251" s="171" t="s">
        <v>39</v>
      </c>
      <c r="C251" s="157" t="s">
        <v>17</v>
      </c>
      <c r="D251" s="157" t="s">
        <v>17</v>
      </c>
      <c r="E251" s="102" t="s">
        <v>237</v>
      </c>
      <c r="F251" s="71" t="s">
        <v>539</v>
      </c>
      <c r="G251" s="304">
        <f>5011.5+1513.5</f>
        <v>6525</v>
      </c>
      <c r="H251" s="304">
        <f>5011.5+1513.5</f>
        <v>6525</v>
      </c>
    </row>
    <row r="252" spans="1:8" ht="25.5">
      <c r="A252" s="119" t="s">
        <v>420</v>
      </c>
      <c r="B252" s="169" t="s">
        <v>39</v>
      </c>
      <c r="C252" s="168" t="s">
        <v>17</v>
      </c>
      <c r="D252" s="168" t="s">
        <v>17</v>
      </c>
      <c r="E252" s="101" t="s">
        <v>237</v>
      </c>
      <c r="F252" s="101" t="s">
        <v>193</v>
      </c>
      <c r="G252" s="305">
        <f>G253</f>
        <v>1159.3</v>
      </c>
      <c r="H252" s="305">
        <f>H253</f>
        <v>1159.3</v>
      </c>
    </row>
    <row r="253" spans="1:8" ht="25.5">
      <c r="A253" s="242" t="s">
        <v>421</v>
      </c>
      <c r="B253" s="169" t="s">
        <v>39</v>
      </c>
      <c r="C253" s="168" t="s">
        <v>17</v>
      </c>
      <c r="D253" s="168" t="s">
        <v>17</v>
      </c>
      <c r="E253" s="101" t="s">
        <v>237</v>
      </c>
      <c r="F253" s="101" t="s">
        <v>194</v>
      </c>
      <c r="G253" s="305">
        <f>G254+G255</f>
        <v>1159.3</v>
      </c>
      <c r="H253" s="305">
        <f>H254+H255</f>
        <v>1159.3</v>
      </c>
    </row>
    <row r="254" spans="1:8" ht="25.5">
      <c r="A254" s="121" t="s">
        <v>123</v>
      </c>
      <c r="B254" s="171" t="s">
        <v>39</v>
      </c>
      <c r="C254" s="157" t="s">
        <v>17</v>
      </c>
      <c r="D254" s="157" t="s">
        <v>17</v>
      </c>
      <c r="E254" s="102" t="s">
        <v>237</v>
      </c>
      <c r="F254" s="102" t="s">
        <v>124</v>
      </c>
      <c r="G254" s="73">
        <v>127.2</v>
      </c>
      <c r="H254" s="73">
        <v>127.2</v>
      </c>
    </row>
    <row r="255" spans="1:8" ht="25.5">
      <c r="A255" s="84" t="s">
        <v>426</v>
      </c>
      <c r="B255" s="171" t="s">
        <v>39</v>
      </c>
      <c r="C255" s="157" t="s">
        <v>17</v>
      </c>
      <c r="D255" s="157" t="s">
        <v>17</v>
      </c>
      <c r="E255" s="102" t="s">
        <v>237</v>
      </c>
      <c r="F255" s="102" t="s">
        <v>93</v>
      </c>
      <c r="G255" s="73">
        <v>1032.0999999999999</v>
      </c>
      <c r="H255" s="73">
        <v>1032.0999999999999</v>
      </c>
    </row>
    <row r="256" spans="1:8" ht="118.5" customHeight="1">
      <c r="A256" s="245" t="s">
        <v>474</v>
      </c>
      <c r="B256" s="101" t="s">
        <v>39</v>
      </c>
      <c r="C256" s="163" t="s">
        <v>17</v>
      </c>
      <c r="D256" s="163" t="s">
        <v>17</v>
      </c>
      <c r="E256" s="101" t="s">
        <v>461</v>
      </c>
      <c r="F256" s="101" t="s">
        <v>7</v>
      </c>
      <c r="G256" s="308">
        <f>G257+G260</f>
        <v>679.09999999999991</v>
      </c>
      <c r="H256" s="308">
        <f>H257+H260</f>
        <v>679.09999999999991</v>
      </c>
    </row>
    <row r="257" spans="1:8" ht="51">
      <c r="A257" s="79" t="s">
        <v>443</v>
      </c>
      <c r="B257" s="101" t="s">
        <v>39</v>
      </c>
      <c r="C257" s="163" t="s">
        <v>17</v>
      </c>
      <c r="D257" s="163" t="s">
        <v>17</v>
      </c>
      <c r="E257" s="101" t="s">
        <v>461</v>
      </c>
      <c r="F257" s="101" t="s">
        <v>191</v>
      </c>
      <c r="G257" s="308">
        <f>G258</f>
        <v>662.59999999999991</v>
      </c>
      <c r="H257" s="308">
        <f>H258</f>
        <v>662.59999999999991</v>
      </c>
    </row>
    <row r="258" spans="1:8" ht="25.5">
      <c r="A258" s="245" t="s">
        <v>192</v>
      </c>
      <c r="B258" s="101" t="s">
        <v>39</v>
      </c>
      <c r="C258" s="163" t="s">
        <v>17</v>
      </c>
      <c r="D258" s="163" t="s">
        <v>17</v>
      </c>
      <c r="E258" s="101" t="s">
        <v>461</v>
      </c>
      <c r="F258" s="101" t="s">
        <v>190</v>
      </c>
      <c r="G258" s="308">
        <f>G259</f>
        <v>662.59999999999991</v>
      </c>
      <c r="H258" s="308">
        <f>H259</f>
        <v>662.59999999999991</v>
      </c>
    </row>
    <row r="259" spans="1:8" ht="25.5">
      <c r="A259" s="80" t="s">
        <v>430</v>
      </c>
      <c r="B259" s="102" t="s">
        <v>39</v>
      </c>
      <c r="C259" s="157" t="s">
        <v>17</v>
      </c>
      <c r="D259" s="157" t="s">
        <v>17</v>
      </c>
      <c r="E259" s="102" t="s">
        <v>461</v>
      </c>
      <c r="F259" s="102" t="s">
        <v>94</v>
      </c>
      <c r="G259" s="304">
        <f>508.9+153.7</f>
        <v>662.59999999999991</v>
      </c>
      <c r="H259" s="304">
        <f>508.9+153.7</f>
        <v>662.59999999999991</v>
      </c>
    </row>
    <row r="260" spans="1:8" ht="25.5">
      <c r="A260" s="119" t="s">
        <v>420</v>
      </c>
      <c r="B260" s="101" t="s">
        <v>39</v>
      </c>
      <c r="C260" s="163" t="s">
        <v>17</v>
      </c>
      <c r="D260" s="163" t="s">
        <v>17</v>
      </c>
      <c r="E260" s="101" t="s">
        <v>461</v>
      </c>
      <c r="F260" s="101" t="s">
        <v>193</v>
      </c>
      <c r="G260" s="305">
        <f>G261</f>
        <v>16.5</v>
      </c>
      <c r="H260" s="305">
        <f>H261</f>
        <v>16.5</v>
      </c>
    </row>
    <row r="261" spans="1:8" ht="25.5">
      <c r="A261" s="119" t="s">
        <v>535</v>
      </c>
      <c r="B261" s="101" t="s">
        <v>39</v>
      </c>
      <c r="C261" s="163" t="s">
        <v>17</v>
      </c>
      <c r="D261" s="163" t="s">
        <v>17</v>
      </c>
      <c r="E261" s="101" t="s">
        <v>461</v>
      </c>
      <c r="F261" s="101" t="s">
        <v>194</v>
      </c>
      <c r="G261" s="305">
        <f>G262+G263</f>
        <v>16.5</v>
      </c>
      <c r="H261" s="305">
        <f>H262+H263</f>
        <v>16.5</v>
      </c>
    </row>
    <row r="262" spans="1:8" ht="25.5">
      <c r="A262" s="176" t="s">
        <v>123</v>
      </c>
      <c r="B262" s="102" t="s">
        <v>39</v>
      </c>
      <c r="C262" s="157" t="s">
        <v>17</v>
      </c>
      <c r="D262" s="157" t="s">
        <v>17</v>
      </c>
      <c r="E262" s="102" t="s">
        <v>461</v>
      </c>
      <c r="F262" s="102" t="s">
        <v>124</v>
      </c>
      <c r="G262" s="304">
        <f>8.5</f>
        <v>8.5</v>
      </c>
      <c r="H262" s="304">
        <f>8.5</f>
        <v>8.5</v>
      </c>
    </row>
    <row r="263" spans="1:8" ht="25.5">
      <c r="A263" s="84" t="s">
        <v>426</v>
      </c>
      <c r="B263" s="102" t="s">
        <v>39</v>
      </c>
      <c r="C263" s="157" t="s">
        <v>17</v>
      </c>
      <c r="D263" s="157" t="s">
        <v>17</v>
      </c>
      <c r="E263" s="102" t="s">
        <v>461</v>
      </c>
      <c r="F263" s="102" t="s">
        <v>93</v>
      </c>
      <c r="G263" s="304">
        <f>16.5-G262</f>
        <v>8</v>
      </c>
      <c r="H263" s="304">
        <f>16.5-H262</f>
        <v>8</v>
      </c>
    </row>
    <row r="264" spans="1:8" ht="15">
      <c r="A264" s="233" t="s">
        <v>55</v>
      </c>
      <c r="B264" s="161" t="s">
        <v>39</v>
      </c>
      <c r="C264" s="278" t="s">
        <v>15</v>
      </c>
      <c r="D264" s="278" t="s">
        <v>58</v>
      </c>
      <c r="E264" s="161" t="s">
        <v>7</v>
      </c>
      <c r="F264" s="161" t="s">
        <v>7</v>
      </c>
      <c r="G264" s="313">
        <f>G265+G274+G298</f>
        <v>34653.399999999994</v>
      </c>
      <c r="H264" s="313">
        <f>H265+H274+H298</f>
        <v>34637.399999999994</v>
      </c>
    </row>
    <row r="265" spans="1:8" ht="15">
      <c r="A265" s="93" t="s">
        <v>26</v>
      </c>
      <c r="B265" s="101" t="s">
        <v>39</v>
      </c>
      <c r="C265" s="164" t="s">
        <v>15</v>
      </c>
      <c r="D265" s="164" t="s">
        <v>8</v>
      </c>
      <c r="E265" s="101" t="s">
        <v>7</v>
      </c>
      <c r="F265" s="101" t="s">
        <v>7</v>
      </c>
      <c r="G265" s="305">
        <f>G268</f>
        <v>5377.8</v>
      </c>
      <c r="H265" s="305">
        <f>H268</f>
        <v>5377.8</v>
      </c>
    </row>
    <row r="266" spans="1:8" ht="15">
      <c r="A266" s="93" t="s">
        <v>165</v>
      </c>
      <c r="B266" s="101" t="s">
        <v>39</v>
      </c>
      <c r="C266" s="164" t="s">
        <v>15</v>
      </c>
      <c r="D266" s="164" t="s">
        <v>8</v>
      </c>
      <c r="E266" s="101" t="s">
        <v>164</v>
      </c>
      <c r="F266" s="101"/>
      <c r="G266" s="305">
        <f>G268</f>
        <v>5377.8</v>
      </c>
      <c r="H266" s="305">
        <f>H268</f>
        <v>5377.8</v>
      </c>
    </row>
    <row r="267" spans="1:8" ht="25.5">
      <c r="A267" s="93" t="s">
        <v>328</v>
      </c>
      <c r="B267" s="101" t="s">
        <v>39</v>
      </c>
      <c r="C267" s="164" t="s">
        <v>15</v>
      </c>
      <c r="D267" s="164" t="s">
        <v>8</v>
      </c>
      <c r="E267" s="101" t="s">
        <v>327</v>
      </c>
      <c r="F267" s="101"/>
      <c r="G267" s="305">
        <f t="shared" ref="G267:H268" si="25">G268</f>
        <v>5377.8</v>
      </c>
      <c r="H267" s="305">
        <f t="shared" si="25"/>
        <v>5377.8</v>
      </c>
    </row>
    <row r="268" spans="1:8" ht="15">
      <c r="A268" s="93" t="s">
        <v>36</v>
      </c>
      <c r="B268" s="101" t="s">
        <v>39</v>
      </c>
      <c r="C268" s="164" t="s">
        <v>15</v>
      </c>
      <c r="D268" s="164" t="s">
        <v>8</v>
      </c>
      <c r="E268" s="101" t="s">
        <v>368</v>
      </c>
      <c r="F268" s="101" t="s">
        <v>7</v>
      </c>
      <c r="G268" s="305">
        <f t="shared" si="25"/>
        <v>5377.8</v>
      </c>
      <c r="H268" s="305">
        <f t="shared" si="25"/>
        <v>5377.8</v>
      </c>
    </row>
    <row r="269" spans="1:8" ht="25.5">
      <c r="A269" s="93" t="s">
        <v>405</v>
      </c>
      <c r="B269" s="101" t="s">
        <v>39</v>
      </c>
      <c r="C269" s="164" t="s">
        <v>15</v>
      </c>
      <c r="D269" s="164" t="s">
        <v>8</v>
      </c>
      <c r="E269" s="101" t="s">
        <v>368</v>
      </c>
      <c r="F269" s="101" t="s">
        <v>199</v>
      </c>
      <c r="G269" s="305">
        <f>G270+G272</f>
        <v>5377.8</v>
      </c>
      <c r="H269" s="305">
        <f>H270+H272</f>
        <v>5377.8</v>
      </c>
    </row>
    <row r="270" spans="1:8" ht="15">
      <c r="A270" s="93" t="s">
        <v>201</v>
      </c>
      <c r="B270" s="101" t="s">
        <v>39</v>
      </c>
      <c r="C270" s="164" t="s">
        <v>15</v>
      </c>
      <c r="D270" s="164" t="s">
        <v>8</v>
      </c>
      <c r="E270" s="101" t="s">
        <v>368</v>
      </c>
      <c r="F270" s="101" t="s">
        <v>200</v>
      </c>
      <c r="G270" s="305">
        <f>G271</f>
        <v>5355</v>
      </c>
      <c r="H270" s="305">
        <f>H271</f>
        <v>5355</v>
      </c>
    </row>
    <row r="271" spans="1:8" ht="15">
      <c r="A271" s="173" t="s">
        <v>172</v>
      </c>
      <c r="B271" s="102" t="s">
        <v>39</v>
      </c>
      <c r="C271" s="157" t="s">
        <v>15</v>
      </c>
      <c r="D271" s="157" t="s">
        <v>8</v>
      </c>
      <c r="E271" s="102" t="s">
        <v>368</v>
      </c>
      <c r="F271" s="102" t="s">
        <v>112</v>
      </c>
      <c r="G271" s="304">
        <v>5355</v>
      </c>
      <c r="H271" s="304">
        <v>5355</v>
      </c>
    </row>
    <row r="272" spans="1:8" ht="25.5">
      <c r="A272" s="174" t="s">
        <v>209</v>
      </c>
      <c r="B272" s="101" t="s">
        <v>39</v>
      </c>
      <c r="C272" s="164" t="s">
        <v>15</v>
      </c>
      <c r="D272" s="164" t="s">
        <v>8</v>
      </c>
      <c r="E272" s="101" t="s">
        <v>368</v>
      </c>
      <c r="F272" s="101" t="s">
        <v>206</v>
      </c>
      <c r="G272" s="305">
        <f>G273</f>
        <v>22.8</v>
      </c>
      <c r="H272" s="305">
        <f>H273</f>
        <v>22.8</v>
      </c>
    </row>
    <row r="273" spans="1:8" ht="25.5">
      <c r="A273" s="173" t="s">
        <v>173</v>
      </c>
      <c r="B273" s="102" t="s">
        <v>39</v>
      </c>
      <c r="C273" s="157" t="s">
        <v>15</v>
      </c>
      <c r="D273" s="157" t="s">
        <v>8</v>
      </c>
      <c r="E273" s="102" t="s">
        <v>368</v>
      </c>
      <c r="F273" s="102" t="s">
        <v>111</v>
      </c>
      <c r="G273" s="304">
        <v>22.8</v>
      </c>
      <c r="H273" s="304">
        <v>22.8</v>
      </c>
    </row>
    <row r="274" spans="1:8" ht="15">
      <c r="A274" s="93" t="s">
        <v>30</v>
      </c>
      <c r="B274" s="101" t="s">
        <v>39</v>
      </c>
      <c r="C274" s="164" t="s">
        <v>15</v>
      </c>
      <c r="D274" s="164" t="s">
        <v>9</v>
      </c>
      <c r="E274" s="101" t="s">
        <v>7</v>
      </c>
      <c r="F274" s="101" t="s">
        <v>7</v>
      </c>
      <c r="G274" s="305">
        <f>G275</f>
        <v>3043.4000000000005</v>
      </c>
      <c r="H274" s="310">
        <f>H275</f>
        <v>2679.2000000000003</v>
      </c>
    </row>
    <row r="275" spans="1:8" ht="15">
      <c r="A275" s="93" t="s">
        <v>165</v>
      </c>
      <c r="B275" s="101" t="s">
        <v>39</v>
      </c>
      <c r="C275" s="164" t="s">
        <v>15</v>
      </c>
      <c r="D275" s="164" t="s">
        <v>9</v>
      </c>
      <c r="E275" s="101" t="s">
        <v>164</v>
      </c>
      <c r="F275" s="101"/>
      <c r="G275" s="305">
        <f>G276+G281+G288+G291</f>
        <v>3043.4000000000005</v>
      </c>
      <c r="H275" s="305">
        <f>H276+H281+H288+H291</f>
        <v>2679.2000000000003</v>
      </c>
    </row>
    <row r="276" spans="1:8" ht="51">
      <c r="A276" s="175" t="s">
        <v>475</v>
      </c>
      <c r="B276" s="101" t="s">
        <v>39</v>
      </c>
      <c r="C276" s="164" t="s">
        <v>15</v>
      </c>
      <c r="D276" s="164" t="s">
        <v>9</v>
      </c>
      <c r="E276" s="101" t="s">
        <v>367</v>
      </c>
      <c r="F276" s="101"/>
      <c r="G276" s="305">
        <f t="shared" ref="G276:H278" si="26">G277</f>
        <v>2272.3000000000002</v>
      </c>
      <c r="H276" s="305">
        <f t="shared" si="26"/>
        <v>2271.9</v>
      </c>
    </row>
    <row r="277" spans="1:8" ht="15">
      <c r="A277" s="93" t="s">
        <v>433</v>
      </c>
      <c r="B277" s="101" t="s">
        <v>39</v>
      </c>
      <c r="C277" s="164" t="s">
        <v>15</v>
      </c>
      <c r="D277" s="164" t="s">
        <v>9</v>
      </c>
      <c r="E277" s="101" t="s">
        <v>367</v>
      </c>
      <c r="F277" s="101" t="s">
        <v>199</v>
      </c>
      <c r="G277" s="305">
        <f t="shared" si="26"/>
        <v>2272.3000000000002</v>
      </c>
      <c r="H277" s="305">
        <f t="shared" si="26"/>
        <v>2271.9</v>
      </c>
    </row>
    <row r="278" spans="1:8" ht="25.5">
      <c r="A278" s="93" t="s">
        <v>209</v>
      </c>
      <c r="B278" s="101" t="s">
        <v>39</v>
      </c>
      <c r="C278" s="164" t="s">
        <v>15</v>
      </c>
      <c r="D278" s="164" t="s">
        <v>9</v>
      </c>
      <c r="E278" s="101" t="s">
        <v>367</v>
      </c>
      <c r="F278" s="101" t="s">
        <v>206</v>
      </c>
      <c r="G278" s="305">
        <f t="shared" si="26"/>
        <v>2272.3000000000002</v>
      </c>
      <c r="H278" s="305">
        <f t="shared" si="26"/>
        <v>2271.9</v>
      </c>
    </row>
    <row r="279" spans="1:8" ht="25.5">
      <c r="A279" s="93" t="s">
        <v>409</v>
      </c>
      <c r="B279" s="101" t="s">
        <v>39</v>
      </c>
      <c r="C279" s="164" t="s">
        <v>15</v>
      </c>
      <c r="D279" s="164" t="s">
        <v>9</v>
      </c>
      <c r="E279" s="101" t="s">
        <v>367</v>
      </c>
      <c r="F279" s="101" t="s">
        <v>122</v>
      </c>
      <c r="G279" s="305">
        <f t="shared" ref="G279:H279" si="27">G280</f>
        <v>2272.3000000000002</v>
      </c>
      <c r="H279" s="305">
        <f t="shared" si="27"/>
        <v>2271.9</v>
      </c>
    </row>
    <row r="280" spans="1:8" ht="15">
      <c r="A280" s="176" t="s">
        <v>92</v>
      </c>
      <c r="B280" s="102" t="s">
        <v>39</v>
      </c>
      <c r="C280" s="157" t="s">
        <v>15</v>
      </c>
      <c r="D280" s="157" t="s">
        <v>9</v>
      </c>
      <c r="E280" s="102" t="s">
        <v>367</v>
      </c>
      <c r="F280" s="102" t="s">
        <v>122</v>
      </c>
      <c r="G280" s="304">
        <v>2272.3000000000002</v>
      </c>
      <c r="H280" s="304">
        <v>2271.9</v>
      </c>
    </row>
    <row r="281" spans="1:8" ht="15">
      <c r="A281" s="93" t="s">
        <v>370</v>
      </c>
      <c r="B281" s="101" t="s">
        <v>39</v>
      </c>
      <c r="C281" s="164" t="s">
        <v>15</v>
      </c>
      <c r="D281" s="164" t="s">
        <v>9</v>
      </c>
      <c r="E281" s="101" t="s">
        <v>369</v>
      </c>
      <c r="F281" s="101"/>
      <c r="G281" s="305">
        <f>G282</f>
        <v>379.9</v>
      </c>
      <c r="H281" s="305">
        <f>H282</f>
        <v>379.9</v>
      </c>
    </row>
    <row r="282" spans="1:8" ht="38.25">
      <c r="A282" s="93" t="s">
        <v>522</v>
      </c>
      <c r="B282" s="101" t="s">
        <v>39</v>
      </c>
      <c r="C282" s="164" t="s">
        <v>15</v>
      </c>
      <c r="D282" s="164" t="s">
        <v>9</v>
      </c>
      <c r="E282" s="101" t="s">
        <v>371</v>
      </c>
      <c r="F282" s="101"/>
      <c r="G282" s="305">
        <f>G285+G287</f>
        <v>379.9</v>
      </c>
      <c r="H282" s="305">
        <f>H285+H287</f>
        <v>379.9</v>
      </c>
    </row>
    <row r="283" spans="1:8" ht="15">
      <c r="A283" s="93" t="s">
        <v>433</v>
      </c>
      <c r="B283" s="101" t="s">
        <v>39</v>
      </c>
      <c r="C283" s="164" t="s">
        <v>15</v>
      </c>
      <c r="D283" s="164" t="s">
        <v>9</v>
      </c>
      <c r="E283" s="101" t="s">
        <v>371</v>
      </c>
      <c r="F283" s="101" t="s">
        <v>199</v>
      </c>
      <c r="G283" s="305">
        <f>G286+G284</f>
        <v>379.9</v>
      </c>
      <c r="H283" s="305">
        <f>H286+H284</f>
        <v>379.9</v>
      </c>
    </row>
    <row r="284" spans="1:8" ht="15">
      <c r="A284" s="93" t="s">
        <v>201</v>
      </c>
      <c r="B284" s="101" t="s">
        <v>39</v>
      </c>
      <c r="C284" s="164" t="s">
        <v>15</v>
      </c>
      <c r="D284" s="164" t="s">
        <v>9</v>
      </c>
      <c r="E284" s="101" t="s">
        <v>371</v>
      </c>
      <c r="F284" s="101" t="s">
        <v>200</v>
      </c>
      <c r="G284" s="305">
        <f>G285</f>
        <v>378</v>
      </c>
      <c r="H284" s="305">
        <f>H285</f>
        <v>378</v>
      </c>
    </row>
    <row r="285" spans="1:8" ht="25.5">
      <c r="A285" s="176" t="s">
        <v>434</v>
      </c>
      <c r="B285" s="102" t="s">
        <v>39</v>
      </c>
      <c r="C285" s="157" t="s">
        <v>15</v>
      </c>
      <c r="D285" s="157" t="s">
        <v>9</v>
      </c>
      <c r="E285" s="102" t="s">
        <v>371</v>
      </c>
      <c r="F285" s="102" t="s">
        <v>406</v>
      </c>
      <c r="G285" s="304">
        <v>378</v>
      </c>
      <c r="H285" s="304">
        <v>378</v>
      </c>
    </row>
    <row r="286" spans="1:8" ht="25.5">
      <c r="A286" s="93" t="s">
        <v>209</v>
      </c>
      <c r="B286" s="101" t="s">
        <v>39</v>
      </c>
      <c r="C286" s="164" t="s">
        <v>15</v>
      </c>
      <c r="D286" s="164" t="s">
        <v>9</v>
      </c>
      <c r="E286" s="101" t="s">
        <v>371</v>
      </c>
      <c r="F286" s="101" t="s">
        <v>206</v>
      </c>
      <c r="G286" s="305">
        <f>G287</f>
        <v>1.9</v>
      </c>
      <c r="H286" s="305">
        <f>H287</f>
        <v>1.9</v>
      </c>
    </row>
    <row r="287" spans="1:8" ht="25.5">
      <c r="A287" s="173" t="s">
        <v>173</v>
      </c>
      <c r="B287" s="102" t="s">
        <v>39</v>
      </c>
      <c r="C287" s="157" t="s">
        <v>15</v>
      </c>
      <c r="D287" s="157" t="s">
        <v>9</v>
      </c>
      <c r="E287" s="102" t="s">
        <v>371</v>
      </c>
      <c r="F287" s="102" t="s">
        <v>111</v>
      </c>
      <c r="G287" s="304">
        <v>1.9</v>
      </c>
      <c r="H287" s="304">
        <v>1.9</v>
      </c>
    </row>
    <row r="288" spans="1:8" ht="51">
      <c r="A288" s="93" t="s">
        <v>506</v>
      </c>
      <c r="B288" s="101" t="s">
        <v>39</v>
      </c>
      <c r="C288" s="164" t="s">
        <v>15</v>
      </c>
      <c r="D288" s="164" t="s">
        <v>9</v>
      </c>
      <c r="E288" s="101" t="s">
        <v>505</v>
      </c>
      <c r="F288" s="101"/>
      <c r="G288" s="305">
        <f t="shared" ref="G288:H289" si="28">G289</f>
        <v>363.8</v>
      </c>
      <c r="H288" s="305">
        <f>H289</f>
        <v>0</v>
      </c>
    </row>
    <row r="289" spans="1:8" ht="25.5">
      <c r="A289" s="190" t="s">
        <v>209</v>
      </c>
      <c r="B289" s="167" t="s">
        <v>39</v>
      </c>
      <c r="C289" s="168" t="s">
        <v>15</v>
      </c>
      <c r="D289" s="168" t="s">
        <v>9</v>
      </c>
      <c r="E289" s="167" t="s">
        <v>505</v>
      </c>
      <c r="F289" s="167" t="s">
        <v>206</v>
      </c>
      <c r="G289" s="310">
        <f t="shared" si="28"/>
        <v>363.8</v>
      </c>
      <c r="H289" s="310">
        <f t="shared" si="28"/>
        <v>0</v>
      </c>
    </row>
    <row r="290" spans="1:8" ht="15">
      <c r="A290" s="176" t="s">
        <v>97</v>
      </c>
      <c r="B290" s="102" t="s">
        <v>39</v>
      </c>
      <c r="C290" s="157" t="s">
        <v>15</v>
      </c>
      <c r="D290" s="157" t="s">
        <v>9</v>
      </c>
      <c r="E290" s="102" t="s">
        <v>505</v>
      </c>
      <c r="F290" s="102" t="s">
        <v>96</v>
      </c>
      <c r="G290" s="304">
        <v>363.8</v>
      </c>
      <c r="H290" s="304">
        <v>0</v>
      </c>
    </row>
    <row r="291" spans="1:8" ht="63.75">
      <c r="A291" s="175" t="s">
        <v>476</v>
      </c>
      <c r="B291" s="101" t="s">
        <v>39</v>
      </c>
      <c r="C291" s="163" t="s">
        <v>15</v>
      </c>
      <c r="D291" s="163" t="s">
        <v>9</v>
      </c>
      <c r="E291" s="101" t="s">
        <v>456</v>
      </c>
      <c r="F291" s="101"/>
      <c r="G291" s="305">
        <f>G292+G297</f>
        <v>27.4</v>
      </c>
      <c r="H291" s="305">
        <f>H292+H297</f>
        <v>27.4</v>
      </c>
    </row>
    <row r="292" spans="1:8" ht="51">
      <c r="A292" s="79" t="s">
        <v>443</v>
      </c>
      <c r="B292" s="101" t="s">
        <v>39</v>
      </c>
      <c r="C292" s="163" t="s">
        <v>15</v>
      </c>
      <c r="D292" s="163" t="s">
        <v>9</v>
      </c>
      <c r="E292" s="101" t="s">
        <v>456</v>
      </c>
      <c r="F292" s="101" t="s">
        <v>191</v>
      </c>
      <c r="G292" s="305">
        <f>G293</f>
        <v>26.7</v>
      </c>
      <c r="H292" s="305">
        <f>H293</f>
        <v>26.7</v>
      </c>
    </row>
    <row r="293" spans="1:8" ht="25.5">
      <c r="A293" s="177" t="s">
        <v>192</v>
      </c>
      <c r="B293" s="101" t="s">
        <v>39</v>
      </c>
      <c r="C293" s="163" t="s">
        <v>15</v>
      </c>
      <c r="D293" s="163" t="s">
        <v>9</v>
      </c>
      <c r="E293" s="101" t="s">
        <v>456</v>
      </c>
      <c r="F293" s="101" t="s">
        <v>190</v>
      </c>
      <c r="G293" s="305">
        <f>G294</f>
        <v>26.7</v>
      </c>
      <c r="H293" s="305">
        <f>H294</f>
        <v>26.7</v>
      </c>
    </row>
    <row r="294" spans="1:8" ht="25.5">
      <c r="A294" s="80" t="s">
        <v>430</v>
      </c>
      <c r="B294" s="102" t="s">
        <v>39</v>
      </c>
      <c r="C294" s="157" t="s">
        <v>15</v>
      </c>
      <c r="D294" s="157" t="s">
        <v>9</v>
      </c>
      <c r="E294" s="102" t="s">
        <v>456</v>
      </c>
      <c r="F294" s="102" t="s">
        <v>94</v>
      </c>
      <c r="G294" s="304">
        <f>20.5+6.2</f>
        <v>26.7</v>
      </c>
      <c r="H294" s="304">
        <f>20.5+6.2</f>
        <v>26.7</v>
      </c>
    </row>
    <row r="295" spans="1:8" ht="25.5">
      <c r="A295" s="119" t="s">
        <v>420</v>
      </c>
      <c r="B295" s="101" t="s">
        <v>39</v>
      </c>
      <c r="C295" s="163" t="s">
        <v>15</v>
      </c>
      <c r="D295" s="163" t="s">
        <v>9</v>
      </c>
      <c r="E295" s="101" t="s">
        <v>456</v>
      </c>
      <c r="F295" s="101" t="s">
        <v>193</v>
      </c>
      <c r="G295" s="305">
        <f>G296</f>
        <v>0.7</v>
      </c>
      <c r="H295" s="305">
        <f>H296</f>
        <v>0.7</v>
      </c>
    </row>
    <row r="296" spans="1:8" ht="25.5">
      <c r="A296" s="119" t="s">
        <v>421</v>
      </c>
      <c r="B296" s="101" t="s">
        <v>39</v>
      </c>
      <c r="C296" s="163" t="s">
        <v>15</v>
      </c>
      <c r="D296" s="163" t="s">
        <v>9</v>
      </c>
      <c r="E296" s="101" t="s">
        <v>456</v>
      </c>
      <c r="F296" s="101" t="s">
        <v>194</v>
      </c>
      <c r="G296" s="305">
        <f>G297</f>
        <v>0.7</v>
      </c>
      <c r="H296" s="305">
        <f>H297</f>
        <v>0.7</v>
      </c>
    </row>
    <row r="297" spans="1:8" ht="25.5">
      <c r="A297" s="84" t="s">
        <v>426</v>
      </c>
      <c r="B297" s="102" t="s">
        <v>39</v>
      </c>
      <c r="C297" s="157" t="s">
        <v>15</v>
      </c>
      <c r="D297" s="157" t="s">
        <v>9</v>
      </c>
      <c r="E297" s="102" t="s">
        <v>456</v>
      </c>
      <c r="F297" s="102" t="s">
        <v>93</v>
      </c>
      <c r="G297" s="304">
        <v>0.7</v>
      </c>
      <c r="H297" s="304">
        <v>0.7</v>
      </c>
    </row>
    <row r="298" spans="1:8" ht="15">
      <c r="A298" s="93" t="s">
        <v>64</v>
      </c>
      <c r="B298" s="101" t="s">
        <v>39</v>
      </c>
      <c r="C298" s="164" t="s">
        <v>15</v>
      </c>
      <c r="D298" s="164" t="s">
        <v>11</v>
      </c>
      <c r="E298" s="167"/>
      <c r="F298" s="167"/>
      <c r="G298" s="310">
        <f>G299</f>
        <v>26232.199999999997</v>
      </c>
      <c r="H298" s="310">
        <f>H299</f>
        <v>26580.399999999998</v>
      </c>
    </row>
    <row r="299" spans="1:8" ht="15">
      <c r="A299" s="93" t="s">
        <v>165</v>
      </c>
      <c r="B299" s="101" t="s">
        <v>39</v>
      </c>
      <c r="C299" s="153">
        <v>10</v>
      </c>
      <c r="D299" s="153">
        <v>4</v>
      </c>
      <c r="E299" s="101" t="s">
        <v>164</v>
      </c>
      <c r="F299" s="101"/>
      <c r="G299" s="305">
        <f>G300+G305+G310</f>
        <v>26232.199999999997</v>
      </c>
      <c r="H299" s="305">
        <f>H300+H305+H310</f>
        <v>26580.399999999998</v>
      </c>
    </row>
    <row r="300" spans="1:8" ht="51">
      <c r="A300" s="175" t="s">
        <v>477</v>
      </c>
      <c r="B300" s="101" t="s">
        <v>39</v>
      </c>
      <c r="C300" s="163" t="s">
        <v>15</v>
      </c>
      <c r="D300" s="163" t="s">
        <v>11</v>
      </c>
      <c r="E300" s="101" t="s">
        <v>366</v>
      </c>
      <c r="F300" s="167"/>
      <c r="G300" s="305">
        <f t="shared" ref="G300:H302" si="29">G301</f>
        <v>6965.8</v>
      </c>
      <c r="H300" s="305">
        <f t="shared" si="29"/>
        <v>7314</v>
      </c>
    </row>
    <row r="301" spans="1:8" ht="25.5">
      <c r="A301" s="178" t="s">
        <v>439</v>
      </c>
      <c r="B301" s="101" t="s">
        <v>39</v>
      </c>
      <c r="C301" s="163" t="s">
        <v>15</v>
      </c>
      <c r="D301" s="163" t="s">
        <v>11</v>
      </c>
      <c r="E301" s="101" t="s">
        <v>366</v>
      </c>
      <c r="F301" s="167" t="s">
        <v>202</v>
      </c>
      <c r="G301" s="305">
        <f t="shared" si="29"/>
        <v>6965.8</v>
      </c>
      <c r="H301" s="305">
        <f t="shared" si="29"/>
        <v>7314</v>
      </c>
    </row>
    <row r="302" spans="1:8" ht="15">
      <c r="A302" s="93" t="s">
        <v>204</v>
      </c>
      <c r="B302" s="101" t="s">
        <v>39</v>
      </c>
      <c r="C302" s="163" t="s">
        <v>15</v>
      </c>
      <c r="D302" s="163" t="s">
        <v>11</v>
      </c>
      <c r="E302" s="101" t="s">
        <v>366</v>
      </c>
      <c r="F302" s="167" t="s">
        <v>203</v>
      </c>
      <c r="G302" s="305">
        <f t="shared" si="29"/>
        <v>6965.8</v>
      </c>
      <c r="H302" s="305">
        <f t="shared" si="29"/>
        <v>7314</v>
      </c>
    </row>
    <row r="303" spans="1:8" ht="25.5">
      <c r="A303" s="179" t="s">
        <v>448</v>
      </c>
      <c r="B303" s="101" t="s">
        <v>39</v>
      </c>
      <c r="C303" s="163" t="s">
        <v>15</v>
      </c>
      <c r="D303" s="163" t="s">
        <v>11</v>
      </c>
      <c r="E303" s="101" t="s">
        <v>366</v>
      </c>
      <c r="F303" s="170" t="s">
        <v>170</v>
      </c>
      <c r="G303" s="305">
        <f t="shared" ref="G303:H303" si="30">G304</f>
        <v>6965.8</v>
      </c>
      <c r="H303" s="305">
        <f t="shared" si="30"/>
        <v>7314</v>
      </c>
    </row>
    <row r="304" spans="1:8" ht="15">
      <c r="A304" s="176" t="s">
        <v>90</v>
      </c>
      <c r="B304" s="102" t="s">
        <v>39</v>
      </c>
      <c r="C304" s="157" t="s">
        <v>15</v>
      </c>
      <c r="D304" s="157" t="s">
        <v>11</v>
      </c>
      <c r="E304" s="102" t="s">
        <v>366</v>
      </c>
      <c r="F304" s="102" t="s">
        <v>170</v>
      </c>
      <c r="G304" s="304">
        <v>6965.8</v>
      </c>
      <c r="H304" s="304">
        <v>7314</v>
      </c>
    </row>
    <row r="305" spans="1:8" ht="76.5">
      <c r="A305" s="175" t="s">
        <v>478</v>
      </c>
      <c r="B305" s="101" t="s">
        <v>39</v>
      </c>
      <c r="C305" s="164" t="s">
        <v>15</v>
      </c>
      <c r="D305" s="164" t="s">
        <v>11</v>
      </c>
      <c r="E305" s="101" t="s">
        <v>454</v>
      </c>
      <c r="F305" s="101"/>
      <c r="G305" s="305">
        <f t="shared" ref="G305:H308" si="31">G306</f>
        <v>19222.599999999999</v>
      </c>
      <c r="H305" s="305">
        <f t="shared" si="31"/>
        <v>19222.599999999999</v>
      </c>
    </row>
    <row r="306" spans="1:8" ht="25.5">
      <c r="A306" s="178" t="s">
        <v>439</v>
      </c>
      <c r="B306" s="101" t="s">
        <v>39</v>
      </c>
      <c r="C306" s="164" t="s">
        <v>15</v>
      </c>
      <c r="D306" s="164" t="s">
        <v>11</v>
      </c>
      <c r="E306" s="101" t="s">
        <v>454</v>
      </c>
      <c r="F306" s="167" t="s">
        <v>202</v>
      </c>
      <c r="G306" s="305">
        <f t="shared" si="31"/>
        <v>19222.599999999999</v>
      </c>
      <c r="H306" s="305">
        <f t="shared" si="31"/>
        <v>19222.599999999999</v>
      </c>
    </row>
    <row r="307" spans="1:8" ht="15">
      <c r="A307" s="93" t="s">
        <v>204</v>
      </c>
      <c r="B307" s="101" t="s">
        <v>39</v>
      </c>
      <c r="C307" s="164" t="s">
        <v>15</v>
      </c>
      <c r="D307" s="164" t="s">
        <v>11</v>
      </c>
      <c r="E307" s="101" t="s">
        <v>454</v>
      </c>
      <c r="F307" s="167" t="s">
        <v>203</v>
      </c>
      <c r="G307" s="305">
        <f t="shared" si="31"/>
        <v>19222.599999999999</v>
      </c>
      <c r="H307" s="305">
        <f t="shared" si="31"/>
        <v>19222.599999999999</v>
      </c>
    </row>
    <row r="308" spans="1:8" ht="25.5">
      <c r="A308" s="179" t="s">
        <v>448</v>
      </c>
      <c r="B308" s="101" t="s">
        <v>39</v>
      </c>
      <c r="C308" s="163" t="s">
        <v>15</v>
      </c>
      <c r="D308" s="163" t="s">
        <v>11</v>
      </c>
      <c r="E308" s="101" t="s">
        <v>454</v>
      </c>
      <c r="F308" s="170" t="s">
        <v>170</v>
      </c>
      <c r="G308" s="310">
        <f t="shared" si="31"/>
        <v>19222.599999999999</v>
      </c>
      <c r="H308" s="310">
        <f t="shared" si="31"/>
        <v>19222.599999999999</v>
      </c>
    </row>
    <row r="309" spans="1:8" ht="15">
      <c r="A309" s="176" t="s">
        <v>91</v>
      </c>
      <c r="B309" s="102" t="s">
        <v>39</v>
      </c>
      <c r="C309" s="157" t="s">
        <v>15</v>
      </c>
      <c r="D309" s="157" t="s">
        <v>11</v>
      </c>
      <c r="E309" s="102" t="s">
        <v>454</v>
      </c>
      <c r="F309" s="102" t="s">
        <v>170</v>
      </c>
      <c r="G309" s="304">
        <v>19222.599999999999</v>
      </c>
      <c r="H309" s="304">
        <v>19222.599999999999</v>
      </c>
    </row>
    <row r="310" spans="1:8" ht="77.25" customHeight="1">
      <c r="A310" s="175" t="s">
        <v>479</v>
      </c>
      <c r="B310" s="101" t="s">
        <v>39</v>
      </c>
      <c r="C310" s="164" t="s">
        <v>15</v>
      </c>
      <c r="D310" s="164" t="s">
        <v>11</v>
      </c>
      <c r="E310" s="167" t="s">
        <v>455</v>
      </c>
      <c r="F310" s="167"/>
      <c r="G310" s="310">
        <f>G311+G314</f>
        <v>43.8</v>
      </c>
      <c r="H310" s="310">
        <f>H311+H314</f>
        <v>43.8</v>
      </c>
    </row>
    <row r="311" spans="1:8" ht="51">
      <c r="A311" s="79" t="s">
        <v>443</v>
      </c>
      <c r="B311" s="101" t="s">
        <v>39</v>
      </c>
      <c r="C311" s="163" t="s">
        <v>15</v>
      </c>
      <c r="D311" s="163" t="s">
        <v>11</v>
      </c>
      <c r="E311" s="167" t="s">
        <v>455</v>
      </c>
      <c r="F311" s="101" t="s">
        <v>191</v>
      </c>
      <c r="G311" s="308">
        <f t="shared" ref="G311:H315" si="32">G312</f>
        <v>42.599999999999994</v>
      </c>
      <c r="H311" s="308">
        <f t="shared" si="32"/>
        <v>42.599999999999994</v>
      </c>
    </row>
    <row r="312" spans="1:8" ht="25.5">
      <c r="A312" s="177" t="s">
        <v>192</v>
      </c>
      <c r="B312" s="101" t="s">
        <v>39</v>
      </c>
      <c r="C312" s="163" t="s">
        <v>15</v>
      </c>
      <c r="D312" s="163" t="s">
        <v>11</v>
      </c>
      <c r="E312" s="167" t="s">
        <v>455</v>
      </c>
      <c r="F312" s="101" t="s">
        <v>190</v>
      </c>
      <c r="G312" s="308">
        <f t="shared" si="32"/>
        <v>42.599999999999994</v>
      </c>
      <c r="H312" s="308">
        <f t="shared" si="32"/>
        <v>42.599999999999994</v>
      </c>
    </row>
    <row r="313" spans="1:8" ht="25.5">
      <c r="A313" s="80" t="s">
        <v>430</v>
      </c>
      <c r="B313" s="102" t="s">
        <v>39</v>
      </c>
      <c r="C313" s="157" t="s">
        <v>15</v>
      </c>
      <c r="D313" s="157" t="s">
        <v>11</v>
      </c>
      <c r="E313" s="102" t="s">
        <v>455</v>
      </c>
      <c r="F313" s="102" t="s">
        <v>94</v>
      </c>
      <c r="G313" s="304">
        <f>43.8-1.2</f>
        <v>42.599999999999994</v>
      </c>
      <c r="H313" s="304">
        <f>43.8-1.2</f>
        <v>42.599999999999994</v>
      </c>
    </row>
    <row r="314" spans="1:8" ht="25.5">
      <c r="A314" s="119" t="s">
        <v>420</v>
      </c>
      <c r="B314" s="101" t="s">
        <v>39</v>
      </c>
      <c r="C314" s="163" t="s">
        <v>15</v>
      </c>
      <c r="D314" s="163" t="s">
        <v>11</v>
      </c>
      <c r="E314" s="167" t="s">
        <v>455</v>
      </c>
      <c r="F314" s="101" t="s">
        <v>193</v>
      </c>
      <c r="G314" s="308">
        <f t="shared" si="32"/>
        <v>1.2</v>
      </c>
      <c r="H314" s="308">
        <f t="shared" si="32"/>
        <v>1.2</v>
      </c>
    </row>
    <row r="315" spans="1:8" ht="25.5">
      <c r="A315" s="119" t="s">
        <v>421</v>
      </c>
      <c r="B315" s="101" t="s">
        <v>39</v>
      </c>
      <c r="C315" s="163" t="s">
        <v>15</v>
      </c>
      <c r="D315" s="163" t="s">
        <v>11</v>
      </c>
      <c r="E315" s="167" t="s">
        <v>455</v>
      </c>
      <c r="F315" s="101" t="s">
        <v>194</v>
      </c>
      <c r="G315" s="308">
        <f t="shared" si="32"/>
        <v>1.2</v>
      </c>
      <c r="H315" s="308">
        <f t="shared" si="32"/>
        <v>1.2</v>
      </c>
    </row>
    <row r="316" spans="1:8" ht="25.5">
      <c r="A316" s="84" t="s">
        <v>426</v>
      </c>
      <c r="B316" s="102" t="s">
        <v>39</v>
      </c>
      <c r="C316" s="157" t="s">
        <v>15</v>
      </c>
      <c r="D316" s="157" t="s">
        <v>11</v>
      </c>
      <c r="E316" s="102" t="s">
        <v>455</v>
      </c>
      <c r="F316" s="102" t="s">
        <v>93</v>
      </c>
      <c r="G316" s="304">
        <v>1.2</v>
      </c>
      <c r="H316" s="304">
        <v>1.2</v>
      </c>
    </row>
    <row r="317" spans="1:8" ht="15">
      <c r="A317" s="180" t="s">
        <v>74</v>
      </c>
      <c r="B317" s="167" t="s">
        <v>39</v>
      </c>
      <c r="C317" s="168" t="s">
        <v>16</v>
      </c>
      <c r="D317" s="168" t="s">
        <v>58</v>
      </c>
      <c r="E317" s="167"/>
      <c r="F317" s="167"/>
      <c r="G317" s="310">
        <f>G318+G324</f>
        <v>17981.900000000001</v>
      </c>
      <c r="H317" s="310">
        <f>H318+H324</f>
        <v>17981.900000000001</v>
      </c>
    </row>
    <row r="318" spans="1:8" ht="15">
      <c r="A318" s="93" t="s">
        <v>88</v>
      </c>
      <c r="B318" s="181" t="s">
        <v>39</v>
      </c>
      <c r="C318" s="279" t="s">
        <v>16</v>
      </c>
      <c r="D318" s="279" t="s">
        <v>8</v>
      </c>
      <c r="E318" s="181"/>
      <c r="F318" s="181"/>
      <c r="G318" s="310">
        <f>G319</f>
        <v>17031.900000000001</v>
      </c>
      <c r="H318" s="310">
        <f>H319</f>
        <v>17031.900000000001</v>
      </c>
    </row>
    <row r="319" spans="1:8" ht="15">
      <c r="A319" s="93" t="s">
        <v>165</v>
      </c>
      <c r="B319" s="101" t="s">
        <v>39</v>
      </c>
      <c r="C319" s="164" t="s">
        <v>16</v>
      </c>
      <c r="D319" s="164" t="s">
        <v>8</v>
      </c>
      <c r="E319" s="101" t="s">
        <v>164</v>
      </c>
      <c r="F319" s="101"/>
      <c r="G319" s="305">
        <f>G320</f>
        <v>17031.900000000001</v>
      </c>
      <c r="H319" s="305">
        <f>H320</f>
        <v>17031.900000000001</v>
      </c>
    </row>
    <row r="320" spans="1:8" ht="38.25">
      <c r="A320" s="93" t="s">
        <v>215</v>
      </c>
      <c r="B320" s="101" t="s">
        <v>39</v>
      </c>
      <c r="C320" s="164" t="s">
        <v>16</v>
      </c>
      <c r="D320" s="164" t="s">
        <v>8</v>
      </c>
      <c r="E320" s="101" t="s">
        <v>216</v>
      </c>
      <c r="F320" s="101"/>
      <c r="G320" s="305">
        <f t="shared" ref="G320:H322" si="33">G321</f>
        <v>17031.900000000001</v>
      </c>
      <c r="H320" s="305">
        <f t="shared" si="33"/>
        <v>17031.900000000001</v>
      </c>
    </row>
    <row r="321" spans="1:8" ht="25.5">
      <c r="A321" s="93" t="s">
        <v>186</v>
      </c>
      <c r="B321" s="101" t="s">
        <v>39</v>
      </c>
      <c r="C321" s="164" t="s">
        <v>16</v>
      </c>
      <c r="D321" s="164" t="s">
        <v>8</v>
      </c>
      <c r="E321" s="101" t="s">
        <v>216</v>
      </c>
      <c r="F321" s="101" t="s">
        <v>184</v>
      </c>
      <c r="G321" s="305">
        <f t="shared" si="33"/>
        <v>17031.900000000001</v>
      </c>
      <c r="H321" s="305">
        <f t="shared" si="33"/>
        <v>17031.900000000001</v>
      </c>
    </row>
    <row r="322" spans="1:8" ht="15">
      <c r="A322" s="93" t="s">
        <v>189</v>
      </c>
      <c r="B322" s="101" t="s">
        <v>39</v>
      </c>
      <c r="C322" s="164" t="s">
        <v>16</v>
      </c>
      <c r="D322" s="164" t="s">
        <v>8</v>
      </c>
      <c r="E322" s="101" t="s">
        <v>216</v>
      </c>
      <c r="F322" s="101" t="s">
        <v>188</v>
      </c>
      <c r="G322" s="305">
        <f t="shared" si="33"/>
        <v>17031.900000000001</v>
      </c>
      <c r="H322" s="305">
        <f t="shared" si="33"/>
        <v>17031.900000000001</v>
      </c>
    </row>
    <row r="323" spans="1:8" ht="38.25">
      <c r="A323" s="176" t="s">
        <v>428</v>
      </c>
      <c r="B323" s="102" t="s">
        <v>39</v>
      </c>
      <c r="C323" s="155">
        <v>11</v>
      </c>
      <c r="D323" s="155">
        <v>1</v>
      </c>
      <c r="E323" s="102" t="s">
        <v>216</v>
      </c>
      <c r="F323" s="102" t="s">
        <v>100</v>
      </c>
      <c r="G323" s="304">
        <v>17031.900000000001</v>
      </c>
      <c r="H323" s="304">
        <v>17031.900000000001</v>
      </c>
    </row>
    <row r="324" spans="1:8" ht="15">
      <c r="A324" s="93" t="s">
        <v>76</v>
      </c>
      <c r="B324" s="101" t="s">
        <v>39</v>
      </c>
      <c r="C324" s="164" t="s">
        <v>16</v>
      </c>
      <c r="D324" s="164" t="s">
        <v>19</v>
      </c>
      <c r="E324" s="101" t="s">
        <v>7</v>
      </c>
      <c r="F324" s="101" t="s">
        <v>7</v>
      </c>
      <c r="G324" s="305">
        <f>G326</f>
        <v>950</v>
      </c>
      <c r="H324" s="305">
        <f>H326</f>
        <v>950</v>
      </c>
    </row>
    <row r="325" spans="1:8" ht="15">
      <c r="A325" s="93" t="s">
        <v>165</v>
      </c>
      <c r="B325" s="101" t="s">
        <v>39</v>
      </c>
      <c r="C325" s="164" t="s">
        <v>16</v>
      </c>
      <c r="D325" s="164" t="s">
        <v>19</v>
      </c>
      <c r="E325" s="101" t="s">
        <v>164</v>
      </c>
      <c r="F325" s="101"/>
      <c r="G325" s="305">
        <f>G326</f>
        <v>950</v>
      </c>
      <c r="H325" s="305">
        <f>H326</f>
        <v>950</v>
      </c>
    </row>
    <row r="326" spans="1:8" ht="25.5">
      <c r="A326" s="93" t="s">
        <v>234</v>
      </c>
      <c r="B326" s="101" t="s">
        <v>39</v>
      </c>
      <c r="C326" s="164" t="s">
        <v>16</v>
      </c>
      <c r="D326" s="164" t="s">
        <v>19</v>
      </c>
      <c r="E326" s="101" t="s">
        <v>376</v>
      </c>
      <c r="F326" s="101" t="s">
        <v>7</v>
      </c>
      <c r="G326" s="314">
        <f>G347+G343+G339+G335+G331+G327</f>
        <v>950</v>
      </c>
      <c r="H326" s="314">
        <f>H347+H343+H339+H335+H331+H327</f>
        <v>950</v>
      </c>
    </row>
    <row r="327" spans="1:8" ht="15">
      <c r="A327" s="241" t="s">
        <v>390</v>
      </c>
      <c r="B327" s="101" t="s">
        <v>39</v>
      </c>
      <c r="C327" s="164" t="s">
        <v>16</v>
      </c>
      <c r="D327" s="164" t="s">
        <v>19</v>
      </c>
      <c r="E327" s="101" t="s">
        <v>380</v>
      </c>
      <c r="F327" s="101"/>
      <c r="G327" s="314">
        <f t="shared" ref="G327:H329" si="34">G328</f>
        <v>35</v>
      </c>
      <c r="H327" s="314">
        <f t="shared" si="34"/>
        <v>35</v>
      </c>
    </row>
    <row r="328" spans="1:8" ht="25.5">
      <c r="A328" s="242" t="s">
        <v>420</v>
      </c>
      <c r="B328" s="101" t="s">
        <v>39</v>
      </c>
      <c r="C328" s="164" t="s">
        <v>16</v>
      </c>
      <c r="D328" s="164" t="s">
        <v>19</v>
      </c>
      <c r="E328" s="101" t="s">
        <v>380</v>
      </c>
      <c r="F328" s="101" t="s">
        <v>193</v>
      </c>
      <c r="G328" s="314">
        <f t="shared" si="34"/>
        <v>35</v>
      </c>
      <c r="H328" s="314">
        <f t="shared" si="34"/>
        <v>35</v>
      </c>
    </row>
    <row r="329" spans="1:8" ht="25.5">
      <c r="A329" s="242" t="s">
        <v>421</v>
      </c>
      <c r="B329" s="101" t="s">
        <v>39</v>
      </c>
      <c r="C329" s="164" t="s">
        <v>16</v>
      </c>
      <c r="D329" s="164" t="s">
        <v>19</v>
      </c>
      <c r="E329" s="101" t="s">
        <v>380</v>
      </c>
      <c r="F329" s="101" t="s">
        <v>194</v>
      </c>
      <c r="G329" s="314">
        <f t="shared" si="34"/>
        <v>35</v>
      </c>
      <c r="H329" s="314">
        <f t="shared" si="34"/>
        <v>35</v>
      </c>
    </row>
    <row r="330" spans="1:8" ht="25.5">
      <c r="A330" s="243" t="s">
        <v>426</v>
      </c>
      <c r="B330" s="102" t="s">
        <v>39</v>
      </c>
      <c r="C330" s="157" t="s">
        <v>16</v>
      </c>
      <c r="D330" s="157" t="s">
        <v>19</v>
      </c>
      <c r="E330" s="102" t="s">
        <v>380</v>
      </c>
      <c r="F330" s="102" t="s">
        <v>93</v>
      </c>
      <c r="G330" s="315">
        <v>35</v>
      </c>
      <c r="H330" s="315">
        <v>35</v>
      </c>
    </row>
    <row r="331" spans="1:8" ht="15">
      <c r="A331" s="241" t="s">
        <v>389</v>
      </c>
      <c r="B331" s="101" t="s">
        <v>39</v>
      </c>
      <c r="C331" s="164" t="s">
        <v>16</v>
      </c>
      <c r="D331" s="164" t="s">
        <v>19</v>
      </c>
      <c r="E331" s="101" t="s">
        <v>381</v>
      </c>
      <c r="F331" s="101"/>
      <c r="G331" s="314">
        <f t="shared" ref="G331:H333" si="35">G332</f>
        <v>35</v>
      </c>
      <c r="H331" s="314">
        <f t="shared" si="35"/>
        <v>35</v>
      </c>
    </row>
    <row r="332" spans="1:8" ht="25.5">
      <c r="A332" s="242" t="s">
        <v>420</v>
      </c>
      <c r="B332" s="101" t="s">
        <v>39</v>
      </c>
      <c r="C332" s="164" t="s">
        <v>16</v>
      </c>
      <c r="D332" s="164" t="s">
        <v>19</v>
      </c>
      <c r="E332" s="101" t="s">
        <v>381</v>
      </c>
      <c r="F332" s="101" t="s">
        <v>193</v>
      </c>
      <c r="G332" s="314">
        <f t="shared" si="35"/>
        <v>35</v>
      </c>
      <c r="H332" s="314">
        <f t="shared" si="35"/>
        <v>35</v>
      </c>
    </row>
    <row r="333" spans="1:8" ht="25.5">
      <c r="A333" s="242" t="s">
        <v>421</v>
      </c>
      <c r="B333" s="101" t="s">
        <v>39</v>
      </c>
      <c r="C333" s="164" t="s">
        <v>16</v>
      </c>
      <c r="D333" s="164" t="s">
        <v>19</v>
      </c>
      <c r="E333" s="101" t="s">
        <v>381</v>
      </c>
      <c r="F333" s="101" t="s">
        <v>194</v>
      </c>
      <c r="G333" s="314">
        <f t="shared" si="35"/>
        <v>35</v>
      </c>
      <c r="H333" s="314">
        <f t="shared" si="35"/>
        <v>35</v>
      </c>
    </row>
    <row r="334" spans="1:8" ht="25.5">
      <c r="A334" s="243" t="s">
        <v>426</v>
      </c>
      <c r="B334" s="102" t="s">
        <v>39</v>
      </c>
      <c r="C334" s="157" t="s">
        <v>16</v>
      </c>
      <c r="D334" s="157" t="s">
        <v>19</v>
      </c>
      <c r="E334" s="102" t="s">
        <v>381</v>
      </c>
      <c r="F334" s="102" t="s">
        <v>93</v>
      </c>
      <c r="G334" s="315">
        <v>35</v>
      </c>
      <c r="H334" s="315">
        <v>35</v>
      </c>
    </row>
    <row r="335" spans="1:8" ht="25.5">
      <c r="A335" s="241" t="s">
        <v>388</v>
      </c>
      <c r="B335" s="101" t="s">
        <v>39</v>
      </c>
      <c r="C335" s="164" t="s">
        <v>16</v>
      </c>
      <c r="D335" s="164" t="s">
        <v>19</v>
      </c>
      <c r="E335" s="101" t="s">
        <v>382</v>
      </c>
      <c r="F335" s="101"/>
      <c r="G335" s="314">
        <f t="shared" ref="G335:H337" si="36">G336</f>
        <v>60</v>
      </c>
      <c r="H335" s="314">
        <f t="shared" si="36"/>
        <v>60</v>
      </c>
    </row>
    <row r="336" spans="1:8" ht="25.5">
      <c r="A336" s="242" t="s">
        <v>420</v>
      </c>
      <c r="B336" s="101" t="s">
        <v>39</v>
      </c>
      <c r="C336" s="164" t="s">
        <v>16</v>
      </c>
      <c r="D336" s="164" t="s">
        <v>19</v>
      </c>
      <c r="E336" s="101" t="s">
        <v>382</v>
      </c>
      <c r="F336" s="101" t="s">
        <v>193</v>
      </c>
      <c r="G336" s="314">
        <f t="shared" si="36"/>
        <v>60</v>
      </c>
      <c r="H336" s="314">
        <f t="shared" si="36"/>
        <v>60</v>
      </c>
    </row>
    <row r="337" spans="1:9" ht="25.5">
      <c r="A337" s="242" t="s">
        <v>421</v>
      </c>
      <c r="B337" s="101" t="s">
        <v>39</v>
      </c>
      <c r="C337" s="164" t="s">
        <v>16</v>
      </c>
      <c r="D337" s="164" t="s">
        <v>19</v>
      </c>
      <c r="E337" s="101" t="s">
        <v>382</v>
      </c>
      <c r="F337" s="101" t="s">
        <v>194</v>
      </c>
      <c r="G337" s="314">
        <f t="shared" si="36"/>
        <v>60</v>
      </c>
      <c r="H337" s="314">
        <f t="shared" si="36"/>
        <v>60</v>
      </c>
    </row>
    <row r="338" spans="1:9" ht="25.5">
      <c r="A338" s="243" t="s">
        <v>426</v>
      </c>
      <c r="B338" s="102" t="s">
        <v>39</v>
      </c>
      <c r="C338" s="157" t="s">
        <v>16</v>
      </c>
      <c r="D338" s="157" t="s">
        <v>19</v>
      </c>
      <c r="E338" s="102" t="s">
        <v>382</v>
      </c>
      <c r="F338" s="102" t="s">
        <v>93</v>
      </c>
      <c r="G338" s="315">
        <v>60</v>
      </c>
      <c r="H338" s="315">
        <v>60</v>
      </c>
    </row>
    <row r="339" spans="1:9" ht="34.5" customHeight="1">
      <c r="A339" s="241" t="s">
        <v>387</v>
      </c>
      <c r="B339" s="101" t="s">
        <v>39</v>
      </c>
      <c r="C339" s="164" t="s">
        <v>16</v>
      </c>
      <c r="D339" s="164" t="s">
        <v>19</v>
      </c>
      <c r="E339" s="101" t="s">
        <v>383</v>
      </c>
      <c r="F339" s="101"/>
      <c r="G339" s="314">
        <f t="shared" ref="G339:H341" si="37">G340</f>
        <v>600</v>
      </c>
      <c r="H339" s="314">
        <f t="shared" si="37"/>
        <v>600</v>
      </c>
    </row>
    <row r="340" spans="1:9" ht="25.5">
      <c r="A340" s="242" t="s">
        <v>420</v>
      </c>
      <c r="B340" s="101" t="s">
        <v>39</v>
      </c>
      <c r="C340" s="164" t="s">
        <v>16</v>
      </c>
      <c r="D340" s="164" t="s">
        <v>19</v>
      </c>
      <c r="E340" s="101" t="s">
        <v>383</v>
      </c>
      <c r="F340" s="101" t="s">
        <v>193</v>
      </c>
      <c r="G340" s="314">
        <f t="shared" si="37"/>
        <v>600</v>
      </c>
      <c r="H340" s="314">
        <f t="shared" si="37"/>
        <v>600</v>
      </c>
    </row>
    <row r="341" spans="1:9" ht="25.5">
      <c r="A341" s="242" t="s">
        <v>421</v>
      </c>
      <c r="B341" s="101" t="s">
        <v>39</v>
      </c>
      <c r="C341" s="164" t="s">
        <v>16</v>
      </c>
      <c r="D341" s="164" t="s">
        <v>19</v>
      </c>
      <c r="E341" s="101" t="s">
        <v>383</v>
      </c>
      <c r="F341" s="101" t="s">
        <v>194</v>
      </c>
      <c r="G341" s="314">
        <f t="shared" si="37"/>
        <v>600</v>
      </c>
      <c r="H341" s="314">
        <f t="shared" si="37"/>
        <v>600</v>
      </c>
    </row>
    <row r="342" spans="1:9" ht="38.25">
      <c r="A342" s="243" t="s">
        <v>397</v>
      </c>
      <c r="B342" s="102" t="s">
        <v>39</v>
      </c>
      <c r="C342" s="157" t="s">
        <v>16</v>
      </c>
      <c r="D342" s="157" t="s">
        <v>19</v>
      </c>
      <c r="E342" s="102" t="s">
        <v>383</v>
      </c>
      <c r="F342" s="102" t="s">
        <v>93</v>
      </c>
      <c r="G342" s="315">
        <v>600</v>
      </c>
      <c r="H342" s="315">
        <v>600</v>
      </c>
    </row>
    <row r="343" spans="1:9" ht="25.5">
      <c r="A343" s="241" t="s">
        <v>386</v>
      </c>
      <c r="B343" s="101" t="s">
        <v>39</v>
      </c>
      <c r="C343" s="164" t="s">
        <v>16</v>
      </c>
      <c r="D343" s="164" t="s">
        <v>19</v>
      </c>
      <c r="E343" s="101" t="s">
        <v>384</v>
      </c>
      <c r="F343" s="101"/>
      <c r="G343" s="314">
        <f t="shared" ref="G343:H345" si="38">G344</f>
        <v>170</v>
      </c>
      <c r="H343" s="314">
        <f t="shared" si="38"/>
        <v>170</v>
      </c>
    </row>
    <row r="344" spans="1:9" ht="38.25">
      <c r="A344" s="242" t="s">
        <v>403</v>
      </c>
      <c r="B344" s="101" t="s">
        <v>39</v>
      </c>
      <c r="C344" s="164" t="s">
        <v>16</v>
      </c>
      <c r="D344" s="164" t="s">
        <v>19</v>
      </c>
      <c r="E344" s="101" t="s">
        <v>384</v>
      </c>
      <c r="F344" s="101" t="s">
        <v>193</v>
      </c>
      <c r="G344" s="314">
        <f t="shared" si="38"/>
        <v>170</v>
      </c>
      <c r="H344" s="314">
        <f t="shared" si="38"/>
        <v>170</v>
      </c>
    </row>
    <row r="345" spans="1:9" ht="25.5">
      <c r="A345" s="242" t="s">
        <v>421</v>
      </c>
      <c r="B345" s="101" t="s">
        <v>39</v>
      </c>
      <c r="C345" s="164" t="s">
        <v>16</v>
      </c>
      <c r="D345" s="164" t="s">
        <v>19</v>
      </c>
      <c r="E345" s="101" t="s">
        <v>384</v>
      </c>
      <c r="F345" s="101" t="s">
        <v>194</v>
      </c>
      <c r="G345" s="314">
        <f t="shared" si="38"/>
        <v>170</v>
      </c>
      <c r="H345" s="314">
        <f t="shared" si="38"/>
        <v>170</v>
      </c>
    </row>
    <row r="346" spans="1:9" ht="25.5">
      <c r="A346" s="243" t="s">
        <v>426</v>
      </c>
      <c r="B346" s="102" t="s">
        <v>39</v>
      </c>
      <c r="C346" s="157" t="s">
        <v>16</v>
      </c>
      <c r="D346" s="157" t="s">
        <v>19</v>
      </c>
      <c r="E346" s="102" t="s">
        <v>384</v>
      </c>
      <c r="F346" s="102" t="s">
        <v>93</v>
      </c>
      <c r="G346" s="315">
        <v>170</v>
      </c>
      <c r="H346" s="315">
        <v>170</v>
      </c>
    </row>
    <row r="347" spans="1:9" ht="15">
      <c r="A347" s="241" t="s">
        <v>379</v>
      </c>
      <c r="B347" s="101" t="s">
        <v>39</v>
      </c>
      <c r="C347" s="164" t="s">
        <v>16</v>
      </c>
      <c r="D347" s="164" t="s">
        <v>19</v>
      </c>
      <c r="E347" s="101" t="s">
        <v>385</v>
      </c>
      <c r="F347" s="101"/>
      <c r="G347" s="314">
        <f t="shared" ref="G347:H349" si="39">G348</f>
        <v>50</v>
      </c>
      <c r="H347" s="314">
        <f t="shared" si="39"/>
        <v>50</v>
      </c>
    </row>
    <row r="348" spans="1:9" ht="25.5">
      <c r="A348" s="119" t="s">
        <v>420</v>
      </c>
      <c r="B348" s="101" t="s">
        <v>39</v>
      </c>
      <c r="C348" s="164" t="s">
        <v>16</v>
      </c>
      <c r="D348" s="164" t="s">
        <v>19</v>
      </c>
      <c r="E348" s="101" t="s">
        <v>385</v>
      </c>
      <c r="F348" s="101" t="s">
        <v>193</v>
      </c>
      <c r="G348" s="314">
        <f t="shared" si="39"/>
        <v>50</v>
      </c>
      <c r="H348" s="314">
        <f t="shared" si="39"/>
        <v>50</v>
      </c>
    </row>
    <row r="349" spans="1:9" ht="25.5">
      <c r="A349" s="242" t="s">
        <v>421</v>
      </c>
      <c r="B349" s="101" t="s">
        <v>39</v>
      </c>
      <c r="C349" s="164" t="s">
        <v>16</v>
      </c>
      <c r="D349" s="164" t="s">
        <v>19</v>
      </c>
      <c r="E349" s="101" t="s">
        <v>385</v>
      </c>
      <c r="F349" s="101" t="s">
        <v>194</v>
      </c>
      <c r="G349" s="314">
        <f t="shared" si="39"/>
        <v>50</v>
      </c>
      <c r="H349" s="314">
        <f t="shared" si="39"/>
        <v>50</v>
      </c>
    </row>
    <row r="350" spans="1:9" ht="25.5">
      <c r="A350" s="84" t="s">
        <v>426</v>
      </c>
      <c r="B350" s="102" t="s">
        <v>39</v>
      </c>
      <c r="C350" s="155">
        <v>11</v>
      </c>
      <c r="D350" s="155">
        <v>2</v>
      </c>
      <c r="E350" s="102" t="s">
        <v>385</v>
      </c>
      <c r="F350" s="102" t="s">
        <v>93</v>
      </c>
      <c r="G350" s="315">
        <v>50</v>
      </c>
      <c r="H350" s="315">
        <v>50</v>
      </c>
    </row>
    <row r="351" spans="1:9">
      <c r="A351" s="253" t="s">
        <v>161</v>
      </c>
      <c r="B351" s="275" t="s">
        <v>40</v>
      </c>
      <c r="C351" s="280"/>
      <c r="D351" s="280"/>
      <c r="E351" s="275" t="s">
        <v>7</v>
      </c>
      <c r="F351" s="275" t="s">
        <v>7</v>
      </c>
      <c r="G351" s="306">
        <f>G352+G364+G398+G478</f>
        <v>154982.79999999999</v>
      </c>
      <c r="H351" s="306">
        <f>H352+H364+H398+H478</f>
        <v>173150.3</v>
      </c>
      <c r="I351" s="16"/>
    </row>
    <row r="352" spans="1:9" ht="15">
      <c r="A352" s="233" t="s">
        <v>52</v>
      </c>
      <c r="B352" s="161" t="s">
        <v>40</v>
      </c>
      <c r="C352" s="274">
        <v>4</v>
      </c>
      <c r="D352" s="274">
        <v>0</v>
      </c>
      <c r="E352" s="161"/>
      <c r="F352" s="161"/>
      <c r="G352" s="313">
        <f>G353+G360</f>
        <v>690.1</v>
      </c>
      <c r="H352" s="313">
        <f>H353+H360</f>
        <v>0</v>
      </c>
    </row>
    <row r="353" spans="1:8" ht="15">
      <c r="A353" s="93" t="s">
        <v>154</v>
      </c>
      <c r="B353" s="101" t="s">
        <v>40</v>
      </c>
      <c r="C353" s="153">
        <v>4</v>
      </c>
      <c r="D353" s="153">
        <v>1</v>
      </c>
      <c r="E353" s="101"/>
      <c r="F353" s="101"/>
      <c r="G353" s="314">
        <f t="shared" ref="G353:H355" si="40">G354</f>
        <v>12.5</v>
      </c>
      <c r="H353" s="314">
        <f t="shared" si="40"/>
        <v>0</v>
      </c>
    </row>
    <row r="354" spans="1:8" ht="15">
      <c r="A354" s="93" t="s">
        <v>165</v>
      </c>
      <c r="B354" s="101" t="s">
        <v>40</v>
      </c>
      <c r="C354" s="153">
        <v>4</v>
      </c>
      <c r="D354" s="153">
        <v>1</v>
      </c>
      <c r="E354" s="101" t="s">
        <v>164</v>
      </c>
      <c r="F354" s="101"/>
      <c r="G354" s="314">
        <f t="shared" si="40"/>
        <v>12.5</v>
      </c>
      <c r="H354" s="314">
        <f t="shared" si="40"/>
        <v>0</v>
      </c>
    </row>
    <row r="355" spans="1:8" ht="25.5">
      <c r="A355" s="93" t="s">
        <v>230</v>
      </c>
      <c r="B355" s="101" t="s">
        <v>40</v>
      </c>
      <c r="C355" s="153">
        <v>4</v>
      </c>
      <c r="D355" s="153">
        <v>1</v>
      </c>
      <c r="E355" s="167" t="s">
        <v>264</v>
      </c>
      <c r="F355" s="101"/>
      <c r="G355" s="314">
        <f t="shared" si="40"/>
        <v>12.5</v>
      </c>
      <c r="H355" s="314">
        <f t="shared" si="40"/>
        <v>0</v>
      </c>
    </row>
    <row r="356" spans="1:8" ht="15">
      <c r="A356" s="93" t="s">
        <v>265</v>
      </c>
      <c r="B356" s="101" t="s">
        <v>40</v>
      </c>
      <c r="C356" s="153">
        <v>4</v>
      </c>
      <c r="D356" s="153">
        <v>1</v>
      </c>
      <c r="E356" s="167" t="s">
        <v>267</v>
      </c>
      <c r="F356" s="101"/>
      <c r="G356" s="314">
        <f>G359</f>
        <v>12.5</v>
      </c>
      <c r="H356" s="314">
        <f>H359</f>
        <v>0</v>
      </c>
    </row>
    <row r="357" spans="1:8" ht="25.5">
      <c r="A357" s="119" t="s">
        <v>420</v>
      </c>
      <c r="B357" s="101" t="s">
        <v>40</v>
      </c>
      <c r="C357" s="153">
        <v>4</v>
      </c>
      <c r="D357" s="153">
        <v>1</v>
      </c>
      <c r="E357" s="167" t="s">
        <v>267</v>
      </c>
      <c r="F357" s="101" t="s">
        <v>193</v>
      </c>
      <c r="G357" s="314">
        <f>G358</f>
        <v>12.5</v>
      </c>
      <c r="H357" s="314">
        <f>H358</f>
        <v>0</v>
      </c>
    </row>
    <row r="358" spans="1:8" ht="25.5">
      <c r="A358" s="119" t="s">
        <v>421</v>
      </c>
      <c r="B358" s="101" t="s">
        <v>40</v>
      </c>
      <c r="C358" s="153">
        <v>4</v>
      </c>
      <c r="D358" s="153">
        <v>1</v>
      </c>
      <c r="E358" s="167" t="s">
        <v>267</v>
      </c>
      <c r="F358" s="101" t="s">
        <v>194</v>
      </c>
      <c r="G358" s="314">
        <f>G359</f>
        <v>12.5</v>
      </c>
      <c r="H358" s="314">
        <f>H359</f>
        <v>0</v>
      </c>
    </row>
    <row r="359" spans="1:8" ht="25.5">
      <c r="A359" s="84" t="s">
        <v>426</v>
      </c>
      <c r="B359" s="102" t="s">
        <v>40</v>
      </c>
      <c r="C359" s="155">
        <v>4</v>
      </c>
      <c r="D359" s="155">
        <v>1</v>
      </c>
      <c r="E359" s="102" t="s">
        <v>267</v>
      </c>
      <c r="F359" s="102" t="s">
        <v>93</v>
      </c>
      <c r="G359" s="315">
        <v>12.5</v>
      </c>
      <c r="H359" s="315">
        <v>0</v>
      </c>
    </row>
    <row r="360" spans="1:8" ht="38.25">
      <c r="A360" s="93" t="s">
        <v>520</v>
      </c>
      <c r="B360" s="101" t="s">
        <v>40</v>
      </c>
      <c r="C360" s="153">
        <v>4</v>
      </c>
      <c r="D360" s="153">
        <v>12</v>
      </c>
      <c r="E360" s="101" t="s">
        <v>485</v>
      </c>
      <c r="F360" s="101"/>
      <c r="G360" s="314">
        <f t="shared" ref="G360:H362" si="41">G361</f>
        <v>677.6</v>
      </c>
      <c r="H360" s="314">
        <f t="shared" si="41"/>
        <v>0</v>
      </c>
    </row>
    <row r="361" spans="1:8" ht="38.25">
      <c r="A361" s="93" t="s">
        <v>402</v>
      </c>
      <c r="B361" s="101" t="s">
        <v>40</v>
      </c>
      <c r="C361" s="153">
        <v>4</v>
      </c>
      <c r="D361" s="153">
        <v>12</v>
      </c>
      <c r="E361" s="101" t="s">
        <v>485</v>
      </c>
      <c r="F361" s="101" t="s">
        <v>184</v>
      </c>
      <c r="G361" s="314">
        <f t="shared" si="41"/>
        <v>677.6</v>
      </c>
      <c r="H361" s="314">
        <f t="shared" si="41"/>
        <v>0</v>
      </c>
    </row>
    <row r="362" spans="1:8" ht="15">
      <c r="A362" s="190" t="s">
        <v>187</v>
      </c>
      <c r="B362" s="101" t="s">
        <v>40</v>
      </c>
      <c r="C362" s="153">
        <v>4</v>
      </c>
      <c r="D362" s="153">
        <v>12</v>
      </c>
      <c r="E362" s="101" t="s">
        <v>485</v>
      </c>
      <c r="F362" s="101" t="s">
        <v>185</v>
      </c>
      <c r="G362" s="316">
        <f t="shared" si="41"/>
        <v>677.6</v>
      </c>
      <c r="H362" s="316">
        <f t="shared" si="41"/>
        <v>0</v>
      </c>
    </row>
    <row r="363" spans="1:8" ht="15">
      <c r="A363" s="176" t="s">
        <v>104</v>
      </c>
      <c r="B363" s="102" t="s">
        <v>40</v>
      </c>
      <c r="C363" s="155">
        <v>4</v>
      </c>
      <c r="D363" s="155">
        <v>12</v>
      </c>
      <c r="E363" s="102" t="s">
        <v>485</v>
      </c>
      <c r="F363" s="102" t="s">
        <v>105</v>
      </c>
      <c r="G363" s="315">
        <v>677.6</v>
      </c>
      <c r="H363" s="315">
        <v>0</v>
      </c>
    </row>
    <row r="364" spans="1:8" ht="15">
      <c r="A364" s="233" t="s">
        <v>54</v>
      </c>
      <c r="B364" s="161" t="s">
        <v>40</v>
      </c>
      <c r="C364" s="274">
        <v>7</v>
      </c>
      <c r="D364" s="274">
        <v>0</v>
      </c>
      <c r="E364" s="281" t="s">
        <v>7</v>
      </c>
      <c r="F364" s="161" t="s">
        <v>7</v>
      </c>
      <c r="G364" s="317">
        <f>G365</f>
        <v>24161.7</v>
      </c>
      <c r="H364" s="317">
        <f>H365</f>
        <v>26549.9</v>
      </c>
    </row>
    <row r="365" spans="1:8" ht="15">
      <c r="A365" s="93" t="s">
        <v>21</v>
      </c>
      <c r="B365" s="101" t="s">
        <v>40</v>
      </c>
      <c r="C365" s="153">
        <v>7</v>
      </c>
      <c r="D365" s="153">
        <v>2</v>
      </c>
      <c r="E365" s="165" t="s">
        <v>7</v>
      </c>
      <c r="F365" s="101" t="s">
        <v>7</v>
      </c>
      <c r="G365" s="318">
        <f>G366</f>
        <v>24161.7</v>
      </c>
      <c r="H365" s="318">
        <f>H366</f>
        <v>26549.9</v>
      </c>
    </row>
    <row r="366" spans="1:8" ht="15">
      <c r="A366" s="93" t="s">
        <v>165</v>
      </c>
      <c r="B366" s="101" t="s">
        <v>40</v>
      </c>
      <c r="C366" s="153">
        <v>7</v>
      </c>
      <c r="D366" s="153">
        <v>2</v>
      </c>
      <c r="E366" s="101" t="s">
        <v>164</v>
      </c>
      <c r="F366" s="101"/>
      <c r="G366" s="318">
        <f>G367+G371+G384+G389</f>
        <v>24161.7</v>
      </c>
      <c r="H366" s="318">
        <f>H367+H371+H384+H389</f>
        <v>26549.9</v>
      </c>
    </row>
    <row r="367" spans="1:8" ht="38.25">
      <c r="A367" s="93" t="s">
        <v>215</v>
      </c>
      <c r="B367" s="101" t="s">
        <v>40</v>
      </c>
      <c r="C367" s="153">
        <v>7</v>
      </c>
      <c r="D367" s="153">
        <v>2</v>
      </c>
      <c r="E367" s="101" t="s">
        <v>216</v>
      </c>
      <c r="F367" s="101"/>
      <c r="G367" s="305">
        <f>G369</f>
        <v>23761.7</v>
      </c>
      <c r="H367" s="305">
        <f>H369</f>
        <v>26549.9</v>
      </c>
    </row>
    <row r="368" spans="1:8" ht="25.5">
      <c r="A368" s="93" t="s">
        <v>186</v>
      </c>
      <c r="B368" s="101" t="s">
        <v>40</v>
      </c>
      <c r="C368" s="153">
        <v>7</v>
      </c>
      <c r="D368" s="153">
        <v>2</v>
      </c>
      <c r="E368" s="101" t="s">
        <v>216</v>
      </c>
      <c r="F368" s="101" t="s">
        <v>184</v>
      </c>
      <c r="G368" s="319">
        <f>G369</f>
        <v>23761.7</v>
      </c>
      <c r="H368" s="319">
        <f>H369</f>
        <v>26549.9</v>
      </c>
    </row>
    <row r="369" spans="1:8" ht="15">
      <c r="A369" s="93" t="s">
        <v>189</v>
      </c>
      <c r="B369" s="101" t="s">
        <v>40</v>
      </c>
      <c r="C369" s="153">
        <v>7</v>
      </c>
      <c r="D369" s="153">
        <v>2</v>
      </c>
      <c r="E369" s="101" t="s">
        <v>216</v>
      </c>
      <c r="F369" s="101" t="s">
        <v>188</v>
      </c>
      <c r="G369" s="319">
        <f>G370</f>
        <v>23761.7</v>
      </c>
      <c r="H369" s="319">
        <f>H370</f>
        <v>26549.9</v>
      </c>
    </row>
    <row r="370" spans="1:8" ht="38.25">
      <c r="A370" s="176" t="s">
        <v>428</v>
      </c>
      <c r="B370" s="102" t="s">
        <v>40</v>
      </c>
      <c r="C370" s="155">
        <v>7</v>
      </c>
      <c r="D370" s="155">
        <v>2</v>
      </c>
      <c r="E370" s="102" t="s">
        <v>216</v>
      </c>
      <c r="F370" s="102" t="s">
        <v>100</v>
      </c>
      <c r="G370" s="304">
        <v>23761.7</v>
      </c>
      <c r="H370" s="304">
        <v>26549.9</v>
      </c>
    </row>
    <row r="371" spans="1:8" ht="15">
      <c r="A371" s="5" t="s">
        <v>533</v>
      </c>
      <c r="B371" s="101" t="s">
        <v>40</v>
      </c>
      <c r="C371" s="153">
        <v>7</v>
      </c>
      <c r="D371" s="153">
        <v>2</v>
      </c>
      <c r="E371" s="101" t="s">
        <v>239</v>
      </c>
      <c r="F371" s="101"/>
      <c r="G371" s="314">
        <f>G380+G376+G372</f>
        <v>255</v>
      </c>
      <c r="H371" s="314">
        <f>H380+H376+H372</f>
        <v>0</v>
      </c>
    </row>
    <row r="372" spans="1:8" ht="15">
      <c r="A372" s="93" t="s">
        <v>243</v>
      </c>
      <c r="B372" s="101" t="s">
        <v>40</v>
      </c>
      <c r="C372" s="153">
        <v>7</v>
      </c>
      <c r="D372" s="153">
        <v>2</v>
      </c>
      <c r="E372" s="101" t="s">
        <v>242</v>
      </c>
      <c r="F372" s="101"/>
      <c r="G372" s="314">
        <f t="shared" ref="G372:H374" si="42">G373</f>
        <v>100</v>
      </c>
      <c r="H372" s="314">
        <f t="shared" si="42"/>
        <v>0</v>
      </c>
    </row>
    <row r="373" spans="1:8" ht="25.5">
      <c r="A373" s="93" t="s">
        <v>186</v>
      </c>
      <c r="B373" s="101" t="s">
        <v>40</v>
      </c>
      <c r="C373" s="153">
        <v>7</v>
      </c>
      <c r="D373" s="153">
        <v>2</v>
      </c>
      <c r="E373" s="101" t="s">
        <v>242</v>
      </c>
      <c r="F373" s="101" t="s">
        <v>184</v>
      </c>
      <c r="G373" s="314">
        <f t="shared" si="42"/>
        <v>100</v>
      </c>
      <c r="H373" s="314">
        <f t="shared" si="42"/>
        <v>0</v>
      </c>
    </row>
    <row r="374" spans="1:8" ht="15">
      <c r="A374" s="93" t="s">
        <v>189</v>
      </c>
      <c r="B374" s="101" t="s">
        <v>40</v>
      </c>
      <c r="C374" s="153">
        <v>7</v>
      </c>
      <c r="D374" s="153">
        <v>2</v>
      </c>
      <c r="E374" s="101" t="s">
        <v>242</v>
      </c>
      <c r="F374" s="101" t="s">
        <v>188</v>
      </c>
      <c r="G374" s="314">
        <f t="shared" si="42"/>
        <v>100</v>
      </c>
      <c r="H374" s="314">
        <f t="shared" si="42"/>
        <v>0</v>
      </c>
    </row>
    <row r="375" spans="1:8" ht="15">
      <c r="A375" s="176" t="s">
        <v>106</v>
      </c>
      <c r="B375" s="102" t="s">
        <v>40</v>
      </c>
      <c r="C375" s="155">
        <v>7</v>
      </c>
      <c r="D375" s="155">
        <v>2</v>
      </c>
      <c r="E375" s="102" t="s">
        <v>242</v>
      </c>
      <c r="F375" s="102" t="s">
        <v>107</v>
      </c>
      <c r="G375" s="315">
        <v>100</v>
      </c>
      <c r="H375" s="315">
        <v>0</v>
      </c>
    </row>
    <row r="376" spans="1:8" ht="51">
      <c r="A376" s="93" t="s">
        <v>518</v>
      </c>
      <c r="B376" s="101" t="s">
        <v>40</v>
      </c>
      <c r="C376" s="153">
        <v>7</v>
      </c>
      <c r="D376" s="153">
        <v>2</v>
      </c>
      <c r="E376" s="101" t="s">
        <v>244</v>
      </c>
      <c r="F376" s="101"/>
      <c r="G376" s="314">
        <f t="shared" ref="G376:H378" si="43">G377</f>
        <v>55</v>
      </c>
      <c r="H376" s="314">
        <f t="shared" si="43"/>
        <v>0</v>
      </c>
    </row>
    <row r="377" spans="1:8" ht="25.5">
      <c r="A377" s="93" t="s">
        <v>186</v>
      </c>
      <c r="B377" s="101" t="s">
        <v>40</v>
      </c>
      <c r="C377" s="153">
        <v>7</v>
      </c>
      <c r="D377" s="153">
        <v>2</v>
      </c>
      <c r="E377" s="101" t="s">
        <v>244</v>
      </c>
      <c r="F377" s="101" t="s">
        <v>184</v>
      </c>
      <c r="G377" s="314">
        <f t="shared" si="43"/>
        <v>55</v>
      </c>
      <c r="H377" s="314">
        <f t="shared" si="43"/>
        <v>0</v>
      </c>
    </row>
    <row r="378" spans="1:8" ht="15">
      <c r="A378" s="93" t="s">
        <v>189</v>
      </c>
      <c r="B378" s="101" t="s">
        <v>40</v>
      </c>
      <c r="C378" s="153">
        <v>7</v>
      </c>
      <c r="D378" s="153">
        <v>2</v>
      </c>
      <c r="E378" s="101" t="s">
        <v>244</v>
      </c>
      <c r="F378" s="101" t="s">
        <v>188</v>
      </c>
      <c r="G378" s="314">
        <f t="shared" si="43"/>
        <v>55</v>
      </c>
      <c r="H378" s="314">
        <f t="shared" si="43"/>
        <v>0</v>
      </c>
    </row>
    <row r="379" spans="1:8" ht="15">
      <c r="A379" s="176" t="s">
        <v>106</v>
      </c>
      <c r="B379" s="102" t="s">
        <v>40</v>
      </c>
      <c r="C379" s="155">
        <v>7</v>
      </c>
      <c r="D379" s="155">
        <v>2</v>
      </c>
      <c r="E379" s="102" t="s">
        <v>244</v>
      </c>
      <c r="F379" s="102" t="s">
        <v>107</v>
      </c>
      <c r="G379" s="315">
        <v>55</v>
      </c>
      <c r="H379" s="315">
        <v>0</v>
      </c>
    </row>
    <row r="380" spans="1:8" ht="15">
      <c r="A380" s="93" t="s">
        <v>250</v>
      </c>
      <c r="B380" s="101" t="s">
        <v>40</v>
      </c>
      <c r="C380" s="153">
        <v>7</v>
      </c>
      <c r="D380" s="153">
        <v>2</v>
      </c>
      <c r="E380" s="101" t="s">
        <v>247</v>
      </c>
      <c r="F380" s="101"/>
      <c r="G380" s="314">
        <f t="shared" ref="G380:H382" si="44">G381</f>
        <v>100</v>
      </c>
      <c r="H380" s="314">
        <f t="shared" si="44"/>
        <v>0</v>
      </c>
    </row>
    <row r="381" spans="1:8" ht="25.5">
      <c r="A381" s="93" t="s">
        <v>186</v>
      </c>
      <c r="B381" s="101" t="s">
        <v>40</v>
      </c>
      <c r="C381" s="153">
        <v>7</v>
      </c>
      <c r="D381" s="153">
        <v>2</v>
      </c>
      <c r="E381" s="101" t="s">
        <v>247</v>
      </c>
      <c r="F381" s="101" t="s">
        <v>184</v>
      </c>
      <c r="G381" s="314">
        <f t="shared" si="44"/>
        <v>100</v>
      </c>
      <c r="H381" s="314">
        <f t="shared" si="44"/>
        <v>0</v>
      </c>
    </row>
    <row r="382" spans="1:8" ht="15">
      <c r="A382" s="93" t="s">
        <v>189</v>
      </c>
      <c r="B382" s="101" t="s">
        <v>40</v>
      </c>
      <c r="C382" s="153">
        <v>7</v>
      </c>
      <c r="D382" s="153">
        <v>2</v>
      </c>
      <c r="E382" s="101" t="s">
        <v>247</v>
      </c>
      <c r="F382" s="101" t="s">
        <v>188</v>
      </c>
      <c r="G382" s="314">
        <f t="shared" si="44"/>
        <v>100</v>
      </c>
      <c r="H382" s="314">
        <f t="shared" si="44"/>
        <v>0</v>
      </c>
    </row>
    <row r="383" spans="1:8" ht="15">
      <c r="A383" s="176" t="s">
        <v>106</v>
      </c>
      <c r="B383" s="102" t="s">
        <v>40</v>
      </c>
      <c r="C383" s="155">
        <v>7</v>
      </c>
      <c r="D383" s="155">
        <v>2</v>
      </c>
      <c r="E383" s="102" t="s">
        <v>247</v>
      </c>
      <c r="F383" s="102" t="s">
        <v>107</v>
      </c>
      <c r="G383" s="315">
        <v>100</v>
      </c>
      <c r="H383" s="315">
        <v>0</v>
      </c>
    </row>
    <row r="384" spans="1:8" ht="24">
      <c r="A384" s="5" t="s">
        <v>534</v>
      </c>
      <c r="B384" s="101" t="s">
        <v>40</v>
      </c>
      <c r="C384" s="153">
        <v>7</v>
      </c>
      <c r="D384" s="153">
        <v>2</v>
      </c>
      <c r="E384" s="101" t="s">
        <v>251</v>
      </c>
      <c r="F384" s="101"/>
      <c r="G384" s="305">
        <f>G385</f>
        <v>18</v>
      </c>
      <c r="H384" s="305">
        <f>H385</f>
        <v>0</v>
      </c>
    </row>
    <row r="385" spans="1:9" ht="15">
      <c r="A385" s="93" t="s">
        <v>255</v>
      </c>
      <c r="B385" s="101" t="s">
        <v>40</v>
      </c>
      <c r="C385" s="153">
        <v>7</v>
      </c>
      <c r="D385" s="153">
        <v>2</v>
      </c>
      <c r="E385" s="101" t="s">
        <v>254</v>
      </c>
      <c r="F385" s="101"/>
      <c r="G385" s="314">
        <f t="shared" ref="G385:H387" si="45">G386</f>
        <v>18</v>
      </c>
      <c r="H385" s="314">
        <f t="shared" si="45"/>
        <v>0</v>
      </c>
    </row>
    <row r="386" spans="1:9" ht="25.5">
      <c r="A386" s="93" t="s">
        <v>186</v>
      </c>
      <c r="B386" s="101" t="s">
        <v>40</v>
      </c>
      <c r="C386" s="153">
        <v>7</v>
      </c>
      <c r="D386" s="153">
        <v>2</v>
      </c>
      <c r="E386" s="101" t="s">
        <v>254</v>
      </c>
      <c r="F386" s="101" t="s">
        <v>184</v>
      </c>
      <c r="G386" s="314">
        <f t="shared" si="45"/>
        <v>18</v>
      </c>
      <c r="H386" s="314">
        <f t="shared" si="45"/>
        <v>0</v>
      </c>
    </row>
    <row r="387" spans="1:9" ht="15">
      <c r="A387" s="93" t="s">
        <v>189</v>
      </c>
      <c r="B387" s="101" t="s">
        <v>40</v>
      </c>
      <c r="C387" s="153">
        <v>7</v>
      </c>
      <c r="D387" s="153">
        <v>2</v>
      </c>
      <c r="E387" s="101" t="s">
        <v>254</v>
      </c>
      <c r="F387" s="101" t="s">
        <v>188</v>
      </c>
      <c r="G387" s="314">
        <f t="shared" si="45"/>
        <v>18</v>
      </c>
      <c r="H387" s="314">
        <f t="shared" si="45"/>
        <v>0</v>
      </c>
    </row>
    <row r="388" spans="1:9" ht="15">
      <c r="A388" s="176" t="s">
        <v>106</v>
      </c>
      <c r="B388" s="102" t="s">
        <v>40</v>
      </c>
      <c r="C388" s="155">
        <v>7</v>
      </c>
      <c r="D388" s="155">
        <v>2</v>
      </c>
      <c r="E388" s="102" t="s">
        <v>254</v>
      </c>
      <c r="F388" s="102" t="s">
        <v>107</v>
      </c>
      <c r="G388" s="315">
        <v>18</v>
      </c>
      <c r="H388" s="315">
        <v>0</v>
      </c>
    </row>
    <row r="389" spans="1:9" ht="38.25">
      <c r="A389" s="93" t="s">
        <v>280</v>
      </c>
      <c r="B389" s="101" t="s">
        <v>40</v>
      </c>
      <c r="C389" s="153">
        <v>7</v>
      </c>
      <c r="D389" s="153">
        <v>2</v>
      </c>
      <c r="E389" s="101" t="s">
        <v>276</v>
      </c>
      <c r="F389" s="101"/>
      <c r="G389" s="305">
        <f>G393+G397</f>
        <v>127</v>
      </c>
      <c r="H389" s="305">
        <f>H393+H397</f>
        <v>0</v>
      </c>
    </row>
    <row r="390" spans="1:9" ht="25.5">
      <c r="A390" s="93" t="s">
        <v>277</v>
      </c>
      <c r="B390" s="101" t="s">
        <v>40</v>
      </c>
      <c r="C390" s="153">
        <v>7</v>
      </c>
      <c r="D390" s="153">
        <v>2</v>
      </c>
      <c r="E390" s="101" t="s">
        <v>278</v>
      </c>
      <c r="F390" s="101"/>
      <c r="G390" s="305">
        <f t="shared" ref="G390:H392" si="46">G391</f>
        <v>107</v>
      </c>
      <c r="H390" s="305">
        <f t="shared" si="46"/>
        <v>0</v>
      </c>
    </row>
    <row r="391" spans="1:9" ht="25.5">
      <c r="A391" s="93" t="s">
        <v>186</v>
      </c>
      <c r="B391" s="101" t="s">
        <v>40</v>
      </c>
      <c r="C391" s="153">
        <v>7</v>
      </c>
      <c r="D391" s="153">
        <v>2</v>
      </c>
      <c r="E391" s="101" t="s">
        <v>278</v>
      </c>
      <c r="F391" s="101" t="s">
        <v>184</v>
      </c>
      <c r="G391" s="314">
        <f t="shared" si="46"/>
        <v>107</v>
      </c>
      <c r="H391" s="314">
        <f t="shared" si="46"/>
        <v>0</v>
      </c>
    </row>
    <row r="392" spans="1:9" ht="15">
      <c r="A392" s="93" t="s">
        <v>189</v>
      </c>
      <c r="B392" s="101" t="s">
        <v>40</v>
      </c>
      <c r="C392" s="153">
        <v>7</v>
      </c>
      <c r="D392" s="153">
        <v>2</v>
      </c>
      <c r="E392" s="101" t="s">
        <v>278</v>
      </c>
      <c r="F392" s="101" t="s">
        <v>188</v>
      </c>
      <c r="G392" s="314">
        <f t="shared" si="46"/>
        <v>107</v>
      </c>
      <c r="H392" s="314">
        <f t="shared" si="46"/>
        <v>0</v>
      </c>
    </row>
    <row r="393" spans="1:9" ht="15">
      <c r="A393" s="176" t="s">
        <v>106</v>
      </c>
      <c r="B393" s="102" t="s">
        <v>40</v>
      </c>
      <c r="C393" s="155">
        <v>7</v>
      </c>
      <c r="D393" s="155">
        <v>2</v>
      </c>
      <c r="E393" s="102" t="s">
        <v>278</v>
      </c>
      <c r="F393" s="102" t="s">
        <v>107</v>
      </c>
      <c r="G393" s="315">
        <v>107</v>
      </c>
      <c r="H393" s="315">
        <v>0</v>
      </c>
    </row>
    <row r="394" spans="1:9" ht="25.5">
      <c r="A394" s="93" t="s">
        <v>516</v>
      </c>
      <c r="B394" s="101" t="s">
        <v>40</v>
      </c>
      <c r="C394" s="153">
        <v>7</v>
      </c>
      <c r="D394" s="153">
        <v>2</v>
      </c>
      <c r="E394" s="101" t="s">
        <v>279</v>
      </c>
      <c r="F394" s="101"/>
      <c r="G394" s="305">
        <f t="shared" ref="G394:H396" si="47">G395</f>
        <v>20</v>
      </c>
      <c r="H394" s="305">
        <f t="shared" si="47"/>
        <v>0</v>
      </c>
    </row>
    <row r="395" spans="1:9" ht="25.5">
      <c r="A395" s="93" t="s">
        <v>186</v>
      </c>
      <c r="B395" s="101" t="s">
        <v>40</v>
      </c>
      <c r="C395" s="153">
        <v>7</v>
      </c>
      <c r="D395" s="153">
        <v>2</v>
      </c>
      <c r="E395" s="101" t="s">
        <v>279</v>
      </c>
      <c r="F395" s="101" t="s">
        <v>184</v>
      </c>
      <c r="G395" s="314">
        <f t="shared" si="47"/>
        <v>20</v>
      </c>
      <c r="H395" s="314">
        <f t="shared" si="47"/>
        <v>0</v>
      </c>
    </row>
    <row r="396" spans="1:9" ht="15">
      <c r="A396" s="93" t="s">
        <v>189</v>
      </c>
      <c r="B396" s="101" t="s">
        <v>40</v>
      </c>
      <c r="C396" s="153">
        <v>7</v>
      </c>
      <c r="D396" s="153">
        <v>2</v>
      </c>
      <c r="E396" s="101" t="s">
        <v>279</v>
      </c>
      <c r="F396" s="101" t="s">
        <v>188</v>
      </c>
      <c r="G396" s="314">
        <f t="shared" si="47"/>
        <v>20</v>
      </c>
      <c r="H396" s="314">
        <f t="shared" si="47"/>
        <v>0</v>
      </c>
    </row>
    <row r="397" spans="1:9" ht="15">
      <c r="A397" s="176" t="s">
        <v>106</v>
      </c>
      <c r="B397" s="102" t="s">
        <v>40</v>
      </c>
      <c r="C397" s="155">
        <v>7</v>
      </c>
      <c r="D397" s="155">
        <v>2</v>
      </c>
      <c r="E397" s="102" t="s">
        <v>279</v>
      </c>
      <c r="F397" s="102" t="s">
        <v>107</v>
      </c>
      <c r="G397" s="315">
        <v>20</v>
      </c>
      <c r="H397" s="315">
        <v>0</v>
      </c>
    </row>
    <row r="398" spans="1:9" ht="15">
      <c r="A398" s="233" t="s">
        <v>73</v>
      </c>
      <c r="B398" s="161" t="s">
        <v>40</v>
      </c>
      <c r="C398" s="274">
        <v>8</v>
      </c>
      <c r="D398" s="274">
        <v>0</v>
      </c>
      <c r="E398" s="281" t="s">
        <v>7</v>
      </c>
      <c r="F398" s="161" t="s">
        <v>7</v>
      </c>
      <c r="G398" s="313">
        <f>G399+G452</f>
        <v>128728.49999999999</v>
      </c>
      <c r="H398" s="313">
        <f>H399+H452</f>
        <v>145522.9</v>
      </c>
    </row>
    <row r="399" spans="1:9" ht="15">
      <c r="A399" s="93" t="s">
        <v>32</v>
      </c>
      <c r="B399" s="101" t="s">
        <v>40</v>
      </c>
      <c r="C399" s="153">
        <v>8</v>
      </c>
      <c r="D399" s="153">
        <v>1</v>
      </c>
      <c r="E399" s="101" t="s">
        <v>7</v>
      </c>
      <c r="F399" s="101" t="s">
        <v>7</v>
      </c>
      <c r="G399" s="305">
        <f>G400</f>
        <v>101555.59999999999</v>
      </c>
      <c r="H399" s="305">
        <f>H400</f>
        <v>118594.9</v>
      </c>
      <c r="I399" s="3"/>
    </row>
    <row r="400" spans="1:9" ht="15">
      <c r="A400" s="93" t="s">
        <v>165</v>
      </c>
      <c r="B400" s="101" t="s">
        <v>40</v>
      </c>
      <c r="C400" s="153">
        <v>8</v>
      </c>
      <c r="D400" s="153">
        <v>1</v>
      </c>
      <c r="E400" s="101" t="s">
        <v>164</v>
      </c>
      <c r="F400" s="101"/>
      <c r="G400" s="305">
        <f>G401+G405+G414+G432+G441+G427+G446</f>
        <v>101555.59999999999</v>
      </c>
      <c r="H400" s="305">
        <f>H401+H405+H414+H432+H441+H427+H446</f>
        <v>118594.9</v>
      </c>
    </row>
    <row r="401" spans="1:8" ht="38.25">
      <c r="A401" s="93" t="s">
        <v>215</v>
      </c>
      <c r="B401" s="101" t="s">
        <v>40</v>
      </c>
      <c r="C401" s="153">
        <v>8</v>
      </c>
      <c r="D401" s="153">
        <v>1</v>
      </c>
      <c r="E401" s="101" t="s">
        <v>216</v>
      </c>
      <c r="F401" s="101"/>
      <c r="G401" s="305">
        <f t="shared" ref="G401:H403" si="48">G402</f>
        <v>98824.4</v>
      </c>
      <c r="H401" s="305">
        <f t="shared" si="48"/>
        <v>116871.3</v>
      </c>
    </row>
    <row r="402" spans="1:8" ht="25.5">
      <c r="A402" s="93" t="s">
        <v>186</v>
      </c>
      <c r="B402" s="101" t="s">
        <v>40</v>
      </c>
      <c r="C402" s="153">
        <v>8</v>
      </c>
      <c r="D402" s="153">
        <v>1</v>
      </c>
      <c r="E402" s="101" t="s">
        <v>216</v>
      </c>
      <c r="F402" s="101" t="s">
        <v>184</v>
      </c>
      <c r="G402" s="305">
        <f t="shared" si="48"/>
        <v>98824.4</v>
      </c>
      <c r="H402" s="305">
        <f t="shared" si="48"/>
        <v>116871.3</v>
      </c>
    </row>
    <row r="403" spans="1:8" ht="15">
      <c r="A403" s="190" t="s">
        <v>187</v>
      </c>
      <c r="B403" s="101" t="s">
        <v>40</v>
      </c>
      <c r="C403" s="153">
        <v>8</v>
      </c>
      <c r="D403" s="153">
        <v>1</v>
      </c>
      <c r="E403" s="101" t="s">
        <v>216</v>
      </c>
      <c r="F403" s="101" t="s">
        <v>185</v>
      </c>
      <c r="G403" s="305">
        <f t="shared" si="48"/>
        <v>98824.4</v>
      </c>
      <c r="H403" s="305">
        <f t="shared" si="48"/>
        <v>116871.3</v>
      </c>
    </row>
    <row r="404" spans="1:8" ht="38.25">
      <c r="A404" s="176" t="s">
        <v>429</v>
      </c>
      <c r="B404" s="102" t="s">
        <v>40</v>
      </c>
      <c r="C404" s="155">
        <v>8</v>
      </c>
      <c r="D404" s="155">
        <v>1</v>
      </c>
      <c r="E404" s="102" t="s">
        <v>216</v>
      </c>
      <c r="F404" s="102" t="s">
        <v>103</v>
      </c>
      <c r="G404" s="304">
        <v>98824.4</v>
      </c>
      <c r="H404" s="304">
        <v>116871.3</v>
      </c>
    </row>
    <row r="405" spans="1:8" ht="24">
      <c r="A405" s="5" t="s">
        <v>534</v>
      </c>
      <c r="B405" s="101" t="s">
        <v>40</v>
      </c>
      <c r="C405" s="153">
        <v>8</v>
      </c>
      <c r="D405" s="153">
        <v>1</v>
      </c>
      <c r="E405" s="101" t="s">
        <v>251</v>
      </c>
      <c r="F405" s="101"/>
      <c r="G405" s="305">
        <f>G409+G413</f>
        <v>330</v>
      </c>
      <c r="H405" s="305">
        <f>H409+H413</f>
        <v>0</v>
      </c>
    </row>
    <row r="406" spans="1:8" ht="25.5">
      <c r="A406" s="93" t="s">
        <v>253</v>
      </c>
      <c r="B406" s="101" t="s">
        <v>40</v>
      </c>
      <c r="C406" s="153">
        <v>8</v>
      </c>
      <c r="D406" s="153">
        <v>1</v>
      </c>
      <c r="E406" s="101" t="s">
        <v>252</v>
      </c>
      <c r="F406" s="101"/>
      <c r="G406" s="305">
        <f t="shared" ref="G406:H408" si="49">G407</f>
        <v>30</v>
      </c>
      <c r="H406" s="305">
        <f t="shared" si="49"/>
        <v>0</v>
      </c>
    </row>
    <row r="407" spans="1:8" ht="25.5">
      <c r="A407" s="93" t="s">
        <v>186</v>
      </c>
      <c r="B407" s="101" t="s">
        <v>40</v>
      </c>
      <c r="C407" s="153">
        <v>8</v>
      </c>
      <c r="D407" s="153">
        <v>1</v>
      </c>
      <c r="E407" s="101" t="s">
        <v>252</v>
      </c>
      <c r="F407" s="101" t="s">
        <v>184</v>
      </c>
      <c r="G407" s="314">
        <f t="shared" si="49"/>
        <v>30</v>
      </c>
      <c r="H407" s="314">
        <f t="shared" si="49"/>
        <v>0</v>
      </c>
    </row>
    <row r="408" spans="1:8" ht="15">
      <c r="A408" s="190" t="s">
        <v>187</v>
      </c>
      <c r="B408" s="101" t="s">
        <v>40</v>
      </c>
      <c r="C408" s="153">
        <v>8</v>
      </c>
      <c r="D408" s="153">
        <v>1</v>
      </c>
      <c r="E408" s="101" t="s">
        <v>252</v>
      </c>
      <c r="F408" s="101" t="s">
        <v>185</v>
      </c>
      <c r="G408" s="314">
        <f t="shared" si="49"/>
        <v>30</v>
      </c>
      <c r="H408" s="314">
        <f t="shared" si="49"/>
        <v>0</v>
      </c>
    </row>
    <row r="409" spans="1:8" ht="15">
      <c r="A409" s="176" t="s">
        <v>104</v>
      </c>
      <c r="B409" s="102" t="s">
        <v>40</v>
      </c>
      <c r="C409" s="155">
        <v>8</v>
      </c>
      <c r="D409" s="155">
        <v>1</v>
      </c>
      <c r="E409" s="102" t="s">
        <v>252</v>
      </c>
      <c r="F409" s="102" t="s">
        <v>105</v>
      </c>
      <c r="G409" s="315">
        <v>30</v>
      </c>
      <c r="H409" s="315">
        <v>0</v>
      </c>
    </row>
    <row r="410" spans="1:8" ht="15">
      <c r="A410" s="93" t="s">
        <v>255</v>
      </c>
      <c r="B410" s="101" t="s">
        <v>40</v>
      </c>
      <c r="C410" s="153">
        <v>8</v>
      </c>
      <c r="D410" s="153">
        <v>1</v>
      </c>
      <c r="E410" s="101" t="s">
        <v>254</v>
      </c>
      <c r="F410" s="101"/>
      <c r="G410" s="305">
        <f t="shared" ref="G410:H412" si="50">G411</f>
        <v>300</v>
      </c>
      <c r="H410" s="305">
        <f t="shared" si="50"/>
        <v>0</v>
      </c>
    </row>
    <row r="411" spans="1:8" ht="25.5">
      <c r="A411" s="93" t="s">
        <v>186</v>
      </c>
      <c r="B411" s="101" t="s">
        <v>40</v>
      </c>
      <c r="C411" s="153">
        <v>8</v>
      </c>
      <c r="D411" s="153">
        <v>1</v>
      </c>
      <c r="E411" s="101" t="s">
        <v>254</v>
      </c>
      <c r="F411" s="101" t="s">
        <v>184</v>
      </c>
      <c r="G411" s="314">
        <f t="shared" si="50"/>
        <v>300</v>
      </c>
      <c r="H411" s="314">
        <f t="shared" si="50"/>
        <v>0</v>
      </c>
    </row>
    <row r="412" spans="1:8" ht="15">
      <c r="A412" s="190" t="s">
        <v>187</v>
      </c>
      <c r="B412" s="101" t="s">
        <v>40</v>
      </c>
      <c r="C412" s="153">
        <v>8</v>
      </c>
      <c r="D412" s="153">
        <v>1</v>
      </c>
      <c r="E412" s="101" t="s">
        <v>254</v>
      </c>
      <c r="F412" s="101" t="s">
        <v>185</v>
      </c>
      <c r="G412" s="314">
        <f t="shared" si="50"/>
        <v>300</v>
      </c>
      <c r="H412" s="314">
        <f t="shared" si="50"/>
        <v>0</v>
      </c>
    </row>
    <row r="413" spans="1:8" ht="15">
      <c r="A413" s="176" t="s">
        <v>104</v>
      </c>
      <c r="B413" s="102" t="s">
        <v>40</v>
      </c>
      <c r="C413" s="155">
        <v>8</v>
      </c>
      <c r="D413" s="155">
        <v>1</v>
      </c>
      <c r="E413" s="102" t="s">
        <v>254</v>
      </c>
      <c r="F413" s="102" t="s">
        <v>105</v>
      </c>
      <c r="G413" s="315">
        <v>300</v>
      </c>
      <c r="H413" s="315">
        <v>0</v>
      </c>
    </row>
    <row r="414" spans="1:8" ht="24">
      <c r="A414" s="5" t="s">
        <v>526</v>
      </c>
      <c r="B414" s="101" t="s">
        <v>40</v>
      </c>
      <c r="C414" s="153">
        <v>8</v>
      </c>
      <c r="D414" s="153">
        <v>1</v>
      </c>
      <c r="E414" s="101" t="s">
        <v>256</v>
      </c>
      <c r="F414" s="101"/>
      <c r="G414" s="314">
        <f>G415+G419+G423</f>
        <v>323.60000000000002</v>
      </c>
      <c r="H414" s="314">
        <f>H415+H419+H423</f>
        <v>0</v>
      </c>
    </row>
    <row r="415" spans="1:8" ht="15">
      <c r="A415" s="93" t="s">
        <v>258</v>
      </c>
      <c r="B415" s="101" t="s">
        <v>40</v>
      </c>
      <c r="C415" s="153">
        <v>8</v>
      </c>
      <c r="D415" s="153">
        <v>1</v>
      </c>
      <c r="E415" s="101" t="s">
        <v>257</v>
      </c>
      <c r="F415" s="101"/>
      <c r="G415" s="305">
        <f t="shared" ref="G415:H417" si="51">G416</f>
        <v>227.7</v>
      </c>
      <c r="H415" s="305">
        <f t="shared" si="51"/>
        <v>0</v>
      </c>
    </row>
    <row r="416" spans="1:8" ht="25.5">
      <c r="A416" s="93" t="s">
        <v>186</v>
      </c>
      <c r="B416" s="101" t="s">
        <v>40</v>
      </c>
      <c r="C416" s="153">
        <v>8</v>
      </c>
      <c r="D416" s="153">
        <v>1</v>
      </c>
      <c r="E416" s="101" t="s">
        <v>257</v>
      </c>
      <c r="F416" s="101" t="s">
        <v>184</v>
      </c>
      <c r="G416" s="314">
        <f t="shared" si="51"/>
        <v>227.7</v>
      </c>
      <c r="H416" s="314">
        <f t="shared" si="51"/>
        <v>0</v>
      </c>
    </row>
    <row r="417" spans="1:8" ht="15">
      <c r="A417" s="190" t="s">
        <v>187</v>
      </c>
      <c r="B417" s="101" t="s">
        <v>40</v>
      </c>
      <c r="C417" s="153">
        <v>8</v>
      </c>
      <c r="D417" s="153">
        <v>1</v>
      </c>
      <c r="E417" s="101" t="s">
        <v>257</v>
      </c>
      <c r="F417" s="101" t="s">
        <v>185</v>
      </c>
      <c r="G417" s="314">
        <f t="shared" si="51"/>
        <v>227.7</v>
      </c>
      <c r="H417" s="314">
        <f t="shared" si="51"/>
        <v>0</v>
      </c>
    </row>
    <row r="418" spans="1:8" ht="15">
      <c r="A418" s="176" t="s">
        <v>104</v>
      </c>
      <c r="B418" s="102" t="s">
        <v>40</v>
      </c>
      <c r="C418" s="155">
        <v>8</v>
      </c>
      <c r="D418" s="155">
        <v>1</v>
      </c>
      <c r="E418" s="102" t="s">
        <v>257</v>
      </c>
      <c r="F418" s="102" t="s">
        <v>105</v>
      </c>
      <c r="G418" s="315">
        <v>227.7</v>
      </c>
      <c r="H418" s="315">
        <v>0</v>
      </c>
    </row>
    <row r="419" spans="1:8" ht="25.5">
      <c r="A419" s="93" t="s">
        <v>261</v>
      </c>
      <c r="B419" s="101" t="s">
        <v>40</v>
      </c>
      <c r="C419" s="153">
        <v>8</v>
      </c>
      <c r="D419" s="153">
        <v>1</v>
      </c>
      <c r="E419" s="101" t="s">
        <v>262</v>
      </c>
      <c r="F419" s="101"/>
      <c r="G419" s="305">
        <f t="shared" ref="G419:H421" si="52">G420</f>
        <v>3.5</v>
      </c>
      <c r="H419" s="305">
        <f t="shared" si="52"/>
        <v>0</v>
      </c>
    </row>
    <row r="420" spans="1:8" ht="25.5">
      <c r="A420" s="93" t="s">
        <v>186</v>
      </c>
      <c r="B420" s="101" t="s">
        <v>40</v>
      </c>
      <c r="C420" s="153">
        <v>8</v>
      </c>
      <c r="D420" s="153">
        <v>1</v>
      </c>
      <c r="E420" s="101" t="s">
        <v>262</v>
      </c>
      <c r="F420" s="101" t="s">
        <v>184</v>
      </c>
      <c r="G420" s="314">
        <f t="shared" si="52"/>
        <v>3.5</v>
      </c>
      <c r="H420" s="314">
        <f t="shared" si="52"/>
        <v>0</v>
      </c>
    </row>
    <row r="421" spans="1:8" ht="15">
      <c r="A421" s="190" t="s">
        <v>187</v>
      </c>
      <c r="B421" s="101" t="s">
        <v>40</v>
      </c>
      <c r="C421" s="153">
        <v>8</v>
      </c>
      <c r="D421" s="153">
        <v>1</v>
      </c>
      <c r="E421" s="101" t="s">
        <v>262</v>
      </c>
      <c r="F421" s="101" t="s">
        <v>185</v>
      </c>
      <c r="G421" s="314">
        <f t="shared" si="52"/>
        <v>3.5</v>
      </c>
      <c r="H421" s="314">
        <f t="shared" si="52"/>
        <v>0</v>
      </c>
    </row>
    <row r="422" spans="1:8" ht="15">
      <c r="A422" s="176" t="s">
        <v>104</v>
      </c>
      <c r="B422" s="102" t="s">
        <v>40</v>
      </c>
      <c r="C422" s="155">
        <v>8</v>
      </c>
      <c r="D422" s="155">
        <v>1</v>
      </c>
      <c r="E422" s="102" t="s">
        <v>262</v>
      </c>
      <c r="F422" s="102" t="s">
        <v>105</v>
      </c>
      <c r="G422" s="315">
        <v>3.5</v>
      </c>
      <c r="H422" s="315">
        <v>0</v>
      </c>
    </row>
    <row r="423" spans="1:8" ht="15">
      <c r="A423" s="93" t="s">
        <v>303</v>
      </c>
      <c r="B423" s="101" t="s">
        <v>40</v>
      </c>
      <c r="C423" s="153">
        <v>8</v>
      </c>
      <c r="D423" s="153">
        <v>1</v>
      </c>
      <c r="E423" s="101" t="s">
        <v>263</v>
      </c>
      <c r="F423" s="101"/>
      <c r="G423" s="305">
        <f t="shared" ref="G423:H429" si="53">G424</f>
        <v>92.4</v>
      </c>
      <c r="H423" s="305">
        <f t="shared" si="53"/>
        <v>0</v>
      </c>
    </row>
    <row r="424" spans="1:8" ht="25.5">
      <c r="A424" s="93" t="s">
        <v>186</v>
      </c>
      <c r="B424" s="101" t="s">
        <v>40</v>
      </c>
      <c r="C424" s="153">
        <v>8</v>
      </c>
      <c r="D424" s="153">
        <v>1</v>
      </c>
      <c r="E424" s="101" t="s">
        <v>263</v>
      </c>
      <c r="F424" s="101" t="s">
        <v>184</v>
      </c>
      <c r="G424" s="314">
        <f t="shared" si="53"/>
        <v>92.4</v>
      </c>
      <c r="H424" s="314">
        <f t="shared" si="53"/>
        <v>0</v>
      </c>
    </row>
    <row r="425" spans="1:8" ht="15">
      <c r="A425" s="190" t="s">
        <v>187</v>
      </c>
      <c r="B425" s="101" t="s">
        <v>40</v>
      </c>
      <c r="C425" s="153">
        <v>8</v>
      </c>
      <c r="D425" s="153">
        <v>1</v>
      </c>
      <c r="E425" s="101" t="s">
        <v>263</v>
      </c>
      <c r="F425" s="101" t="s">
        <v>185</v>
      </c>
      <c r="G425" s="314">
        <f t="shared" si="53"/>
        <v>92.4</v>
      </c>
      <c r="H425" s="314">
        <f t="shared" si="53"/>
        <v>0</v>
      </c>
    </row>
    <row r="426" spans="1:8" ht="15">
      <c r="A426" s="176" t="s">
        <v>104</v>
      </c>
      <c r="B426" s="102" t="s">
        <v>40</v>
      </c>
      <c r="C426" s="155">
        <v>8</v>
      </c>
      <c r="D426" s="155">
        <v>1</v>
      </c>
      <c r="E426" s="102" t="s">
        <v>263</v>
      </c>
      <c r="F426" s="102" t="s">
        <v>105</v>
      </c>
      <c r="G426" s="315">
        <v>92.4</v>
      </c>
      <c r="H426" s="315">
        <v>0</v>
      </c>
    </row>
    <row r="427" spans="1:8" ht="15">
      <c r="A427" s="93" t="s">
        <v>306</v>
      </c>
      <c r="B427" s="101" t="s">
        <v>40</v>
      </c>
      <c r="C427" s="153">
        <v>8</v>
      </c>
      <c r="D427" s="153">
        <v>1</v>
      </c>
      <c r="E427" s="101" t="s">
        <v>274</v>
      </c>
      <c r="F427" s="101"/>
      <c r="G427" s="305">
        <f t="shared" si="53"/>
        <v>120</v>
      </c>
      <c r="H427" s="305">
        <f t="shared" si="53"/>
        <v>0</v>
      </c>
    </row>
    <row r="428" spans="1:8" ht="25.5">
      <c r="A428" s="93" t="s">
        <v>436</v>
      </c>
      <c r="B428" s="101" t="s">
        <v>40</v>
      </c>
      <c r="C428" s="153">
        <v>8</v>
      </c>
      <c r="D428" s="153">
        <v>1</v>
      </c>
      <c r="E428" s="101" t="s">
        <v>435</v>
      </c>
      <c r="F428" s="101"/>
      <c r="G428" s="314">
        <f t="shared" si="53"/>
        <v>120</v>
      </c>
      <c r="H428" s="314">
        <f t="shared" si="53"/>
        <v>0</v>
      </c>
    </row>
    <row r="429" spans="1:8" ht="38.25">
      <c r="A429" s="93" t="s">
        <v>402</v>
      </c>
      <c r="B429" s="101" t="s">
        <v>40</v>
      </c>
      <c r="C429" s="153">
        <v>8</v>
      </c>
      <c r="D429" s="153">
        <v>1</v>
      </c>
      <c r="E429" s="101" t="s">
        <v>435</v>
      </c>
      <c r="F429" s="101" t="s">
        <v>184</v>
      </c>
      <c r="G429" s="314">
        <f t="shared" si="53"/>
        <v>120</v>
      </c>
      <c r="H429" s="314">
        <f t="shared" si="53"/>
        <v>0</v>
      </c>
    </row>
    <row r="430" spans="1:8" ht="15">
      <c r="A430" s="190" t="s">
        <v>187</v>
      </c>
      <c r="B430" s="101" t="s">
        <v>40</v>
      </c>
      <c r="C430" s="153">
        <v>8</v>
      </c>
      <c r="D430" s="153">
        <v>1</v>
      </c>
      <c r="E430" s="101" t="s">
        <v>435</v>
      </c>
      <c r="F430" s="101" t="s">
        <v>185</v>
      </c>
      <c r="G430" s="314">
        <f>G431</f>
        <v>120</v>
      </c>
      <c r="H430" s="314">
        <f>H431</f>
        <v>0</v>
      </c>
    </row>
    <row r="431" spans="1:8" ht="15">
      <c r="A431" s="176" t="s">
        <v>104</v>
      </c>
      <c r="B431" s="102" t="s">
        <v>40</v>
      </c>
      <c r="C431" s="155">
        <v>8</v>
      </c>
      <c r="D431" s="155">
        <v>1</v>
      </c>
      <c r="E431" s="102" t="s">
        <v>435</v>
      </c>
      <c r="F431" s="102" t="s">
        <v>105</v>
      </c>
      <c r="G431" s="315">
        <v>120</v>
      </c>
      <c r="H431" s="315">
        <v>0</v>
      </c>
    </row>
    <row r="432" spans="1:8" ht="38.25">
      <c r="A432" s="93" t="s">
        <v>280</v>
      </c>
      <c r="B432" s="101" t="s">
        <v>40</v>
      </c>
      <c r="C432" s="153">
        <v>8</v>
      </c>
      <c r="D432" s="153">
        <v>1</v>
      </c>
      <c r="E432" s="101" t="s">
        <v>276</v>
      </c>
      <c r="F432" s="101"/>
      <c r="G432" s="305">
        <f>G433+G437</f>
        <v>234</v>
      </c>
      <c r="H432" s="305">
        <f>H433+H437</f>
        <v>0</v>
      </c>
    </row>
    <row r="433" spans="1:8" ht="25.5">
      <c r="A433" s="93" t="s">
        <v>277</v>
      </c>
      <c r="B433" s="101" t="s">
        <v>40</v>
      </c>
      <c r="C433" s="153">
        <v>8</v>
      </c>
      <c r="D433" s="153">
        <v>1</v>
      </c>
      <c r="E433" s="101" t="s">
        <v>278</v>
      </c>
      <c r="F433" s="101"/>
      <c r="G433" s="305">
        <f t="shared" ref="G433:H435" si="54">G434</f>
        <v>227</v>
      </c>
      <c r="H433" s="305">
        <f t="shared" si="54"/>
        <v>0</v>
      </c>
    </row>
    <row r="434" spans="1:8" ht="25.5">
      <c r="A434" s="93" t="s">
        <v>186</v>
      </c>
      <c r="B434" s="101" t="s">
        <v>40</v>
      </c>
      <c r="C434" s="153">
        <v>8</v>
      </c>
      <c r="D434" s="153">
        <v>1</v>
      </c>
      <c r="E434" s="101" t="s">
        <v>278</v>
      </c>
      <c r="F434" s="101" t="s">
        <v>184</v>
      </c>
      <c r="G434" s="305">
        <f t="shared" si="54"/>
        <v>227</v>
      </c>
      <c r="H434" s="305">
        <f t="shared" si="54"/>
        <v>0</v>
      </c>
    </row>
    <row r="435" spans="1:8" ht="15">
      <c r="A435" s="190" t="s">
        <v>187</v>
      </c>
      <c r="B435" s="101" t="s">
        <v>40</v>
      </c>
      <c r="C435" s="153">
        <v>8</v>
      </c>
      <c r="D435" s="153">
        <v>1</v>
      </c>
      <c r="E435" s="101" t="s">
        <v>278</v>
      </c>
      <c r="F435" s="101" t="s">
        <v>185</v>
      </c>
      <c r="G435" s="305">
        <f t="shared" si="54"/>
        <v>227</v>
      </c>
      <c r="H435" s="305">
        <f t="shared" si="54"/>
        <v>0</v>
      </c>
    </row>
    <row r="436" spans="1:8" ht="15">
      <c r="A436" s="176" t="s">
        <v>104</v>
      </c>
      <c r="B436" s="102" t="s">
        <v>40</v>
      </c>
      <c r="C436" s="155">
        <v>8</v>
      </c>
      <c r="D436" s="155">
        <v>1</v>
      </c>
      <c r="E436" s="102" t="s">
        <v>278</v>
      </c>
      <c r="F436" s="102" t="s">
        <v>105</v>
      </c>
      <c r="G436" s="304">
        <v>227</v>
      </c>
      <c r="H436" s="304"/>
    </row>
    <row r="437" spans="1:8" ht="25.5">
      <c r="A437" s="93" t="s">
        <v>516</v>
      </c>
      <c r="B437" s="101" t="s">
        <v>40</v>
      </c>
      <c r="C437" s="153">
        <v>8</v>
      </c>
      <c r="D437" s="153">
        <v>1</v>
      </c>
      <c r="E437" s="101" t="s">
        <v>279</v>
      </c>
      <c r="F437" s="101"/>
      <c r="G437" s="305">
        <f t="shared" ref="G437:H439" si="55">G438</f>
        <v>7</v>
      </c>
      <c r="H437" s="305">
        <f t="shared" si="55"/>
        <v>0</v>
      </c>
    </row>
    <row r="438" spans="1:8" ht="25.5">
      <c r="A438" s="93" t="s">
        <v>186</v>
      </c>
      <c r="B438" s="101" t="s">
        <v>40</v>
      </c>
      <c r="C438" s="153">
        <v>8</v>
      </c>
      <c r="D438" s="153">
        <v>1</v>
      </c>
      <c r="E438" s="101" t="s">
        <v>279</v>
      </c>
      <c r="F438" s="101" t="s">
        <v>184</v>
      </c>
      <c r="G438" s="305">
        <f t="shared" si="55"/>
        <v>7</v>
      </c>
      <c r="H438" s="305">
        <f t="shared" si="55"/>
        <v>0</v>
      </c>
    </row>
    <row r="439" spans="1:8" ht="15">
      <c r="A439" s="190" t="s">
        <v>187</v>
      </c>
      <c r="B439" s="101" t="s">
        <v>40</v>
      </c>
      <c r="C439" s="153">
        <v>8</v>
      </c>
      <c r="D439" s="153">
        <v>1</v>
      </c>
      <c r="E439" s="101" t="s">
        <v>279</v>
      </c>
      <c r="F439" s="101" t="s">
        <v>185</v>
      </c>
      <c r="G439" s="305">
        <f t="shared" si="55"/>
        <v>7</v>
      </c>
      <c r="H439" s="305">
        <f t="shared" si="55"/>
        <v>0</v>
      </c>
    </row>
    <row r="440" spans="1:8" ht="15">
      <c r="A440" s="176" t="s">
        <v>104</v>
      </c>
      <c r="B440" s="102" t="s">
        <v>40</v>
      </c>
      <c r="C440" s="155">
        <v>8</v>
      </c>
      <c r="D440" s="155">
        <v>1</v>
      </c>
      <c r="E440" s="102" t="s">
        <v>279</v>
      </c>
      <c r="F440" s="102" t="s">
        <v>105</v>
      </c>
      <c r="G440" s="315">
        <v>7</v>
      </c>
      <c r="H440" s="315"/>
    </row>
    <row r="441" spans="1:8" ht="38.25">
      <c r="A441" s="93" t="s">
        <v>217</v>
      </c>
      <c r="B441" s="101" t="s">
        <v>40</v>
      </c>
      <c r="C441" s="153">
        <v>8</v>
      </c>
      <c r="D441" s="153">
        <v>1</v>
      </c>
      <c r="E441" s="101" t="s">
        <v>218</v>
      </c>
      <c r="F441" s="101"/>
      <c r="G441" s="314">
        <f t="shared" ref="G441:H444" si="56">G442</f>
        <v>148.9</v>
      </c>
      <c r="H441" s="314">
        <f t="shared" si="56"/>
        <v>148.9</v>
      </c>
    </row>
    <row r="442" spans="1:8" ht="25.5">
      <c r="A442" s="93" t="s">
        <v>186</v>
      </c>
      <c r="B442" s="101" t="s">
        <v>40</v>
      </c>
      <c r="C442" s="153">
        <v>8</v>
      </c>
      <c r="D442" s="153">
        <v>1</v>
      </c>
      <c r="E442" s="101" t="s">
        <v>218</v>
      </c>
      <c r="F442" s="101" t="s">
        <v>184</v>
      </c>
      <c r="G442" s="314">
        <f t="shared" si="56"/>
        <v>148.9</v>
      </c>
      <c r="H442" s="314">
        <f t="shared" si="56"/>
        <v>148.9</v>
      </c>
    </row>
    <row r="443" spans="1:8" ht="15">
      <c r="A443" s="190" t="s">
        <v>187</v>
      </c>
      <c r="B443" s="101" t="s">
        <v>40</v>
      </c>
      <c r="C443" s="153">
        <v>8</v>
      </c>
      <c r="D443" s="153">
        <v>1</v>
      </c>
      <c r="E443" s="101" t="s">
        <v>218</v>
      </c>
      <c r="F443" s="101" t="s">
        <v>185</v>
      </c>
      <c r="G443" s="314">
        <f t="shared" si="56"/>
        <v>148.9</v>
      </c>
      <c r="H443" s="314">
        <f t="shared" si="56"/>
        <v>148.9</v>
      </c>
    </row>
    <row r="444" spans="1:8" ht="15">
      <c r="A444" s="93" t="s">
        <v>104</v>
      </c>
      <c r="B444" s="101" t="s">
        <v>40</v>
      </c>
      <c r="C444" s="153">
        <v>8</v>
      </c>
      <c r="D444" s="153">
        <v>1</v>
      </c>
      <c r="E444" s="101" t="s">
        <v>218</v>
      </c>
      <c r="F444" s="101" t="s">
        <v>105</v>
      </c>
      <c r="G444" s="314">
        <f t="shared" si="56"/>
        <v>148.9</v>
      </c>
      <c r="H444" s="314">
        <f t="shared" si="56"/>
        <v>148.9</v>
      </c>
    </row>
    <row r="445" spans="1:8" ht="15">
      <c r="A445" s="176" t="s">
        <v>219</v>
      </c>
      <c r="B445" s="102" t="s">
        <v>40</v>
      </c>
      <c r="C445" s="155">
        <v>8</v>
      </c>
      <c r="D445" s="155">
        <v>1</v>
      </c>
      <c r="E445" s="102" t="s">
        <v>218</v>
      </c>
      <c r="F445" s="102" t="s">
        <v>105</v>
      </c>
      <c r="G445" s="315">
        <v>148.9</v>
      </c>
      <c r="H445" s="315">
        <v>148.9</v>
      </c>
    </row>
    <row r="446" spans="1:8" s="188" customFormat="1" ht="25.5">
      <c r="A446" s="93" t="s">
        <v>468</v>
      </c>
      <c r="B446" s="101" t="s">
        <v>40</v>
      </c>
      <c r="C446" s="153">
        <v>8</v>
      </c>
      <c r="D446" s="153">
        <v>1</v>
      </c>
      <c r="E446" s="101" t="s">
        <v>467</v>
      </c>
      <c r="F446" s="101"/>
      <c r="G446" s="314">
        <f t="shared" ref="G446:H448" si="57">G447</f>
        <v>1574.7</v>
      </c>
      <c r="H446" s="314">
        <f t="shared" si="57"/>
        <v>1574.7</v>
      </c>
    </row>
    <row r="447" spans="1:8" s="188" customFormat="1" ht="25.5">
      <c r="A447" s="93" t="s">
        <v>186</v>
      </c>
      <c r="B447" s="101" t="s">
        <v>40</v>
      </c>
      <c r="C447" s="153">
        <v>8</v>
      </c>
      <c r="D447" s="153">
        <v>1</v>
      </c>
      <c r="E447" s="101" t="s">
        <v>467</v>
      </c>
      <c r="F447" s="101" t="s">
        <v>184</v>
      </c>
      <c r="G447" s="314">
        <f t="shared" si="57"/>
        <v>1574.7</v>
      </c>
      <c r="H447" s="314">
        <f t="shared" si="57"/>
        <v>1574.7</v>
      </c>
    </row>
    <row r="448" spans="1:8" s="188" customFormat="1" ht="15">
      <c r="A448" s="190" t="s">
        <v>187</v>
      </c>
      <c r="B448" s="101" t="s">
        <v>40</v>
      </c>
      <c r="C448" s="153">
        <v>8</v>
      </c>
      <c r="D448" s="153">
        <v>1</v>
      </c>
      <c r="E448" s="101" t="s">
        <v>467</v>
      </c>
      <c r="F448" s="101" t="s">
        <v>185</v>
      </c>
      <c r="G448" s="314">
        <f t="shared" si="57"/>
        <v>1574.7</v>
      </c>
      <c r="H448" s="314">
        <f t="shared" si="57"/>
        <v>1574.7</v>
      </c>
    </row>
    <row r="449" spans="1:8" s="188" customFormat="1" ht="15">
      <c r="A449" s="93" t="s">
        <v>104</v>
      </c>
      <c r="B449" s="101" t="s">
        <v>40</v>
      </c>
      <c r="C449" s="153">
        <v>8</v>
      </c>
      <c r="D449" s="153">
        <v>1</v>
      </c>
      <c r="E449" s="101" t="s">
        <v>467</v>
      </c>
      <c r="F449" s="101" t="s">
        <v>105</v>
      </c>
      <c r="G449" s="314">
        <f>G450+G451</f>
        <v>1574.7</v>
      </c>
      <c r="H449" s="314">
        <f>H450+H451</f>
        <v>1574.7</v>
      </c>
    </row>
    <row r="450" spans="1:8" s="188" customFormat="1" ht="15">
      <c r="A450" s="176" t="s">
        <v>67</v>
      </c>
      <c r="B450" s="102" t="s">
        <v>40</v>
      </c>
      <c r="C450" s="155">
        <v>8</v>
      </c>
      <c r="D450" s="155">
        <v>1</v>
      </c>
      <c r="E450" s="102" t="s">
        <v>467</v>
      </c>
      <c r="F450" s="102" t="s">
        <v>105</v>
      </c>
      <c r="G450" s="315">
        <v>889.7</v>
      </c>
      <c r="H450" s="315">
        <v>889.7</v>
      </c>
    </row>
    <row r="451" spans="1:8" s="188" customFormat="1" ht="15">
      <c r="A451" s="176" t="s">
        <v>66</v>
      </c>
      <c r="B451" s="102" t="s">
        <v>40</v>
      </c>
      <c r="C451" s="155">
        <v>8</v>
      </c>
      <c r="D451" s="155">
        <v>1</v>
      </c>
      <c r="E451" s="102" t="s">
        <v>467</v>
      </c>
      <c r="F451" s="102" t="s">
        <v>105</v>
      </c>
      <c r="G451" s="315">
        <v>685</v>
      </c>
      <c r="H451" s="315">
        <v>685</v>
      </c>
    </row>
    <row r="452" spans="1:8" ht="15">
      <c r="A452" s="93" t="s">
        <v>75</v>
      </c>
      <c r="B452" s="101" t="s">
        <v>40</v>
      </c>
      <c r="C452" s="153">
        <v>8</v>
      </c>
      <c r="D452" s="153">
        <v>4</v>
      </c>
      <c r="E452" s="165" t="s">
        <v>7</v>
      </c>
      <c r="F452" s="101" t="s">
        <v>7</v>
      </c>
      <c r="G452" s="318">
        <f>G453</f>
        <v>27172.899999999998</v>
      </c>
      <c r="H452" s="318">
        <f>H453</f>
        <v>26928</v>
      </c>
    </row>
    <row r="453" spans="1:8" ht="15">
      <c r="A453" s="93" t="s">
        <v>165</v>
      </c>
      <c r="B453" s="101" t="s">
        <v>40</v>
      </c>
      <c r="C453" s="153">
        <v>8</v>
      </c>
      <c r="D453" s="153">
        <v>4</v>
      </c>
      <c r="E453" s="101" t="s">
        <v>164</v>
      </c>
      <c r="F453" s="101"/>
      <c r="G453" s="318">
        <f>G454+G464+G468+G473</f>
        <v>27172.899999999998</v>
      </c>
      <c r="H453" s="318">
        <f>H454+H464+H468+H473</f>
        <v>26928</v>
      </c>
    </row>
    <row r="454" spans="1:8" ht="25.5">
      <c r="A454" s="79" t="s">
        <v>167</v>
      </c>
      <c r="B454" s="101" t="s">
        <v>40</v>
      </c>
      <c r="C454" s="164" t="s">
        <v>23</v>
      </c>
      <c r="D454" s="164" t="s">
        <v>11</v>
      </c>
      <c r="E454" s="101" t="s">
        <v>168</v>
      </c>
      <c r="F454" s="101" t="s">
        <v>7</v>
      </c>
      <c r="G454" s="318">
        <f>G455</f>
        <v>7238.5999999999995</v>
      </c>
      <c r="H454" s="318">
        <f>H455</f>
        <v>7215.9000000000005</v>
      </c>
    </row>
    <row r="455" spans="1:8" ht="15">
      <c r="A455" s="93" t="s">
        <v>10</v>
      </c>
      <c r="B455" s="101" t="s">
        <v>40</v>
      </c>
      <c r="C455" s="164" t="s">
        <v>23</v>
      </c>
      <c r="D455" s="164" t="s">
        <v>11</v>
      </c>
      <c r="E455" s="101" t="s">
        <v>168</v>
      </c>
      <c r="F455" s="101" t="s">
        <v>7</v>
      </c>
      <c r="G455" s="318">
        <f>G458+G459+G463+G462</f>
        <v>7238.5999999999995</v>
      </c>
      <c r="H455" s="318">
        <f>H458+H459+H463+H462</f>
        <v>7215.9000000000005</v>
      </c>
    </row>
    <row r="456" spans="1:8" ht="51">
      <c r="A456" s="79" t="s">
        <v>443</v>
      </c>
      <c r="B456" s="101" t="s">
        <v>40</v>
      </c>
      <c r="C456" s="164" t="s">
        <v>23</v>
      </c>
      <c r="D456" s="164" t="s">
        <v>11</v>
      </c>
      <c r="E456" s="101" t="s">
        <v>168</v>
      </c>
      <c r="F456" s="101" t="s">
        <v>191</v>
      </c>
      <c r="G456" s="318">
        <f>G457</f>
        <v>6226</v>
      </c>
      <c r="H456" s="318">
        <f>H457</f>
        <v>6226</v>
      </c>
    </row>
    <row r="457" spans="1:8" ht="25.5">
      <c r="A457" s="93" t="s">
        <v>192</v>
      </c>
      <c r="B457" s="101" t="s">
        <v>40</v>
      </c>
      <c r="C457" s="164" t="s">
        <v>23</v>
      </c>
      <c r="D457" s="164" t="s">
        <v>11</v>
      </c>
      <c r="E457" s="101" t="s">
        <v>168</v>
      </c>
      <c r="F457" s="101" t="s">
        <v>190</v>
      </c>
      <c r="G457" s="318">
        <f>G458+G459</f>
        <v>6226</v>
      </c>
      <c r="H457" s="318">
        <f>H458+H459</f>
        <v>6226</v>
      </c>
    </row>
    <row r="458" spans="1:8" ht="25.5">
      <c r="A458" s="80" t="s">
        <v>430</v>
      </c>
      <c r="B458" s="102" t="s">
        <v>40</v>
      </c>
      <c r="C458" s="157" t="s">
        <v>23</v>
      </c>
      <c r="D458" s="157" t="s">
        <v>11</v>
      </c>
      <c r="E458" s="102" t="s">
        <v>168</v>
      </c>
      <c r="F458" s="102" t="s">
        <v>94</v>
      </c>
      <c r="G458" s="320">
        <v>6197.7</v>
      </c>
      <c r="H458" s="320">
        <v>6197.7</v>
      </c>
    </row>
    <row r="459" spans="1:8" ht="25.5">
      <c r="A459" s="80" t="s">
        <v>431</v>
      </c>
      <c r="B459" s="102" t="s">
        <v>40</v>
      </c>
      <c r="C459" s="157" t="s">
        <v>23</v>
      </c>
      <c r="D459" s="157" t="s">
        <v>11</v>
      </c>
      <c r="E459" s="102" t="s">
        <v>168</v>
      </c>
      <c r="F459" s="102" t="s">
        <v>95</v>
      </c>
      <c r="G459" s="320">
        <v>28.3</v>
      </c>
      <c r="H459" s="320">
        <v>28.3</v>
      </c>
    </row>
    <row r="460" spans="1:8" ht="25.5">
      <c r="A460" s="119" t="s">
        <v>420</v>
      </c>
      <c r="B460" s="101" t="s">
        <v>40</v>
      </c>
      <c r="C460" s="164" t="s">
        <v>23</v>
      </c>
      <c r="D460" s="164" t="s">
        <v>11</v>
      </c>
      <c r="E460" s="101" t="s">
        <v>168</v>
      </c>
      <c r="F460" s="101" t="s">
        <v>193</v>
      </c>
      <c r="G460" s="318">
        <f>G461</f>
        <v>1012.5999999999999</v>
      </c>
      <c r="H460" s="318">
        <f>H461</f>
        <v>989.9</v>
      </c>
    </row>
    <row r="461" spans="1:8" ht="38.25">
      <c r="A461" s="119" t="s">
        <v>432</v>
      </c>
      <c r="B461" s="101" t="s">
        <v>40</v>
      </c>
      <c r="C461" s="164" t="s">
        <v>23</v>
      </c>
      <c r="D461" s="164" t="s">
        <v>11</v>
      </c>
      <c r="E461" s="101" t="s">
        <v>168</v>
      </c>
      <c r="F461" s="101" t="s">
        <v>194</v>
      </c>
      <c r="G461" s="318">
        <f>G463+G462</f>
        <v>1012.5999999999999</v>
      </c>
      <c r="H461" s="318">
        <f>H463+H462</f>
        <v>989.9</v>
      </c>
    </row>
    <row r="462" spans="1:8" ht="25.5">
      <c r="A462" s="121" t="s">
        <v>123</v>
      </c>
      <c r="B462" s="102" t="s">
        <v>40</v>
      </c>
      <c r="C462" s="157" t="s">
        <v>23</v>
      </c>
      <c r="D462" s="157" t="s">
        <v>11</v>
      </c>
      <c r="E462" s="102" t="s">
        <v>168</v>
      </c>
      <c r="F462" s="102" t="s">
        <v>124</v>
      </c>
      <c r="G462" s="320">
        <v>165.7</v>
      </c>
      <c r="H462" s="320">
        <v>157.1</v>
      </c>
    </row>
    <row r="463" spans="1:8" ht="25.5">
      <c r="A463" s="84" t="s">
        <v>426</v>
      </c>
      <c r="B463" s="102" t="s">
        <v>40</v>
      </c>
      <c r="C463" s="157" t="s">
        <v>23</v>
      </c>
      <c r="D463" s="157" t="s">
        <v>11</v>
      </c>
      <c r="E463" s="102" t="s">
        <v>168</v>
      </c>
      <c r="F463" s="102" t="s">
        <v>93</v>
      </c>
      <c r="G463" s="320">
        <v>846.9</v>
      </c>
      <c r="H463" s="320">
        <v>832.8</v>
      </c>
    </row>
    <row r="464" spans="1:8" ht="38.25">
      <c r="A464" s="93" t="s">
        <v>215</v>
      </c>
      <c r="B464" s="101" t="s">
        <v>40</v>
      </c>
      <c r="C464" s="153">
        <v>8</v>
      </c>
      <c r="D464" s="153">
        <v>4</v>
      </c>
      <c r="E464" s="101" t="s">
        <v>216</v>
      </c>
      <c r="F464" s="101"/>
      <c r="G464" s="305">
        <f t="shared" ref="G464:H466" si="58">G465</f>
        <v>19877</v>
      </c>
      <c r="H464" s="305">
        <f t="shared" si="58"/>
        <v>19712.099999999999</v>
      </c>
    </row>
    <row r="465" spans="1:8" ht="25.5">
      <c r="A465" s="93" t="s">
        <v>186</v>
      </c>
      <c r="B465" s="101" t="s">
        <v>40</v>
      </c>
      <c r="C465" s="164" t="s">
        <v>23</v>
      </c>
      <c r="D465" s="164" t="s">
        <v>11</v>
      </c>
      <c r="E465" s="101" t="s">
        <v>216</v>
      </c>
      <c r="F465" s="160" t="s">
        <v>184</v>
      </c>
      <c r="G465" s="318">
        <f t="shared" si="58"/>
        <v>19877</v>
      </c>
      <c r="H465" s="318">
        <f t="shared" si="58"/>
        <v>19712.099999999999</v>
      </c>
    </row>
    <row r="466" spans="1:8" ht="15">
      <c r="A466" s="190" t="s">
        <v>187</v>
      </c>
      <c r="B466" s="101" t="s">
        <v>40</v>
      </c>
      <c r="C466" s="164" t="s">
        <v>23</v>
      </c>
      <c r="D466" s="164" t="s">
        <v>11</v>
      </c>
      <c r="E466" s="101" t="s">
        <v>216</v>
      </c>
      <c r="F466" s="160" t="s">
        <v>185</v>
      </c>
      <c r="G466" s="318">
        <f t="shared" si="58"/>
        <v>19877</v>
      </c>
      <c r="H466" s="318">
        <f t="shared" si="58"/>
        <v>19712.099999999999</v>
      </c>
    </row>
    <row r="467" spans="1:8" ht="38.25">
      <c r="A467" s="240" t="s">
        <v>429</v>
      </c>
      <c r="B467" s="102" t="s">
        <v>40</v>
      </c>
      <c r="C467" s="157" t="s">
        <v>23</v>
      </c>
      <c r="D467" s="157" t="s">
        <v>11</v>
      </c>
      <c r="E467" s="102" t="s">
        <v>216</v>
      </c>
      <c r="F467" s="156" t="s">
        <v>103</v>
      </c>
      <c r="G467" s="320">
        <v>19877</v>
      </c>
      <c r="H467" s="320">
        <v>19712.099999999999</v>
      </c>
    </row>
    <row r="468" spans="1:8" ht="15">
      <c r="A468" s="5" t="s">
        <v>533</v>
      </c>
      <c r="B468" s="101" t="s">
        <v>40</v>
      </c>
      <c r="C468" s="153">
        <v>8</v>
      </c>
      <c r="D468" s="153">
        <v>4</v>
      </c>
      <c r="E468" s="101" t="s">
        <v>239</v>
      </c>
      <c r="F468" s="101"/>
      <c r="G468" s="314">
        <f>G472</f>
        <v>48</v>
      </c>
      <c r="H468" s="314">
        <f>H472</f>
        <v>0</v>
      </c>
    </row>
    <row r="469" spans="1:8" ht="25.5">
      <c r="A469" s="93" t="s">
        <v>249</v>
      </c>
      <c r="B469" s="101" t="s">
        <v>40</v>
      </c>
      <c r="C469" s="153">
        <v>8</v>
      </c>
      <c r="D469" s="153">
        <v>4</v>
      </c>
      <c r="E469" s="101" t="s">
        <v>246</v>
      </c>
      <c r="F469" s="101"/>
      <c r="G469" s="314">
        <f t="shared" ref="G469:H471" si="59">G470</f>
        <v>48</v>
      </c>
      <c r="H469" s="314">
        <f t="shared" si="59"/>
        <v>0</v>
      </c>
    </row>
    <row r="470" spans="1:8" ht="25.5">
      <c r="A470" s="242" t="s">
        <v>420</v>
      </c>
      <c r="B470" s="101" t="s">
        <v>40</v>
      </c>
      <c r="C470" s="153">
        <v>8</v>
      </c>
      <c r="D470" s="153">
        <v>4</v>
      </c>
      <c r="E470" s="101" t="s">
        <v>246</v>
      </c>
      <c r="F470" s="101" t="s">
        <v>193</v>
      </c>
      <c r="G470" s="314">
        <f t="shared" si="59"/>
        <v>48</v>
      </c>
      <c r="H470" s="314">
        <f t="shared" si="59"/>
        <v>0</v>
      </c>
    </row>
    <row r="471" spans="1:8" ht="25.5">
      <c r="A471" s="242" t="s">
        <v>421</v>
      </c>
      <c r="B471" s="101" t="s">
        <v>40</v>
      </c>
      <c r="C471" s="153">
        <v>8</v>
      </c>
      <c r="D471" s="153">
        <v>4</v>
      </c>
      <c r="E471" s="101" t="s">
        <v>246</v>
      </c>
      <c r="F471" s="101" t="s">
        <v>194</v>
      </c>
      <c r="G471" s="314">
        <f t="shared" si="59"/>
        <v>48</v>
      </c>
      <c r="H471" s="314">
        <f t="shared" si="59"/>
        <v>0</v>
      </c>
    </row>
    <row r="472" spans="1:8" ht="25.5">
      <c r="A472" s="84" t="s">
        <v>426</v>
      </c>
      <c r="B472" s="102" t="s">
        <v>40</v>
      </c>
      <c r="C472" s="155">
        <v>8</v>
      </c>
      <c r="D472" s="155">
        <v>4</v>
      </c>
      <c r="E472" s="102" t="s">
        <v>246</v>
      </c>
      <c r="F472" s="102" t="s">
        <v>93</v>
      </c>
      <c r="G472" s="315">
        <v>48</v>
      </c>
      <c r="H472" s="315">
        <v>0</v>
      </c>
    </row>
    <row r="473" spans="1:8" ht="24">
      <c r="A473" s="5" t="s">
        <v>526</v>
      </c>
      <c r="B473" s="101" t="s">
        <v>40</v>
      </c>
      <c r="C473" s="153">
        <v>8</v>
      </c>
      <c r="D473" s="153">
        <v>4</v>
      </c>
      <c r="E473" s="101" t="s">
        <v>256</v>
      </c>
      <c r="F473" s="101"/>
      <c r="G473" s="314">
        <f>G477</f>
        <v>9.3000000000000007</v>
      </c>
      <c r="H473" s="314">
        <f>H477</f>
        <v>0</v>
      </c>
    </row>
    <row r="474" spans="1:8" ht="25.5">
      <c r="A474" s="93" t="s">
        <v>259</v>
      </c>
      <c r="B474" s="101" t="s">
        <v>40</v>
      </c>
      <c r="C474" s="153">
        <v>8</v>
      </c>
      <c r="D474" s="153">
        <v>4</v>
      </c>
      <c r="E474" s="101" t="s">
        <v>260</v>
      </c>
      <c r="F474" s="101"/>
      <c r="G474" s="314">
        <f t="shared" ref="G474:H476" si="60">G475</f>
        <v>9.3000000000000007</v>
      </c>
      <c r="H474" s="314">
        <f t="shared" si="60"/>
        <v>0</v>
      </c>
    </row>
    <row r="475" spans="1:8" ht="25.5">
      <c r="A475" s="242" t="s">
        <v>420</v>
      </c>
      <c r="B475" s="101" t="s">
        <v>40</v>
      </c>
      <c r="C475" s="153">
        <v>8</v>
      </c>
      <c r="D475" s="153">
        <v>4</v>
      </c>
      <c r="E475" s="101" t="s">
        <v>260</v>
      </c>
      <c r="F475" s="101" t="s">
        <v>193</v>
      </c>
      <c r="G475" s="314">
        <f t="shared" si="60"/>
        <v>9.3000000000000007</v>
      </c>
      <c r="H475" s="314">
        <f t="shared" si="60"/>
        <v>0</v>
      </c>
    </row>
    <row r="476" spans="1:8" ht="25.5">
      <c r="A476" s="242" t="s">
        <v>421</v>
      </c>
      <c r="B476" s="101" t="s">
        <v>40</v>
      </c>
      <c r="C476" s="153">
        <v>8</v>
      </c>
      <c r="D476" s="153">
        <v>4</v>
      </c>
      <c r="E476" s="101" t="s">
        <v>260</v>
      </c>
      <c r="F476" s="101" t="s">
        <v>194</v>
      </c>
      <c r="G476" s="314">
        <f t="shared" si="60"/>
        <v>9.3000000000000007</v>
      </c>
      <c r="H476" s="314">
        <f t="shared" si="60"/>
        <v>0</v>
      </c>
    </row>
    <row r="477" spans="1:8" ht="25.5">
      <c r="A477" s="84" t="s">
        <v>426</v>
      </c>
      <c r="B477" s="102" t="s">
        <v>40</v>
      </c>
      <c r="C477" s="157" t="s">
        <v>23</v>
      </c>
      <c r="D477" s="157" t="s">
        <v>11</v>
      </c>
      <c r="E477" s="102" t="s">
        <v>260</v>
      </c>
      <c r="F477" s="102" t="s">
        <v>93</v>
      </c>
      <c r="G477" s="315">
        <v>9.3000000000000007</v>
      </c>
      <c r="H477" s="315">
        <v>0</v>
      </c>
    </row>
    <row r="478" spans="1:8" ht="15">
      <c r="A478" s="233" t="s">
        <v>55</v>
      </c>
      <c r="B478" s="161" t="s">
        <v>40</v>
      </c>
      <c r="C478" s="278" t="s">
        <v>15</v>
      </c>
      <c r="D478" s="278" t="s">
        <v>58</v>
      </c>
      <c r="E478" s="281" t="s">
        <v>7</v>
      </c>
      <c r="F478" s="161" t="s">
        <v>7</v>
      </c>
      <c r="G478" s="317">
        <f>G479+G491</f>
        <v>1402.5</v>
      </c>
      <c r="H478" s="317">
        <f>H479+H491</f>
        <v>1077.5</v>
      </c>
    </row>
    <row r="479" spans="1:8" ht="15">
      <c r="A479" s="93" t="s">
        <v>30</v>
      </c>
      <c r="B479" s="101" t="s">
        <v>40</v>
      </c>
      <c r="C479" s="164" t="s">
        <v>15</v>
      </c>
      <c r="D479" s="164" t="s">
        <v>9</v>
      </c>
      <c r="E479" s="165" t="s">
        <v>7</v>
      </c>
      <c r="F479" s="101" t="s">
        <v>7</v>
      </c>
      <c r="G479" s="318">
        <f>G481</f>
        <v>1077.5</v>
      </c>
      <c r="H479" s="318">
        <f>H481</f>
        <v>1077.5</v>
      </c>
    </row>
    <row r="480" spans="1:8" ht="15">
      <c r="A480" s="93" t="s">
        <v>165</v>
      </c>
      <c r="B480" s="101" t="s">
        <v>40</v>
      </c>
      <c r="C480" s="153">
        <v>10</v>
      </c>
      <c r="D480" s="153">
        <v>3</v>
      </c>
      <c r="E480" s="101" t="s">
        <v>164</v>
      </c>
      <c r="F480" s="101"/>
      <c r="G480" s="318">
        <f>G481</f>
        <v>1077.5</v>
      </c>
      <c r="H480" s="318">
        <f>H481</f>
        <v>1077.5</v>
      </c>
    </row>
    <row r="481" spans="1:8" ht="25.5">
      <c r="A481" s="93" t="s">
        <v>328</v>
      </c>
      <c r="B481" s="101" t="s">
        <v>40</v>
      </c>
      <c r="C481" s="164" t="s">
        <v>15</v>
      </c>
      <c r="D481" s="164" t="s">
        <v>9</v>
      </c>
      <c r="E481" s="101" t="s">
        <v>327</v>
      </c>
      <c r="F481" s="101" t="s">
        <v>7</v>
      </c>
      <c r="G481" s="318">
        <f>G482</f>
        <v>1077.5</v>
      </c>
      <c r="H481" s="318">
        <f>H482</f>
        <v>1077.5</v>
      </c>
    </row>
    <row r="482" spans="1:8" ht="76.5">
      <c r="A482" s="244" t="s">
        <v>442</v>
      </c>
      <c r="B482" s="101" t="s">
        <v>40</v>
      </c>
      <c r="C482" s="153">
        <v>10</v>
      </c>
      <c r="D482" s="153">
        <v>3</v>
      </c>
      <c r="E482" s="101" t="s">
        <v>326</v>
      </c>
      <c r="F482" s="101"/>
      <c r="G482" s="318">
        <f>G486+G483</f>
        <v>1077.5</v>
      </c>
      <c r="H482" s="318">
        <f>H486+H483</f>
        <v>1077.5</v>
      </c>
    </row>
    <row r="483" spans="1:8" ht="15">
      <c r="A483" s="93" t="s">
        <v>433</v>
      </c>
      <c r="B483" s="101" t="s">
        <v>40</v>
      </c>
      <c r="C483" s="153">
        <v>10</v>
      </c>
      <c r="D483" s="153">
        <v>3</v>
      </c>
      <c r="E483" s="101" t="s">
        <v>326</v>
      </c>
      <c r="F483" s="101" t="s">
        <v>199</v>
      </c>
      <c r="G483" s="318">
        <f>G484</f>
        <v>114.8</v>
      </c>
      <c r="H483" s="318">
        <f>H484</f>
        <v>114.8</v>
      </c>
    </row>
    <row r="484" spans="1:8" ht="15">
      <c r="A484" s="93" t="s">
        <v>201</v>
      </c>
      <c r="B484" s="101" t="s">
        <v>40</v>
      </c>
      <c r="C484" s="153">
        <v>10</v>
      </c>
      <c r="D484" s="153">
        <v>3</v>
      </c>
      <c r="E484" s="101" t="s">
        <v>326</v>
      </c>
      <c r="F484" s="101" t="s">
        <v>200</v>
      </c>
      <c r="G484" s="318">
        <f>G485</f>
        <v>114.8</v>
      </c>
      <c r="H484" s="318">
        <f>H485</f>
        <v>114.8</v>
      </c>
    </row>
    <row r="485" spans="1:8" ht="25.5">
      <c r="A485" s="176" t="s">
        <v>434</v>
      </c>
      <c r="B485" s="102" t="s">
        <v>40</v>
      </c>
      <c r="C485" s="155">
        <v>10</v>
      </c>
      <c r="D485" s="155">
        <v>3</v>
      </c>
      <c r="E485" s="102" t="s">
        <v>326</v>
      </c>
      <c r="F485" s="102" t="s">
        <v>406</v>
      </c>
      <c r="G485" s="320">
        <v>114.8</v>
      </c>
      <c r="H485" s="320">
        <v>114.8</v>
      </c>
    </row>
    <row r="486" spans="1:8" ht="25.5">
      <c r="A486" s="93" t="s">
        <v>186</v>
      </c>
      <c r="B486" s="101" t="s">
        <v>40</v>
      </c>
      <c r="C486" s="153">
        <v>10</v>
      </c>
      <c r="D486" s="153">
        <v>3</v>
      </c>
      <c r="E486" s="101" t="s">
        <v>326</v>
      </c>
      <c r="F486" s="101" t="s">
        <v>184</v>
      </c>
      <c r="G486" s="318">
        <f>G487+G489</f>
        <v>962.69999999999993</v>
      </c>
      <c r="H486" s="318">
        <f>H487+H489</f>
        <v>962.69999999999993</v>
      </c>
    </row>
    <row r="487" spans="1:8" ht="15">
      <c r="A487" s="93" t="s">
        <v>187</v>
      </c>
      <c r="B487" s="101" t="s">
        <v>40</v>
      </c>
      <c r="C487" s="153">
        <v>10</v>
      </c>
      <c r="D487" s="153">
        <v>3</v>
      </c>
      <c r="E487" s="101" t="s">
        <v>326</v>
      </c>
      <c r="F487" s="101" t="s">
        <v>185</v>
      </c>
      <c r="G487" s="318">
        <f>G488</f>
        <v>834.8</v>
      </c>
      <c r="H487" s="318">
        <f>H488</f>
        <v>834.8</v>
      </c>
    </row>
    <row r="488" spans="1:8" ht="15">
      <c r="A488" s="176" t="s">
        <v>104</v>
      </c>
      <c r="B488" s="102" t="s">
        <v>40</v>
      </c>
      <c r="C488" s="155">
        <v>10</v>
      </c>
      <c r="D488" s="155">
        <v>3</v>
      </c>
      <c r="E488" s="102" t="s">
        <v>326</v>
      </c>
      <c r="F488" s="102" t="s">
        <v>105</v>
      </c>
      <c r="G488" s="320">
        <v>834.8</v>
      </c>
      <c r="H488" s="320">
        <v>834.8</v>
      </c>
    </row>
    <row r="489" spans="1:8" ht="15">
      <c r="A489" s="93" t="s">
        <v>189</v>
      </c>
      <c r="B489" s="101" t="s">
        <v>40</v>
      </c>
      <c r="C489" s="153">
        <v>10</v>
      </c>
      <c r="D489" s="153">
        <v>3</v>
      </c>
      <c r="E489" s="101" t="s">
        <v>326</v>
      </c>
      <c r="F489" s="101" t="s">
        <v>188</v>
      </c>
      <c r="G489" s="318">
        <f>G490</f>
        <v>127.9</v>
      </c>
      <c r="H489" s="318">
        <f>H490</f>
        <v>127.9</v>
      </c>
    </row>
    <row r="490" spans="1:8" ht="15">
      <c r="A490" s="176" t="s">
        <v>106</v>
      </c>
      <c r="B490" s="102" t="s">
        <v>40</v>
      </c>
      <c r="C490" s="155">
        <v>10</v>
      </c>
      <c r="D490" s="155">
        <v>3</v>
      </c>
      <c r="E490" s="102" t="s">
        <v>326</v>
      </c>
      <c r="F490" s="102" t="s">
        <v>107</v>
      </c>
      <c r="G490" s="320">
        <v>127.9</v>
      </c>
      <c r="H490" s="320">
        <v>127.9</v>
      </c>
    </row>
    <row r="491" spans="1:8" ht="15">
      <c r="A491" s="93" t="s">
        <v>64</v>
      </c>
      <c r="B491" s="101" t="s">
        <v>40</v>
      </c>
      <c r="C491" s="153">
        <v>10</v>
      </c>
      <c r="D491" s="153">
        <v>4</v>
      </c>
      <c r="E491" s="101"/>
      <c r="F491" s="101"/>
      <c r="G491" s="318">
        <f>G492</f>
        <v>325</v>
      </c>
      <c r="H491" s="318">
        <f>H492</f>
        <v>0</v>
      </c>
    </row>
    <row r="492" spans="1:8" ht="15">
      <c r="A492" s="93" t="s">
        <v>165</v>
      </c>
      <c r="B492" s="101" t="s">
        <v>40</v>
      </c>
      <c r="C492" s="164" t="s">
        <v>15</v>
      </c>
      <c r="D492" s="164" t="s">
        <v>11</v>
      </c>
      <c r="E492" s="101" t="s">
        <v>164</v>
      </c>
      <c r="F492" s="101"/>
      <c r="G492" s="318">
        <f>G494</f>
        <v>325</v>
      </c>
      <c r="H492" s="318">
        <f>H494</f>
        <v>0</v>
      </c>
    </row>
    <row r="493" spans="1:8" ht="51">
      <c r="A493" s="93" t="s">
        <v>530</v>
      </c>
      <c r="B493" s="101" t="s">
        <v>40</v>
      </c>
      <c r="C493" s="164" t="s">
        <v>15</v>
      </c>
      <c r="D493" s="164" t="s">
        <v>11</v>
      </c>
      <c r="E493" s="101" t="s">
        <v>281</v>
      </c>
      <c r="F493" s="101"/>
      <c r="G493" s="318">
        <f>G494</f>
        <v>325</v>
      </c>
      <c r="H493" s="318">
        <f>H494</f>
        <v>0</v>
      </c>
    </row>
    <row r="494" spans="1:8" ht="38.25">
      <c r="A494" s="93" t="s">
        <v>224</v>
      </c>
      <c r="B494" s="101" t="s">
        <v>40</v>
      </c>
      <c r="C494" s="164" t="s">
        <v>15</v>
      </c>
      <c r="D494" s="164" t="s">
        <v>11</v>
      </c>
      <c r="E494" s="101" t="s">
        <v>282</v>
      </c>
      <c r="F494" s="101"/>
      <c r="G494" s="318">
        <f>G500+G497</f>
        <v>325</v>
      </c>
      <c r="H494" s="318">
        <f>H500+H497</f>
        <v>0</v>
      </c>
    </row>
    <row r="495" spans="1:8" ht="25.5">
      <c r="A495" s="93" t="s">
        <v>186</v>
      </c>
      <c r="B495" s="101" t="s">
        <v>40</v>
      </c>
      <c r="C495" s="164" t="s">
        <v>15</v>
      </c>
      <c r="D495" s="164" t="s">
        <v>11</v>
      </c>
      <c r="E495" s="101" t="s">
        <v>282</v>
      </c>
      <c r="F495" s="101" t="s">
        <v>184</v>
      </c>
      <c r="G495" s="318">
        <f>G496</f>
        <v>312.39999999999998</v>
      </c>
      <c r="H495" s="318">
        <f>H496</f>
        <v>0</v>
      </c>
    </row>
    <row r="496" spans="1:8" ht="15">
      <c r="A496" s="93" t="s">
        <v>187</v>
      </c>
      <c r="B496" s="101" t="s">
        <v>40</v>
      </c>
      <c r="C496" s="164" t="s">
        <v>15</v>
      </c>
      <c r="D496" s="164" t="s">
        <v>11</v>
      </c>
      <c r="E496" s="101" t="s">
        <v>282</v>
      </c>
      <c r="F496" s="101" t="s">
        <v>185</v>
      </c>
      <c r="G496" s="318">
        <f>G497</f>
        <v>312.39999999999998</v>
      </c>
      <c r="H496" s="318">
        <f>H497</f>
        <v>0</v>
      </c>
    </row>
    <row r="497" spans="1:8" ht="15">
      <c r="A497" s="176" t="s">
        <v>104</v>
      </c>
      <c r="B497" s="102" t="s">
        <v>40</v>
      </c>
      <c r="C497" s="157" t="s">
        <v>15</v>
      </c>
      <c r="D497" s="157" t="s">
        <v>11</v>
      </c>
      <c r="E497" s="102" t="s">
        <v>282</v>
      </c>
      <c r="F497" s="102" t="s">
        <v>105</v>
      </c>
      <c r="G497" s="320">
        <v>312.39999999999998</v>
      </c>
      <c r="H497" s="320">
        <v>0</v>
      </c>
    </row>
    <row r="498" spans="1:8" ht="25.5">
      <c r="A498" s="93" t="s">
        <v>186</v>
      </c>
      <c r="B498" s="101" t="s">
        <v>40</v>
      </c>
      <c r="C498" s="164" t="s">
        <v>15</v>
      </c>
      <c r="D498" s="164" t="s">
        <v>11</v>
      </c>
      <c r="E498" s="101" t="s">
        <v>282</v>
      </c>
      <c r="F498" s="101" t="s">
        <v>184</v>
      </c>
      <c r="G498" s="318">
        <f>G499</f>
        <v>12.6</v>
      </c>
      <c r="H498" s="318">
        <f>H499</f>
        <v>0</v>
      </c>
    </row>
    <row r="499" spans="1:8" ht="15">
      <c r="A499" s="93" t="s">
        <v>189</v>
      </c>
      <c r="B499" s="101" t="s">
        <v>40</v>
      </c>
      <c r="C499" s="164" t="s">
        <v>15</v>
      </c>
      <c r="D499" s="164" t="s">
        <v>11</v>
      </c>
      <c r="E499" s="101" t="s">
        <v>282</v>
      </c>
      <c r="F499" s="101" t="s">
        <v>188</v>
      </c>
      <c r="G499" s="318">
        <f>G500</f>
        <v>12.6</v>
      </c>
      <c r="H499" s="318">
        <f>H500</f>
        <v>0</v>
      </c>
    </row>
    <row r="500" spans="1:8" ht="15">
      <c r="A500" s="176" t="s">
        <v>106</v>
      </c>
      <c r="B500" s="102" t="s">
        <v>40</v>
      </c>
      <c r="C500" s="157" t="s">
        <v>15</v>
      </c>
      <c r="D500" s="157" t="s">
        <v>11</v>
      </c>
      <c r="E500" s="102" t="s">
        <v>282</v>
      </c>
      <c r="F500" s="102" t="s">
        <v>107</v>
      </c>
      <c r="G500" s="320">
        <v>12.6</v>
      </c>
      <c r="H500" s="320">
        <v>0</v>
      </c>
    </row>
    <row r="501" spans="1:8">
      <c r="A501" s="253" t="s">
        <v>56</v>
      </c>
      <c r="B501" s="275" t="s">
        <v>46</v>
      </c>
      <c r="C501" s="280"/>
      <c r="D501" s="280"/>
      <c r="E501" s="275" t="s">
        <v>7</v>
      </c>
      <c r="F501" s="275" t="s">
        <v>7</v>
      </c>
      <c r="G501" s="306">
        <f>G502+G531+G538</f>
        <v>24184.9</v>
      </c>
      <c r="H501" s="306">
        <f>H502+H531+H538</f>
        <v>24085.300000000003</v>
      </c>
    </row>
    <row r="502" spans="1:8" ht="15">
      <c r="A502" s="233" t="s">
        <v>48</v>
      </c>
      <c r="B502" s="161" t="s">
        <v>46</v>
      </c>
      <c r="C502" s="274">
        <v>1</v>
      </c>
      <c r="D502" s="274">
        <v>0</v>
      </c>
      <c r="E502" s="161" t="s">
        <v>7</v>
      </c>
      <c r="F502" s="161" t="s">
        <v>7</v>
      </c>
      <c r="G502" s="313">
        <f>G503</f>
        <v>23184.9</v>
      </c>
      <c r="H502" s="313">
        <f>H503</f>
        <v>23085.300000000003</v>
      </c>
    </row>
    <row r="503" spans="1:8" ht="15">
      <c r="A503" s="93" t="s">
        <v>13</v>
      </c>
      <c r="B503" s="101" t="s">
        <v>46</v>
      </c>
      <c r="C503" s="153">
        <v>1</v>
      </c>
      <c r="D503" s="153">
        <v>13</v>
      </c>
      <c r="E503" s="101" t="s">
        <v>7</v>
      </c>
      <c r="F503" s="101" t="s">
        <v>7</v>
      </c>
      <c r="G503" s="305">
        <f>G504</f>
        <v>23184.9</v>
      </c>
      <c r="H503" s="305">
        <f>H504</f>
        <v>23085.300000000003</v>
      </c>
    </row>
    <row r="504" spans="1:8" ht="15">
      <c r="A504" s="93" t="s">
        <v>165</v>
      </c>
      <c r="B504" s="101" t="s">
        <v>46</v>
      </c>
      <c r="C504" s="153">
        <v>1</v>
      </c>
      <c r="D504" s="153">
        <v>13</v>
      </c>
      <c r="E504" s="101" t="s">
        <v>164</v>
      </c>
      <c r="F504" s="101"/>
      <c r="G504" s="305">
        <f>G505+G514+G524</f>
        <v>23184.9</v>
      </c>
      <c r="H504" s="305">
        <f>H505+H514+H524</f>
        <v>23085.300000000003</v>
      </c>
    </row>
    <row r="505" spans="1:8" ht="25.5">
      <c r="A505" s="79" t="s">
        <v>167</v>
      </c>
      <c r="B505" s="101" t="s">
        <v>46</v>
      </c>
      <c r="C505" s="153">
        <v>1</v>
      </c>
      <c r="D505" s="153">
        <v>13</v>
      </c>
      <c r="E505" s="101" t="s">
        <v>168</v>
      </c>
      <c r="F505" s="101" t="s">
        <v>7</v>
      </c>
      <c r="G505" s="305">
        <f>G506+G510</f>
        <v>13400.6</v>
      </c>
      <c r="H505" s="305">
        <f>H506+H510</f>
        <v>13422.000000000002</v>
      </c>
    </row>
    <row r="506" spans="1:8" ht="51">
      <c r="A506" s="79" t="s">
        <v>443</v>
      </c>
      <c r="B506" s="101" t="s">
        <v>46</v>
      </c>
      <c r="C506" s="153">
        <v>1</v>
      </c>
      <c r="D506" s="153">
        <v>13</v>
      </c>
      <c r="E506" s="101" t="s">
        <v>168</v>
      </c>
      <c r="F506" s="101" t="s">
        <v>191</v>
      </c>
      <c r="G506" s="305">
        <f>G507</f>
        <v>11907.800000000001</v>
      </c>
      <c r="H506" s="305">
        <f>H507</f>
        <v>11907.800000000001</v>
      </c>
    </row>
    <row r="507" spans="1:8" ht="25.5">
      <c r="A507" s="93" t="s">
        <v>192</v>
      </c>
      <c r="B507" s="101" t="s">
        <v>46</v>
      </c>
      <c r="C507" s="153">
        <v>1</v>
      </c>
      <c r="D507" s="153">
        <v>13</v>
      </c>
      <c r="E507" s="101" t="s">
        <v>168</v>
      </c>
      <c r="F507" s="101" t="s">
        <v>190</v>
      </c>
      <c r="G507" s="305">
        <f>G509+G508</f>
        <v>11907.800000000001</v>
      </c>
      <c r="H507" s="305">
        <f>H509+H508</f>
        <v>11907.800000000001</v>
      </c>
    </row>
    <row r="508" spans="1:8" ht="25.5">
      <c r="A508" s="80" t="s">
        <v>430</v>
      </c>
      <c r="B508" s="102" t="s">
        <v>46</v>
      </c>
      <c r="C508" s="155">
        <v>1</v>
      </c>
      <c r="D508" s="155">
        <v>13</v>
      </c>
      <c r="E508" s="102" t="s">
        <v>168</v>
      </c>
      <c r="F508" s="156" t="s">
        <v>94</v>
      </c>
      <c r="G508" s="304">
        <v>11622.7</v>
      </c>
      <c r="H508" s="304">
        <v>11622.7</v>
      </c>
    </row>
    <row r="509" spans="1:8" ht="25.5">
      <c r="A509" s="80" t="s">
        <v>431</v>
      </c>
      <c r="B509" s="102" t="s">
        <v>46</v>
      </c>
      <c r="C509" s="155">
        <v>1</v>
      </c>
      <c r="D509" s="155">
        <v>13</v>
      </c>
      <c r="E509" s="102" t="s">
        <v>168</v>
      </c>
      <c r="F509" s="156" t="s">
        <v>95</v>
      </c>
      <c r="G509" s="304">
        <v>285.10000000000002</v>
      </c>
      <c r="H509" s="304">
        <v>285.10000000000002</v>
      </c>
    </row>
    <row r="510" spans="1:8" ht="25.5">
      <c r="A510" s="119" t="s">
        <v>420</v>
      </c>
      <c r="B510" s="101" t="s">
        <v>46</v>
      </c>
      <c r="C510" s="153">
        <v>1</v>
      </c>
      <c r="D510" s="153">
        <v>13</v>
      </c>
      <c r="E510" s="101" t="s">
        <v>168</v>
      </c>
      <c r="F510" s="160" t="s">
        <v>193</v>
      </c>
      <c r="G510" s="305">
        <f>G511</f>
        <v>1492.8</v>
      </c>
      <c r="H510" s="305">
        <f>H511</f>
        <v>1514.2</v>
      </c>
    </row>
    <row r="511" spans="1:8" ht="25.5">
      <c r="A511" s="119" t="s">
        <v>421</v>
      </c>
      <c r="B511" s="101" t="s">
        <v>46</v>
      </c>
      <c r="C511" s="153">
        <v>1</v>
      </c>
      <c r="D511" s="153">
        <v>13</v>
      </c>
      <c r="E511" s="101" t="s">
        <v>168</v>
      </c>
      <c r="F511" s="160" t="s">
        <v>194</v>
      </c>
      <c r="G511" s="305">
        <f>G513+G512</f>
        <v>1492.8</v>
      </c>
      <c r="H511" s="305">
        <f>H513+H512</f>
        <v>1514.2</v>
      </c>
    </row>
    <row r="512" spans="1:8" ht="25.5">
      <c r="A512" s="121" t="s">
        <v>123</v>
      </c>
      <c r="B512" s="102" t="s">
        <v>46</v>
      </c>
      <c r="C512" s="155">
        <v>1</v>
      </c>
      <c r="D512" s="155">
        <v>13</v>
      </c>
      <c r="E512" s="102" t="s">
        <v>168</v>
      </c>
      <c r="F512" s="156" t="s">
        <v>124</v>
      </c>
      <c r="G512" s="304">
        <v>191</v>
      </c>
      <c r="H512" s="304">
        <v>201</v>
      </c>
    </row>
    <row r="513" spans="1:8" ht="25.5">
      <c r="A513" s="84" t="s">
        <v>426</v>
      </c>
      <c r="B513" s="102" t="s">
        <v>46</v>
      </c>
      <c r="C513" s="155">
        <v>1</v>
      </c>
      <c r="D513" s="155">
        <v>13</v>
      </c>
      <c r="E513" s="102" t="s">
        <v>168</v>
      </c>
      <c r="F513" s="156" t="s">
        <v>93</v>
      </c>
      <c r="G513" s="304">
        <v>1301.8</v>
      </c>
      <c r="H513" s="304">
        <v>1313.2</v>
      </c>
    </row>
    <row r="514" spans="1:8" ht="25.5">
      <c r="A514" s="93" t="s">
        <v>50</v>
      </c>
      <c r="B514" s="101" t="s">
        <v>46</v>
      </c>
      <c r="C514" s="153">
        <v>1</v>
      </c>
      <c r="D514" s="153">
        <v>13</v>
      </c>
      <c r="E514" s="101" t="s">
        <v>334</v>
      </c>
      <c r="F514" s="160" t="s">
        <v>7</v>
      </c>
      <c r="G514" s="305">
        <f>G515+G518+G521</f>
        <v>7999.3</v>
      </c>
      <c r="H514" s="305">
        <f>H515+H518+H521</f>
        <v>8148.3</v>
      </c>
    </row>
    <row r="515" spans="1:8" ht="51">
      <c r="A515" s="79" t="s">
        <v>443</v>
      </c>
      <c r="B515" s="101" t="s">
        <v>46</v>
      </c>
      <c r="C515" s="164" t="s">
        <v>8</v>
      </c>
      <c r="D515" s="164" t="s">
        <v>70</v>
      </c>
      <c r="E515" s="101" t="s">
        <v>334</v>
      </c>
      <c r="F515" s="160" t="s">
        <v>191</v>
      </c>
      <c r="G515" s="305">
        <f>G516</f>
        <v>1796.8</v>
      </c>
      <c r="H515" s="305">
        <f>H516</f>
        <v>1796.8</v>
      </c>
    </row>
    <row r="516" spans="1:8" ht="25.5">
      <c r="A516" s="93" t="s">
        <v>192</v>
      </c>
      <c r="B516" s="101" t="s">
        <v>46</v>
      </c>
      <c r="C516" s="164" t="s">
        <v>8</v>
      </c>
      <c r="D516" s="164" t="s">
        <v>70</v>
      </c>
      <c r="E516" s="101" t="s">
        <v>334</v>
      </c>
      <c r="F516" s="160" t="s">
        <v>190</v>
      </c>
      <c r="G516" s="305">
        <f>G517</f>
        <v>1796.8</v>
      </c>
      <c r="H516" s="305">
        <f>H517</f>
        <v>1796.8</v>
      </c>
    </row>
    <row r="517" spans="1:8" ht="25.5">
      <c r="A517" s="80" t="s">
        <v>430</v>
      </c>
      <c r="B517" s="102" t="s">
        <v>46</v>
      </c>
      <c r="C517" s="157" t="s">
        <v>8</v>
      </c>
      <c r="D517" s="157" t="s">
        <v>70</v>
      </c>
      <c r="E517" s="102" t="s">
        <v>334</v>
      </c>
      <c r="F517" s="156" t="s">
        <v>94</v>
      </c>
      <c r="G517" s="304">
        <v>1796.8</v>
      </c>
      <c r="H517" s="304">
        <v>1796.8</v>
      </c>
    </row>
    <row r="518" spans="1:8" ht="25.5">
      <c r="A518" s="119" t="s">
        <v>420</v>
      </c>
      <c r="B518" s="101" t="s">
        <v>46</v>
      </c>
      <c r="C518" s="164" t="s">
        <v>8</v>
      </c>
      <c r="D518" s="164" t="s">
        <v>70</v>
      </c>
      <c r="E518" s="101" t="s">
        <v>334</v>
      </c>
      <c r="F518" s="160" t="s">
        <v>193</v>
      </c>
      <c r="G518" s="305">
        <f>G519</f>
        <v>5942.5</v>
      </c>
      <c r="H518" s="305">
        <f>H519</f>
        <v>6071.5</v>
      </c>
    </row>
    <row r="519" spans="1:8" ht="32.25" customHeight="1">
      <c r="A519" s="119" t="s">
        <v>432</v>
      </c>
      <c r="B519" s="101" t="s">
        <v>46</v>
      </c>
      <c r="C519" s="164" t="s">
        <v>8</v>
      </c>
      <c r="D519" s="164" t="s">
        <v>70</v>
      </c>
      <c r="E519" s="101" t="s">
        <v>334</v>
      </c>
      <c r="F519" s="160" t="s">
        <v>194</v>
      </c>
      <c r="G519" s="305">
        <f>G520</f>
        <v>5942.5</v>
      </c>
      <c r="H519" s="305">
        <f>H520</f>
        <v>6071.5</v>
      </c>
    </row>
    <row r="520" spans="1:8" s="115" customFormat="1" ht="24.75" customHeight="1">
      <c r="A520" s="113" t="s">
        <v>397</v>
      </c>
      <c r="B520" s="282" t="s">
        <v>46</v>
      </c>
      <c r="C520" s="283" t="s">
        <v>8</v>
      </c>
      <c r="D520" s="283" t="s">
        <v>70</v>
      </c>
      <c r="E520" s="282" t="s">
        <v>334</v>
      </c>
      <c r="F520" s="282" t="s">
        <v>93</v>
      </c>
      <c r="G520" s="321">
        <v>5942.5</v>
      </c>
      <c r="H520" s="321">
        <v>6071.5</v>
      </c>
    </row>
    <row r="521" spans="1:8" s="115" customFormat="1" ht="15">
      <c r="A521" s="125" t="s">
        <v>195</v>
      </c>
      <c r="B521" s="284" t="s">
        <v>46</v>
      </c>
      <c r="C521" s="285" t="s">
        <v>8</v>
      </c>
      <c r="D521" s="285" t="s">
        <v>70</v>
      </c>
      <c r="E521" s="284" t="s">
        <v>334</v>
      </c>
      <c r="F521" s="284" t="s">
        <v>196</v>
      </c>
      <c r="G521" s="322">
        <f>G522</f>
        <v>260</v>
      </c>
      <c r="H521" s="322">
        <f>H522</f>
        <v>280</v>
      </c>
    </row>
    <row r="522" spans="1:8" ht="15">
      <c r="A522" s="119" t="s">
        <v>198</v>
      </c>
      <c r="B522" s="101" t="s">
        <v>46</v>
      </c>
      <c r="C522" s="164" t="s">
        <v>8</v>
      </c>
      <c r="D522" s="164" t="s">
        <v>70</v>
      </c>
      <c r="E522" s="101" t="s">
        <v>334</v>
      </c>
      <c r="F522" s="160" t="s">
        <v>197</v>
      </c>
      <c r="G522" s="305">
        <f>G523</f>
        <v>260</v>
      </c>
      <c r="H522" s="305">
        <f>H523</f>
        <v>280</v>
      </c>
    </row>
    <row r="523" spans="1:8" ht="15">
      <c r="A523" s="74" t="s">
        <v>101</v>
      </c>
      <c r="B523" s="102" t="s">
        <v>46</v>
      </c>
      <c r="C523" s="157" t="s">
        <v>8</v>
      </c>
      <c r="D523" s="157" t="s">
        <v>70</v>
      </c>
      <c r="E523" s="102" t="s">
        <v>334</v>
      </c>
      <c r="F523" s="156" t="s">
        <v>102</v>
      </c>
      <c r="G523" s="304">
        <v>260</v>
      </c>
      <c r="H523" s="304">
        <v>280</v>
      </c>
    </row>
    <row r="524" spans="1:8" ht="25.5">
      <c r="A524" s="93" t="s">
        <v>43</v>
      </c>
      <c r="B524" s="101" t="s">
        <v>46</v>
      </c>
      <c r="C524" s="153">
        <v>1</v>
      </c>
      <c r="D524" s="153">
        <v>13</v>
      </c>
      <c r="E524" s="101" t="s">
        <v>375</v>
      </c>
      <c r="F524" s="101" t="s">
        <v>7</v>
      </c>
      <c r="G524" s="305">
        <f>G527+G530</f>
        <v>1785</v>
      </c>
      <c r="H524" s="305">
        <f>H527+H530</f>
        <v>1515</v>
      </c>
    </row>
    <row r="525" spans="1:8" ht="25.5" customHeight="1">
      <c r="A525" s="119" t="s">
        <v>403</v>
      </c>
      <c r="B525" s="101" t="s">
        <v>46</v>
      </c>
      <c r="C525" s="153">
        <v>1</v>
      </c>
      <c r="D525" s="153">
        <v>13</v>
      </c>
      <c r="E525" s="101" t="s">
        <v>375</v>
      </c>
      <c r="F525" s="101" t="s">
        <v>193</v>
      </c>
      <c r="G525" s="305">
        <f>G526</f>
        <v>985</v>
      </c>
      <c r="H525" s="305">
        <f>H526</f>
        <v>915</v>
      </c>
    </row>
    <row r="526" spans="1:8" ht="27.75" customHeight="1">
      <c r="A526" s="119" t="s">
        <v>404</v>
      </c>
      <c r="B526" s="101" t="s">
        <v>46</v>
      </c>
      <c r="C526" s="153">
        <v>1</v>
      </c>
      <c r="D526" s="153">
        <v>13</v>
      </c>
      <c r="E526" s="101" t="s">
        <v>375</v>
      </c>
      <c r="F526" s="101" t="s">
        <v>194</v>
      </c>
      <c r="G526" s="305">
        <f>G527</f>
        <v>985</v>
      </c>
      <c r="H526" s="305">
        <f>H527</f>
        <v>915</v>
      </c>
    </row>
    <row r="527" spans="1:8" ht="26.25" customHeight="1">
      <c r="A527" s="84" t="s">
        <v>397</v>
      </c>
      <c r="B527" s="102" t="s">
        <v>46</v>
      </c>
      <c r="C527" s="155">
        <v>1</v>
      </c>
      <c r="D527" s="155">
        <v>13</v>
      </c>
      <c r="E527" s="102" t="s">
        <v>375</v>
      </c>
      <c r="F527" s="156" t="s">
        <v>93</v>
      </c>
      <c r="G527" s="304">
        <v>985</v>
      </c>
      <c r="H527" s="304">
        <v>915</v>
      </c>
    </row>
    <row r="528" spans="1:8" ht="15">
      <c r="A528" s="119" t="s">
        <v>195</v>
      </c>
      <c r="B528" s="101" t="s">
        <v>46</v>
      </c>
      <c r="C528" s="153">
        <v>1</v>
      </c>
      <c r="D528" s="153">
        <v>13</v>
      </c>
      <c r="E528" s="101" t="s">
        <v>375</v>
      </c>
      <c r="F528" s="160" t="s">
        <v>196</v>
      </c>
      <c r="G528" s="305">
        <f>G529</f>
        <v>800</v>
      </c>
      <c r="H528" s="305">
        <f>H529</f>
        <v>600</v>
      </c>
    </row>
    <row r="529" spans="1:8" ht="15">
      <c r="A529" s="124" t="s">
        <v>198</v>
      </c>
      <c r="B529" s="101" t="s">
        <v>46</v>
      </c>
      <c r="C529" s="153">
        <v>1</v>
      </c>
      <c r="D529" s="153">
        <v>13</v>
      </c>
      <c r="E529" s="101" t="s">
        <v>375</v>
      </c>
      <c r="F529" s="160" t="s">
        <v>197</v>
      </c>
      <c r="G529" s="305">
        <f>G530</f>
        <v>800</v>
      </c>
      <c r="H529" s="305">
        <f>H530</f>
        <v>600</v>
      </c>
    </row>
    <row r="530" spans="1:8" ht="15">
      <c r="A530" s="74" t="s">
        <v>101</v>
      </c>
      <c r="B530" s="102" t="s">
        <v>46</v>
      </c>
      <c r="C530" s="157" t="s">
        <v>8</v>
      </c>
      <c r="D530" s="157" t="s">
        <v>70</v>
      </c>
      <c r="E530" s="102" t="s">
        <v>375</v>
      </c>
      <c r="F530" s="156" t="s">
        <v>102</v>
      </c>
      <c r="G530" s="304">
        <v>800</v>
      </c>
      <c r="H530" s="304">
        <v>600</v>
      </c>
    </row>
    <row r="531" spans="1:8" ht="15">
      <c r="A531" s="246" t="s">
        <v>52</v>
      </c>
      <c r="B531" s="181" t="s">
        <v>46</v>
      </c>
      <c r="C531" s="279" t="s">
        <v>11</v>
      </c>
      <c r="D531" s="279" t="s">
        <v>58</v>
      </c>
      <c r="E531" s="181" t="s">
        <v>7</v>
      </c>
      <c r="F531" s="181" t="s">
        <v>7</v>
      </c>
      <c r="G531" s="323">
        <f>G532</f>
        <v>500</v>
      </c>
      <c r="H531" s="323">
        <f>H532</f>
        <v>500</v>
      </c>
    </row>
    <row r="532" spans="1:8" ht="15">
      <c r="A532" s="247" t="s">
        <v>29</v>
      </c>
      <c r="B532" s="101" t="s">
        <v>46</v>
      </c>
      <c r="C532" s="164" t="s">
        <v>11</v>
      </c>
      <c r="D532" s="164" t="s">
        <v>28</v>
      </c>
      <c r="E532" s="101" t="s">
        <v>7</v>
      </c>
      <c r="F532" s="101" t="s">
        <v>7</v>
      </c>
      <c r="G532" s="305">
        <f t="shared" ref="G532:H533" si="61">G533</f>
        <v>500</v>
      </c>
      <c r="H532" s="305">
        <f t="shared" si="61"/>
        <v>500</v>
      </c>
    </row>
    <row r="533" spans="1:8" ht="15">
      <c r="A533" s="93" t="s">
        <v>165</v>
      </c>
      <c r="B533" s="101" t="s">
        <v>46</v>
      </c>
      <c r="C533" s="164" t="s">
        <v>11</v>
      </c>
      <c r="D533" s="164" t="s">
        <v>28</v>
      </c>
      <c r="E533" s="101" t="s">
        <v>164</v>
      </c>
      <c r="F533" s="101" t="s">
        <v>7</v>
      </c>
      <c r="G533" s="305">
        <f t="shared" si="61"/>
        <v>500</v>
      </c>
      <c r="H533" s="305">
        <f t="shared" si="61"/>
        <v>500</v>
      </c>
    </row>
    <row r="534" spans="1:8" ht="25.5">
      <c r="A534" s="93" t="s">
        <v>374</v>
      </c>
      <c r="B534" s="101" t="s">
        <v>46</v>
      </c>
      <c r="C534" s="164" t="s">
        <v>11</v>
      </c>
      <c r="D534" s="164" t="s">
        <v>28</v>
      </c>
      <c r="E534" s="101" t="s">
        <v>373</v>
      </c>
      <c r="F534" s="101" t="s">
        <v>7</v>
      </c>
      <c r="G534" s="305">
        <f>G537</f>
        <v>500</v>
      </c>
      <c r="H534" s="305">
        <f>H537</f>
        <v>500</v>
      </c>
    </row>
    <row r="535" spans="1:8" ht="25.5">
      <c r="A535" s="119" t="s">
        <v>420</v>
      </c>
      <c r="B535" s="101" t="s">
        <v>46</v>
      </c>
      <c r="C535" s="164" t="s">
        <v>11</v>
      </c>
      <c r="D535" s="164" t="s">
        <v>28</v>
      </c>
      <c r="E535" s="101" t="s">
        <v>373</v>
      </c>
      <c r="F535" s="101" t="s">
        <v>193</v>
      </c>
      <c r="G535" s="305">
        <f>G536</f>
        <v>500</v>
      </c>
      <c r="H535" s="305">
        <f>H536</f>
        <v>500</v>
      </c>
    </row>
    <row r="536" spans="1:8" ht="25.5">
      <c r="A536" s="119" t="s">
        <v>421</v>
      </c>
      <c r="B536" s="101" t="s">
        <v>46</v>
      </c>
      <c r="C536" s="164" t="s">
        <v>11</v>
      </c>
      <c r="D536" s="164" t="s">
        <v>28</v>
      </c>
      <c r="E536" s="101" t="s">
        <v>373</v>
      </c>
      <c r="F536" s="101" t="s">
        <v>194</v>
      </c>
      <c r="G536" s="305">
        <f>G537</f>
        <v>500</v>
      </c>
      <c r="H536" s="305">
        <f>H537</f>
        <v>500</v>
      </c>
    </row>
    <row r="537" spans="1:8" ht="25.5">
      <c r="A537" s="84" t="s">
        <v>426</v>
      </c>
      <c r="B537" s="102" t="s">
        <v>46</v>
      </c>
      <c r="C537" s="157" t="s">
        <v>11</v>
      </c>
      <c r="D537" s="157" t="s">
        <v>28</v>
      </c>
      <c r="E537" s="102" t="s">
        <v>373</v>
      </c>
      <c r="F537" s="102" t="s">
        <v>93</v>
      </c>
      <c r="G537" s="304">
        <v>500</v>
      </c>
      <c r="H537" s="304">
        <v>500</v>
      </c>
    </row>
    <row r="538" spans="1:8" ht="15">
      <c r="A538" s="233" t="s">
        <v>53</v>
      </c>
      <c r="B538" s="286" t="s">
        <v>46</v>
      </c>
      <c r="C538" s="162" t="s">
        <v>17</v>
      </c>
      <c r="D538" s="162" t="s">
        <v>58</v>
      </c>
      <c r="E538" s="286"/>
      <c r="F538" s="286"/>
      <c r="G538" s="307">
        <f t="shared" ref="G538:H539" si="62">G539</f>
        <v>500</v>
      </c>
      <c r="H538" s="307">
        <f t="shared" si="62"/>
        <v>500</v>
      </c>
    </row>
    <row r="539" spans="1:8" ht="15">
      <c r="A539" s="246" t="s">
        <v>18</v>
      </c>
      <c r="B539" s="170" t="s">
        <v>46</v>
      </c>
      <c r="C539" s="163" t="s">
        <v>17</v>
      </c>
      <c r="D539" s="163" t="s">
        <v>8</v>
      </c>
      <c r="E539" s="170"/>
      <c r="F539" s="170"/>
      <c r="G539" s="308">
        <f t="shared" si="62"/>
        <v>500</v>
      </c>
      <c r="H539" s="308">
        <f t="shared" si="62"/>
        <v>500</v>
      </c>
    </row>
    <row r="540" spans="1:8" ht="15">
      <c r="A540" s="93" t="s">
        <v>165</v>
      </c>
      <c r="B540" s="287" t="s">
        <v>46</v>
      </c>
      <c r="C540" s="288" t="s">
        <v>17</v>
      </c>
      <c r="D540" s="288" t="s">
        <v>8</v>
      </c>
      <c r="E540" s="284" t="s">
        <v>164</v>
      </c>
      <c r="F540" s="287"/>
      <c r="G540" s="324">
        <f>G542</f>
        <v>500</v>
      </c>
      <c r="H540" s="324">
        <f>H542</f>
        <v>500</v>
      </c>
    </row>
    <row r="541" spans="1:8" ht="25.5">
      <c r="A541" s="178" t="s">
        <v>372</v>
      </c>
      <c r="B541" s="287" t="s">
        <v>46</v>
      </c>
      <c r="C541" s="288" t="s">
        <v>17</v>
      </c>
      <c r="D541" s="288" t="s">
        <v>8</v>
      </c>
      <c r="E541" s="284" t="s">
        <v>337</v>
      </c>
      <c r="F541" s="287"/>
      <c r="G541" s="324">
        <f>G542</f>
        <v>500</v>
      </c>
      <c r="H541" s="324">
        <f>H542</f>
        <v>500</v>
      </c>
    </row>
    <row r="542" spans="1:8" ht="15">
      <c r="A542" s="178" t="s">
        <v>339</v>
      </c>
      <c r="B542" s="284" t="s">
        <v>46</v>
      </c>
      <c r="C542" s="285" t="s">
        <v>17</v>
      </c>
      <c r="D542" s="285" t="s">
        <v>8</v>
      </c>
      <c r="E542" s="284" t="s">
        <v>338</v>
      </c>
      <c r="F542" s="284"/>
      <c r="G542" s="322">
        <f t="shared" ref="G542:H544" si="63">G543</f>
        <v>500</v>
      </c>
      <c r="H542" s="322">
        <f t="shared" si="63"/>
        <v>500</v>
      </c>
    </row>
    <row r="543" spans="1:8" ht="25.5">
      <c r="A543" s="179" t="s">
        <v>420</v>
      </c>
      <c r="B543" s="284" t="s">
        <v>46</v>
      </c>
      <c r="C543" s="285" t="s">
        <v>17</v>
      </c>
      <c r="D543" s="285" t="s">
        <v>8</v>
      </c>
      <c r="E543" s="284" t="s">
        <v>338</v>
      </c>
      <c r="F543" s="284" t="s">
        <v>193</v>
      </c>
      <c r="G543" s="322">
        <f t="shared" si="63"/>
        <v>500</v>
      </c>
      <c r="H543" s="322">
        <f t="shared" si="63"/>
        <v>500</v>
      </c>
    </row>
    <row r="544" spans="1:8" ht="25.5">
      <c r="A544" s="179" t="s">
        <v>421</v>
      </c>
      <c r="B544" s="284" t="s">
        <v>46</v>
      </c>
      <c r="C544" s="285" t="s">
        <v>17</v>
      </c>
      <c r="D544" s="285" t="s">
        <v>8</v>
      </c>
      <c r="E544" s="284" t="s">
        <v>338</v>
      </c>
      <c r="F544" s="284" t="s">
        <v>194</v>
      </c>
      <c r="G544" s="322">
        <f t="shared" si="63"/>
        <v>500</v>
      </c>
      <c r="H544" s="322">
        <f t="shared" si="63"/>
        <v>500</v>
      </c>
    </row>
    <row r="545" spans="1:12" ht="25.5">
      <c r="A545" s="113" t="s">
        <v>426</v>
      </c>
      <c r="B545" s="282" t="s">
        <v>46</v>
      </c>
      <c r="C545" s="283" t="s">
        <v>17</v>
      </c>
      <c r="D545" s="283" t="s">
        <v>8</v>
      </c>
      <c r="E545" s="282" t="s">
        <v>338</v>
      </c>
      <c r="F545" s="282" t="s">
        <v>93</v>
      </c>
      <c r="G545" s="321">
        <v>500</v>
      </c>
      <c r="H545" s="321">
        <v>500</v>
      </c>
    </row>
    <row r="546" spans="1:12">
      <c r="A546" s="253" t="s">
        <v>65</v>
      </c>
      <c r="B546" s="275" t="s">
        <v>41</v>
      </c>
      <c r="C546" s="280"/>
      <c r="D546" s="280"/>
      <c r="E546" s="275" t="s">
        <v>7</v>
      </c>
      <c r="F546" s="275" t="s">
        <v>7</v>
      </c>
      <c r="G546" s="306">
        <f>G547+G659</f>
        <v>979708.30000000016</v>
      </c>
      <c r="H546" s="306">
        <f>H547+H659</f>
        <v>985932.60000000009</v>
      </c>
      <c r="I546" s="16"/>
      <c r="J546" s="16"/>
      <c r="K546" s="3"/>
      <c r="L546" s="3"/>
    </row>
    <row r="547" spans="1:12" ht="15">
      <c r="A547" s="233" t="s">
        <v>54</v>
      </c>
      <c r="B547" s="161" t="s">
        <v>41</v>
      </c>
      <c r="C547" s="274">
        <v>7</v>
      </c>
      <c r="D547" s="274">
        <v>0</v>
      </c>
      <c r="E547" s="161" t="s">
        <v>7</v>
      </c>
      <c r="F547" s="161" t="s">
        <v>7</v>
      </c>
      <c r="G547" s="313">
        <f>G548+G571+G601+G639</f>
        <v>964461.00000000012</v>
      </c>
      <c r="H547" s="313">
        <f>H548+H571+H601+H639</f>
        <v>970683.90000000014</v>
      </c>
      <c r="I547" s="16"/>
      <c r="J547" s="16"/>
    </row>
    <row r="548" spans="1:12" ht="15">
      <c r="A548" s="93" t="s">
        <v>20</v>
      </c>
      <c r="B548" s="101" t="s">
        <v>41</v>
      </c>
      <c r="C548" s="153">
        <v>7</v>
      </c>
      <c r="D548" s="153">
        <v>1</v>
      </c>
      <c r="E548" s="101" t="s">
        <v>7</v>
      </c>
      <c r="F548" s="101" t="s">
        <v>7</v>
      </c>
      <c r="G548" s="305">
        <f>G549</f>
        <v>340115.30000000005</v>
      </c>
      <c r="H548" s="305">
        <f>H549</f>
        <v>342534.7</v>
      </c>
    </row>
    <row r="549" spans="1:12" ht="15">
      <c r="A549" s="93" t="s">
        <v>165</v>
      </c>
      <c r="B549" s="101" t="s">
        <v>41</v>
      </c>
      <c r="C549" s="153">
        <v>7</v>
      </c>
      <c r="D549" s="153">
        <v>1</v>
      </c>
      <c r="E549" s="101" t="s">
        <v>164</v>
      </c>
      <c r="F549" s="101"/>
      <c r="G549" s="305">
        <f>G551+G556+G563</f>
        <v>340115.30000000005</v>
      </c>
      <c r="H549" s="305">
        <f>H551+H556+H563</f>
        <v>342534.7</v>
      </c>
      <c r="I549" s="16"/>
    </row>
    <row r="550" spans="1:12" ht="38.25">
      <c r="A550" s="93" t="s">
        <v>215</v>
      </c>
      <c r="B550" s="101" t="s">
        <v>41</v>
      </c>
      <c r="C550" s="153">
        <v>7</v>
      </c>
      <c r="D550" s="153">
        <v>1</v>
      </c>
      <c r="E550" s="101" t="s">
        <v>216</v>
      </c>
      <c r="F550" s="101"/>
      <c r="G550" s="305">
        <f>G551</f>
        <v>63354.3</v>
      </c>
      <c r="H550" s="305">
        <f>H551</f>
        <v>65773.7</v>
      </c>
      <c r="I550" s="16"/>
    </row>
    <row r="551" spans="1:12" ht="25.5">
      <c r="A551" s="93" t="s">
        <v>186</v>
      </c>
      <c r="B551" s="101" t="s">
        <v>41</v>
      </c>
      <c r="C551" s="153">
        <v>7</v>
      </c>
      <c r="D551" s="153">
        <v>1</v>
      </c>
      <c r="E551" s="101" t="s">
        <v>216</v>
      </c>
      <c r="F551" s="101" t="s">
        <v>184</v>
      </c>
      <c r="G551" s="305">
        <f>G552+G554</f>
        <v>63354.3</v>
      </c>
      <c r="H551" s="305">
        <f>H552+H554</f>
        <v>65773.7</v>
      </c>
    </row>
    <row r="552" spans="1:12" ht="15">
      <c r="A552" s="93" t="s">
        <v>187</v>
      </c>
      <c r="B552" s="101" t="s">
        <v>41</v>
      </c>
      <c r="C552" s="153">
        <v>7</v>
      </c>
      <c r="D552" s="153">
        <v>1</v>
      </c>
      <c r="E552" s="101" t="s">
        <v>216</v>
      </c>
      <c r="F552" s="101" t="s">
        <v>185</v>
      </c>
      <c r="G552" s="305">
        <f>G553</f>
        <v>15909.3</v>
      </c>
      <c r="H552" s="305">
        <f>H553</f>
        <v>16520.3</v>
      </c>
    </row>
    <row r="553" spans="1:12" ht="38.25">
      <c r="A553" s="240" t="s">
        <v>429</v>
      </c>
      <c r="B553" s="102" t="s">
        <v>41</v>
      </c>
      <c r="C553" s="155">
        <v>7</v>
      </c>
      <c r="D553" s="155">
        <v>1</v>
      </c>
      <c r="E553" s="102" t="s">
        <v>216</v>
      </c>
      <c r="F553" s="102" t="s">
        <v>103</v>
      </c>
      <c r="G553" s="304">
        <v>15909.3</v>
      </c>
      <c r="H553" s="304">
        <v>16520.3</v>
      </c>
    </row>
    <row r="554" spans="1:12" ht="15">
      <c r="A554" s="93" t="s">
        <v>189</v>
      </c>
      <c r="B554" s="101" t="s">
        <v>41</v>
      </c>
      <c r="C554" s="153">
        <v>7</v>
      </c>
      <c r="D554" s="153">
        <v>1</v>
      </c>
      <c r="E554" s="101" t="s">
        <v>216</v>
      </c>
      <c r="F554" s="101" t="s">
        <v>188</v>
      </c>
      <c r="G554" s="305">
        <f>G555</f>
        <v>47445</v>
      </c>
      <c r="H554" s="305">
        <f>H555</f>
        <v>49253.4</v>
      </c>
    </row>
    <row r="555" spans="1:12" ht="38.25">
      <c r="A555" s="176" t="s">
        <v>428</v>
      </c>
      <c r="B555" s="102" t="s">
        <v>41</v>
      </c>
      <c r="C555" s="155">
        <v>7</v>
      </c>
      <c r="D555" s="155">
        <v>1</v>
      </c>
      <c r="E555" s="102" t="s">
        <v>216</v>
      </c>
      <c r="F555" s="102" t="s">
        <v>100</v>
      </c>
      <c r="G555" s="304">
        <v>47445</v>
      </c>
      <c r="H555" s="304">
        <v>49253.4</v>
      </c>
    </row>
    <row r="556" spans="1:12" ht="25.5">
      <c r="A556" s="93" t="s">
        <v>309</v>
      </c>
      <c r="B556" s="101" t="s">
        <v>41</v>
      </c>
      <c r="C556" s="153">
        <v>7</v>
      </c>
      <c r="D556" s="153">
        <v>1</v>
      </c>
      <c r="E556" s="101" t="s">
        <v>308</v>
      </c>
      <c r="F556" s="101"/>
      <c r="G556" s="305">
        <f>G557</f>
        <v>1058.8</v>
      </c>
      <c r="H556" s="305">
        <f>H557</f>
        <v>1058.8</v>
      </c>
    </row>
    <row r="557" spans="1:12" ht="25.5">
      <c r="A557" s="93" t="s">
        <v>529</v>
      </c>
      <c r="B557" s="101" t="s">
        <v>41</v>
      </c>
      <c r="C557" s="153">
        <v>7</v>
      </c>
      <c r="D557" s="153">
        <v>1</v>
      </c>
      <c r="E557" s="101" t="s">
        <v>307</v>
      </c>
      <c r="F557" s="101"/>
      <c r="G557" s="305">
        <f>G558</f>
        <v>1058.8</v>
      </c>
      <c r="H557" s="305">
        <f>H558</f>
        <v>1058.8</v>
      </c>
    </row>
    <row r="558" spans="1:12" ht="25.5">
      <c r="A558" s="93" t="s">
        <v>186</v>
      </c>
      <c r="B558" s="101" t="s">
        <v>41</v>
      </c>
      <c r="C558" s="153">
        <v>7</v>
      </c>
      <c r="D558" s="153">
        <v>1</v>
      </c>
      <c r="E558" s="101" t="s">
        <v>307</v>
      </c>
      <c r="F558" s="101" t="s">
        <v>184</v>
      </c>
      <c r="G558" s="305">
        <f>G559+G561</f>
        <v>1058.8</v>
      </c>
      <c r="H558" s="305">
        <f>H559+H561</f>
        <v>1058.8</v>
      </c>
    </row>
    <row r="559" spans="1:12" ht="15">
      <c r="A559" s="93" t="s">
        <v>187</v>
      </c>
      <c r="B559" s="101" t="s">
        <v>41</v>
      </c>
      <c r="C559" s="153">
        <v>7</v>
      </c>
      <c r="D559" s="153">
        <v>1</v>
      </c>
      <c r="E559" s="101" t="s">
        <v>307</v>
      </c>
      <c r="F559" s="101" t="s">
        <v>185</v>
      </c>
      <c r="G559" s="305">
        <f>G560</f>
        <v>371</v>
      </c>
      <c r="H559" s="305">
        <f>H560</f>
        <v>371</v>
      </c>
    </row>
    <row r="560" spans="1:12" ht="15">
      <c r="A560" s="176" t="s">
        <v>104</v>
      </c>
      <c r="B560" s="102" t="s">
        <v>41</v>
      </c>
      <c r="C560" s="155">
        <v>7</v>
      </c>
      <c r="D560" s="155">
        <v>1</v>
      </c>
      <c r="E560" s="102" t="s">
        <v>307</v>
      </c>
      <c r="F560" s="102" t="s">
        <v>105</v>
      </c>
      <c r="G560" s="304">
        <v>371</v>
      </c>
      <c r="H560" s="304">
        <v>371</v>
      </c>
    </row>
    <row r="561" spans="1:10" ht="15">
      <c r="A561" s="93" t="s">
        <v>189</v>
      </c>
      <c r="B561" s="101" t="s">
        <v>41</v>
      </c>
      <c r="C561" s="153">
        <v>7</v>
      </c>
      <c r="D561" s="153">
        <v>1</v>
      </c>
      <c r="E561" s="101" t="s">
        <v>307</v>
      </c>
      <c r="F561" s="101" t="s">
        <v>188</v>
      </c>
      <c r="G561" s="305">
        <f>G562</f>
        <v>687.8</v>
      </c>
      <c r="H561" s="305">
        <f>H562</f>
        <v>687.8</v>
      </c>
    </row>
    <row r="562" spans="1:10" ht="15">
      <c r="A562" s="176" t="s">
        <v>106</v>
      </c>
      <c r="B562" s="102" t="s">
        <v>41</v>
      </c>
      <c r="C562" s="155">
        <v>7</v>
      </c>
      <c r="D562" s="155">
        <v>1</v>
      </c>
      <c r="E562" s="102" t="s">
        <v>307</v>
      </c>
      <c r="F562" s="102" t="s">
        <v>107</v>
      </c>
      <c r="G562" s="304">
        <v>687.8</v>
      </c>
      <c r="H562" s="304">
        <v>687.8</v>
      </c>
    </row>
    <row r="563" spans="1:10" ht="24">
      <c r="A563" s="5" t="s">
        <v>453</v>
      </c>
      <c r="B563" s="101" t="s">
        <v>41</v>
      </c>
      <c r="C563" s="153">
        <v>7</v>
      </c>
      <c r="D563" s="153">
        <v>1</v>
      </c>
      <c r="E563" s="101" t="s">
        <v>393</v>
      </c>
      <c r="F563" s="101"/>
      <c r="G563" s="305">
        <f>G564</f>
        <v>275702.2</v>
      </c>
      <c r="H563" s="305">
        <f>H564</f>
        <v>275702.2</v>
      </c>
      <c r="I563" s="3"/>
      <c r="J563" s="3"/>
    </row>
    <row r="564" spans="1:10" ht="25.5">
      <c r="A564" s="93" t="s">
        <v>186</v>
      </c>
      <c r="B564" s="101" t="s">
        <v>41</v>
      </c>
      <c r="C564" s="153">
        <v>7</v>
      </c>
      <c r="D564" s="153">
        <v>1</v>
      </c>
      <c r="E564" s="101" t="s">
        <v>393</v>
      </c>
      <c r="F564" s="101" t="s">
        <v>184</v>
      </c>
      <c r="G564" s="305">
        <f>G565+G568</f>
        <v>275702.2</v>
      </c>
      <c r="H564" s="305">
        <f>H565+H568</f>
        <v>275702.2</v>
      </c>
    </row>
    <row r="565" spans="1:10" ht="15">
      <c r="A565" s="93" t="s">
        <v>187</v>
      </c>
      <c r="B565" s="101" t="s">
        <v>41</v>
      </c>
      <c r="C565" s="153">
        <v>7</v>
      </c>
      <c r="D565" s="153">
        <v>1</v>
      </c>
      <c r="E565" s="101" t="s">
        <v>393</v>
      </c>
      <c r="F565" s="101" t="s">
        <v>185</v>
      </c>
      <c r="G565" s="305">
        <f>G566</f>
        <v>59281.700000000004</v>
      </c>
      <c r="H565" s="305">
        <f>H566</f>
        <v>59281.700000000004</v>
      </c>
    </row>
    <row r="566" spans="1:10" ht="38.25">
      <c r="A566" s="93" t="s">
        <v>429</v>
      </c>
      <c r="B566" s="101" t="s">
        <v>41</v>
      </c>
      <c r="C566" s="153">
        <v>7</v>
      </c>
      <c r="D566" s="153">
        <v>1</v>
      </c>
      <c r="E566" s="101" t="s">
        <v>393</v>
      </c>
      <c r="F566" s="101" t="s">
        <v>103</v>
      </c>
      <c r="G566" s="305">
        <f>G567</f>
        <v>59281.700000000004</v>
      </c>
      <c r="H566" s="305">
        <f>H567</f>
        <v>59281.700000000004</v>
      </c>
    </row>
    <row r="567" spans="1:10" ht="15">
      <c r="A567" s="176" t="s">
        <v>68</v>
      </c>
      <c r="B567" s="102" t="s">
        <v>41</v>
      </c>
      <c r="C567" s="155">
        <v>7</v>
      </c>
      <c r="D567" s="155">
        <v>1</v>
      </c>
      <c r="E567" s="102" t="s">
        <v>393</v>
      </c>
      <c r="F567" s="102" t="s">
        <v>103</v>
      </c>
      <c r="G567" s="304">
        <f>41165.3+18116.4</f>
        <v>59281.700000000004</v>
      </c>
      <c r="H567" s="304">
        <f>41165.3+18116.4</f>
        <v>59281.700000000004</v>
      </c>
    </row>
    <row r="568" spans="1:10" ht="15">
      <c r="A568" s="93" t="s">
        <v>189</v>
      </c>
      <c r="B568" s="101" t="s">
        <v>41</v>
      </c>
      <c r="C568" s="153">
        <v>7</v>
      </c>
      <c r="D568" s="153">
        <v>1</v>
      </c>
      <c r="E568" s="101" t="s">
        <v>393</v>
      </c>
      <c r="F568" s="101" t="s">
        <v>188</v>
      </c>
      <c r="G568" s="305">
        <f>G569</f>
        <v>216420.5</v>
      </c>
      <c r="H568" s="305">
        <f>H569</f>
        <v>216420.5</v>
      </c>
    </row>
    <row r="569" spans="1:10" ht="38.25">
      <c r="A569" s="93" t="s">
        <v>428</v>
      </c>
      <c r="B569" s="101" t="s">
        <v>41</v>
      </c>
      <c r="C569" s="153">
        <v>7</v>
      </c>
      <c r="D569" s="153">
        <v>1</v>
      </c>
      <c r="E569" s="101" t="s">
        <v>393</v>
      </c>
      <c r="F569" s="101" t="s">
        <v>100</v>
      </c>
      <c r="G569" s="305">
        <f>G570</f>
        <v>216420.5</v>
      </c>
      <c r="H569" s="305">
        <f>H570</f>
        <v>216420.5</v>
      </c>
    </row>
    <row r="570" spans="1:10" ht="15">
      <c r="A570" s="176" t="s">
        <v>68</v>
      </c>
      <c r="B570" s="102" t="s">
        <v>41</v>
      </c>
      <c r="C570" s="155">
        <v>7</v>
      </c>
      <c r="D570" s="155">
        <v>1</v>
      </c>
      <c r="E570" s="102" t="s">
        <v>393</v>
      </c>
      <c r="F570" s="102" t="s">
        <v>100</v>
      </c>
      <c r="G570" s="304">
        <f>202286-18116.4+32250.9</f>
        <v>216420.5</v>
      </c>
      <c r="H570" s="304">
        <f>202286-18116.4+32250.9</f>
        <v>216420.5</v>
      </c>
    </row>
    <row r="571" spans="1:10" ht="15">
      <c r="A571" s="93" t="s">
        <v>21</v>
      </c>
      <c r="B571" s="101" t="s">
        <v>41</v>
      </c>
      <c r="C571" s="153">
        <v>7</v>
      </c>
      <c r="D571" s="153">
        <v>2</v>
      </c>
      <c r="E571" s="101"/>
      <c r="F571" s="101" t="s">
        <v>7</v>
      </c>
      <c r="G571" s="305">
        <f>G572</f>
        <v>575187.20000000007</v>
      </c>
      <c r="H571" s="305">
        <f>H572</f>
        <v>578709.9</v>
      </c>
      <c r="J571" s="3"/>
    </row>
    <row r="572" spans="1:10" ht="15">
      <c r="A572" s="93" t="s">
        <v>165</v>
      </c>
      <c r="B572" s="101" t="s">
        <v>41</v>
      </c>
      <c r="C572" s="153">
        <v>7</v>
      </c>
      <c r="D572" s="153">
        <v>2</v>
      </c>
      <c r="E572" s="101" t="s">
        <v>164</v>
      </c>
      <c r="F572" s="101"/>
      <c r="G572" s="305">
        <f>G573+G580+G589+G596</f>
        <v>575187.20000000007</v>
      </c>
      <c r="H572" s="305">
        <f>H573+H580+H589+H596</f>
        <v>578709.9</v>
      </c>
    </row>
    <row r="573" spans="1:10" ht="38.25">
      <c r="A573" s="93" t="s">
        <v>215</v>
      </c>
      <c r="B573" s="101" t="s">
        <v>41</v>
      </c>
      <c r="C573" s="153">
        <v>7</v>
      </c>
      <c r="D573" s="153">
        <v>2</v>
      </c>
      <c r="E573" s="101" t="s">
        <v>216</v>
      </c>
      <c r="F573" s="101"/>
      <c r="G573" s="305">
        <f>G574</f>
        <v>141814.20000000001</v>
      </c>
      <c r="H573" s="305">
        <f>H574</f>
        <v>145922.30000000002</v>
      </c>
    </row>
    <row r="574" spans="1:10" ht="25.5">
      <c r="A574" s="93" t="s">
        <v>186</v>
      </c>
      <c r="B574" s="101" t="s">
        <v>41</v>
      </c>
      <c r="C574" s="153">
        <v>7</v>
      </c>
      <c r="D574" s="153">
        <v>2</v>
      </c>
      <c r="E574" s="101" t="s">
        <v>220</v>
      </c>
      <c r="F574" s="101" t="s">
        <v>184</v>
      </c>
      <c r="G574" s="305">
        <f>G575+G578</f>
        <v>141814.20000000001</v>
      </c>
      <c r="H574" s="305">
        <f>H575+H578</f>
        <v>145922.30000000002</v>
      </c>
    </row>
    <row r="575" spans="1:10" ht="15">
      <c r="A575" s="93" t="s">
        <v>187</v>
      </c>
      <c r="B575" s="101" t="s">
        <v>41</v>
      </c>
      <c r="C575" s="153">
        <v>7</v>
      </c>
      <c r="D575" s="153">
        <v>2</v>
      </c>
      <c r="E575" s="101" t="s">
        <v>216</v>
      </c>
      <c r="F575" s="101" t="s">
        <v>185</v>
      </c>
      <c r="G575" s="305">
        <f>G576+G577</f>
        <v>112818.40000000001</v>
      </c>
      <c r="H575" s="305">
        <f>H576+H577</f>
        <v>116774.1</v>
      </c>
    </row>
    <row r="576" spans="1:10" ht="38.25">
      <c r="A576" s="176" t="s">
        <v>429</v>
      </c>
      <c r="B576" s="102" t="s">
        <v>41</v>
      </c>
      <c r="C576" s="155">
        <v>7</v>
      </c>
      <c r="D576" s="155">
        <v>2</v>
      </c>
      <c r="E576" s="102" t="s">
        <v>216</v>
      </c>
      <c r="F576" s="102" t="s">
        <v>103</v>
      </c>
      <c r="G576" s="304">
        <v>110107.3</v>
      </c>
      <c r="H576" s="304">
        <v>113722.1</v>
      </c>
    </row>
    <row r="577" spans="1:15" ht="15">
      <c r="A577" s="176" t="s">
        <v>108</v>
      </c>
      <c r="B577" s="102" t="s">
        <v>41</v>
      </c>
      <c r="C577" s="155">
        <v>7</v>
      </c>
      <c r="D577" s="155">
        <v>2</v>
      </c>
      <c r="E577" s="102" t="s">
        <v>216</v>
      </c>
      <c r="F577" s="102" t="s">
        <v>105</v>
      </c>
      <c r="G577" s="304">
        <f>8860.5-6449.4+300</f>
        <v>2711.1000000000004</v>
      </c>
      <c r="H577" s="304">
        <f>9523.8-6771.8+300</f>
        <v>3051.9999999999991</v>
      </c>
    </row>
    <row r="578" spans="1:15" ht="15">
      <c r="A578" s="93" t="s">
        <v>189</v>
      </c>
      <c r="B578" s="101" t="s">
        <v>41</v>
      </c>
      <c r="C578" s="153">
        <v>7</v>
      </c>
      <c r="D578" s="153">
        <v>2</v>
      </c>
      <c r="E578" s="101" t="s">
        <v>216</v>
      </c>
      <c r="F578" s="101" t="s">
        <v>188</v>
      </c>
      <c r="G578" s="305">
        <f>G579</f>
        <v>28995.8</v>
      </c>
      <c r="H578" s="305">
        <f>H579</f>
        <v>29148.2</v>
      </c>
    </row>
    <row r="579" spans="1:15" ht="38.25">
      <c r="A579" s="176" t="s">
        <v>428</v>
      </c>
      <c r="B579" s="102" t="s">
        <v>41</v>
      </c>
      <c r="C579" s="155">
        <v>7</v>
      </c>
      <c r="D579" s="155">
        <v>2</v>
      </c>
      <c r="E579" s="102" t="s">
        <v>216</v>
      </c>
      <c r="F579" s="102" t="s">
        <v>100</v>
      </c>
      <c r="G579" s="304">
        <v>28995.8</v>
      </c>
      <c r="H579" s="304">
        <v>29148.2</v>
      </c>
    </row>
    <row r="580" spans="1:15" ht="25.5">
      <c r="A580" s="93" t="s">
        <v>527</v>
      </c>
      <c r="B580" s="101" t="s">
        <v>41</v>
      </c>
      <c r="C580" s="153">
        <v>7</v>
      </c>
      <c r="D580" s="153">
        <v>2</v>
      </c>
      <c r="E580" s="101" t="s">
        <v>256</v>
      </c>
      <c r="F580" s="101"/>
      <c r="G580" s="305">
        <f>G581+G585</f>
        <v>585.4</v>
      </c>
      <c r="H580" s="305">
        <f>H581+H585</f>
        <v>0</v>
      </c>
    </row>
    <row r="581" spans="1:15" ht="25.5">
      <c r="A581" s="93" t="s">
        <v>259</v>
      </c>
      <c r="B581" s="101" t="s">
        <v>41</v>
      </c>
      <c r="C581" s="153">
        <v>7</v>
      </c>
      <c r="D581" s="153">
        <v>2</v>
      </c>
      <c r="E581" s="101" t="s">
        <v>260</v>
      </c>
      <c r="F581" s="101"/>
      <c r="G581" s="305">
        <f t="shared" ref="G581:H583" si="64">G582</f>
        <v>552</v>
      </c>
      <c r="H581" s="305">
        <f t="shared" si="64"/>
        <v>0</v>
      </c>
    </row>
    <row r="582" spans="1:15" ht="25.5">
      <c r="A582" s="93" t="s">
        <v>186</v>
      </c>
      <c r="B582" s="101" t="s">
        <v>41</v>
      </c>
      <c r="C582" s="153">
        <v>7</v>
      </c>
      <c r="D582" s="153">
        <v>2</v>
      </c>
      <c r="E582" s="101" t="s">
        <v>260</v>
      </c>
      <c r="F582" s="101" t="s">
        <v>184</v>
      </c>
      <c r="G582" s="305">
        <f t="shared" si="64"/>
        <v>552</v>
      </c>
      <c r="H582" s="305">
        <f t="shared" si="64"/>
        <v>0</v>
      </c>
    </row>
    <row r="583" spans="1:15" ht="15">
      <c r="A583" s="93" t="s">
        <v>187</v>
      </c>
      <c r="B583" s="101" t="s">
        <v>41</v>
      </c>
      <c r="C583" s="153">
        <v>7</v>
      </c>
      <c r="D583" s="153">
        <v>2</v>
      </c>
      <c r="E583" s="101" t="s">
        <v>260</v>
      </c>
      <c r="F583" s="101" t="s">
        <v>185</v>
      </c>
      <c r="G583" s="305">
        <f t="shared" si="64"/>
        <v>552</v>
      </c>
      <c r="H583" s="305">
        <f t="shared" si="64"/>
        <v>0</v>
      </c>
    </row>
    <row r="584" spans="1:15" ht="15">
      <c r="A584" s="176" t="s">
        <v>104</v>
      </c>
      <c r="B584" s="102" t="s">
        <v>41</v>
      </c>
      <c r="C584" s="155">
        <v>7</v>
      </c>
      <c r="D584" s="155">
        <v>2</v>
      </c>
      <c r="E584" s="102" t="s">
        <v>260</v>
      </c>
      <c r="F584" s="102" t="s">
        <v>105</v>
      </c>
      <c r="G584" s="304">
        <v>552</v>
      </c>
      <c r="H584" s="304">
        <v>0</v>
      </c>
      <c r="J584" s="11"/>
      <c r="K584" s="10"/>
      <c r="L584" s="10"/>
      <c r="M584" s="11"/>
      <c r="N584" s="11"/>
      <c r="O584" s="27"/>
    </row>
    <row r="585" spans="1:15" ht="15">
      <c r="A585" s="93" t="s">
        <v>303</v>
      </c>
      <c r="B585" s="101" t="s">
        <v>41</v>
      </c>
      <c r="C585" s="153">
        <v>7</v>
      </c>
      <c r="D585" s="153">
        <v>2</v>
      </c>
      <c r="E585" s="101" t="s">
        <v>263</v>
      </c>
      <c r="F585" s="101"/>
      <c r="G585" s="305">
        <f t="shared" ref="G585:H587" si="65">G586</f>
        <v>33.4</v>
      </c>
      <c r="H585" s="305">
        <f t="shared" si="65"/>
        <v>0</v>
      </c>
    </row>
    <row r="586" spans="1:15" ht="25.5">
      <c r="A586" s="93" t="s">
        <v>186</v>
      </c>
      <c r="B586" s="101" t="s">
        <v>41</v>
      </c>
      <c r="C586" s="153">
        <v>7</v>
      </c>
      <c r="D586" s="153">
        <v>2</v>
      </c>
      <c r="E586" s="101" t="s">
        <v>263</v>
      </c>
      <c r="F586" s="101" t="s">
        <v>184</v>
      </c>
      <c r="G586" s="305">
        <f t="shared" si="65"/>
        <v>33.4</v>
      </c>
      <c r="H586" s="305">
        <f t="shared" si="65"/>
        <v>0</v>
      </c>
    </row>
    <row r="587" spans="1:15" ht="15">
      <c r="A587" s="93" t="s">
        <v>187</v>
      </c>
      <c r="B587" s="101" t="s">
        <v>41</v>
      </c>
      <c r="C587" s="153">
        <v>7</v>
      </c>
      <c r="D587" s="153">
        <v>2</v>
      </c>
      <c r="E587" s="101" t="s">
        <v>263</v>
      </c>
      <c r="F587" s="101" t="s">
        <v>185</v>
      </c>
      <c r="G587" s="305">
        <f t="shared" si="65"/>
        <v>33.4</v>
      </c>
      <c r="H587" s="305">
        <f t="shared" si="65"/>
        <v>0</v>
      </c>
    </row>
    <row r="588" spans="1:15" ht="15">
      <c r="A588" s="176" t="s">
        <v>104</v>
      </c>
      <c r="B588" s="102" t="s">
        <v>41</v>
      </c>
      <c r="C588" s="155">
        <v>7</v>
      </c>
      <c r="D588" s="155">
        <v>2</v>
      </c>
      <c r="E588" s="102" t="s">
        <v>263</v>
      </c>
      <c r="F588" s="102" t="s">
        <v>105</v>
      </c>
      <c r="G588" s="304">
        <v>33.4</v>
      </c>
      <c r="H588" s="304">
        <v>0</v>
      </c>
    </row>
    <row r="589" spans="1:15" ht="25.5">
      <c r="A589" s="93" t="s">
        <v>309</v>
      </c>
      <c r="B589" s="101" t="s">
        <v>41</v>
      </c>
      <c r="C589" s="153">
        <v>7</v>
      </c>
      <c r="D589" s="153">
        <v>2</v>
      </c>
      <c r="E589" s="101" t="s">
        <v>308</v>
      </c>
      <c r="F589" s="101"/>
      <c r="G589" s="305">
        <f>G590</f>
        <v>828.19999999999993</v>
      </c>
      <c r="H589" s="305">
        <f>H590</f>
        <v>828.19999999999993</v>
      </c>
    </row>
    <row r="590" spans="1:15" ht="25.5">
      <c r="A590" s="93" t="s">
        <v>529</v>
      </c>
      <c r="B590" s="101" t="s">
        <v>41</v>
      </c>
      <c r="C590" s="153">
        <v>7</v>
      </c>
      <c r="D590" s="153">
        <v>2</v>
      </c>
      <c r="E590" s="101" t="s">
        <v>307</v>
      </c>
      <c r="F590" s="101"/>
      <c r="G590" s="305">
        <f>G591</f>
        <v>828.19999999999993</v>
      </c>
      <c r="H590" s="305">
        <f>H591</f>
        <v>828.19999999999993</v>
      </c>
    </row>
    <row r="591" spans="1:15" ht="25.5">
      <c r="A591" s="93" t="s">
        <v>186</v>
      </c>
      <c r="B591" s="101" t="s">
        <v>41</v>
      </c>
      <c r="C591" s="153">
        <v>7</v>
      </c>
      <c r="D591" s="153">
        <v>2</v>
      </c>
      <c r="E591" s="101" t="s">
        <v>307</v>
      </c>
      <c r="F591" s="101" t="s">
        <v>184</v>
      </c>
      <c r="G591" s="305">
        <f>G592+G594</f>
        <v>828.19999999999993</v>
      </c>
      <c r="H591" s="305">
        <f>H592+H594</f>
        <v>828.19999999999993</v>
      </c>
    </row>
    <row r="592" spans="1:15" ht="15">
      <c r="A592" s="93" t="s">
        <v>187</v>
      </c>
      <c r="B592" s="101" t="s">
        <v>41</v>
      </c>
      <c r="C592" s="153">
        <v>7</v>
      </c>
      <c r="D592" s="153">
        <v>2</v>
      </c>
      <c r="E592" s="101" t="s">
        <v>307</v>
      </c>
      <c r="F592" s="101" t="s">
        <v>185</v>
      </c>
      <c r="G592" s="305">
        <f>G593</f>
        <v>756.8</v>
      </c>
      <c r="H592" s="305">
        <f>H593</f>
        <v>756.8</v>
      </c>
    </row>
    <row r="593" spans="1:8" ht="15">
      <c r="A593" s="176" t="s">
        <v>104</v>
      </c>
      <c r="B593" s="102" t="s">
        <v>41</v>
      </c>
      <c r="C593" s="155">
        <v>7</v>
      </c>
      <c r="D593" s="155">
        <v>2</v>
      </c>
      <c r="E593" s="102" t="s">
        <v>307</v>
      </c>
      <c r="F593" s="102" t="s">
        <v>105</v>
      </c>
      <c r="G593" s="304">
        <v>756.8</v>
      </c>
      <c r="H593" s="304">
        <v>756.8</v>
      </c>
    </row>
    <row r="594" spans="1:8" ht="15">
      <c r="A594" s="93" t="s">
        <v>189</v>
      </c>
      <c r="B594" s="101" t="s">
        <v>41</v>
      </c>
      <c r="C594" s="153">
        <v>7</v>
      </c>
      <c r="D594" s="153">
        <v>2</v>
      </c>
      <c r="E594" s="101" t="s">
        <v>307</v>
      </c>
      <c r="F594" s="101" t="s">
        <v>188</v>
      </c>
      <c r="G594" s="305">
        <f>G595</f>
        <v>71.400000000000006</v>
      </c>
      <c r="H594" s="305">
        <f>H595</f>
        <v>71.400000000000006</v>
      </c>
    </row>
    <row r="595" spans="1:8" ht="15">
      <c r="A595" s="176" t="s">
        <v>106</v>
      </c>
      <c r="B595" s="102" t="s">
        <v>41</v>
      </c>
      <c r="C595" s="155">
        <v>7</v>
      </c>
      <c r="D595" s="155">
        <v>2</v>
      </c>
      <c r="E595" s="102" t="s">
        <v>307</v>
      </c>
      <c r="F595" s="102" t="s">
        <v>107</v>
      </c>
      <c r="G595" s="304">
        <v>71.400000000000006</v>
      </c>
      <c r="H595" s="304">
        <v>71.400000000000006</v>
      </c>
    </row>
    <row r="596" spans="1:8" ht="24">
      <c r="A596" s="5" t="s">
        <v>453</v>
      </c>
      <c r="B596" s="101" t="s">
        <v>41</v>
      </c>
      <c r="C596" s="153">
        <v>7</v>
      </c>
      <c r="D596" s="153">
        <v>2</v>
      </c>
      <c r="E596" s="101" t="s">
        <v>393</v>
      </c>
      <c r="F596" s="101"/>
      <c r="G596" s="305">
        <f t="shared" ref="G596:H599" si="66">G597</f>
        <v>431959.4</v>
      </c>
      <c r="H596" s="305">
        <f t="shared" si="66"/>
        <v>431959.4</v>
      </c>
    </row>
    <row r="597" spans="1:8" ht="25.5">
      <c r="A597" s="93" t="s">
        <v>186</v>
      </c>
      <c r="B597" s="101" t="s">
        <v>41</v>
      </c>
      <c r="C597" s="153">
        <v>7</v>
      </c>
      <c r="D597" s="153">
        <v>2</v>
      </c>
      <c r="E597" s="101" t="s">
        <v>393</v>
      </c>
      <c r="F597" s="101" t="s">
        <v>184</v>
      </c>
      <c r="G597" s="305">
        <f t="shared" si="66"/>
        <v>431959.4</v>
      </c>
      <c r="H597" s="305">
        <f t="shared" si="66"/>
        <v>431959.4</v>
      </c>
    </row>
    <row r="598" spans="1:8" ht="15">
      <c r="A598" s="93" t="s">
        <v>187</v>
      </c>
      <c r="B598" s="101" t="s">
        <v>41</v>
      </c>
      <c r="C598" s="153">
        <v>7</v>
      </c>
      <c r="D598" s="153">
        <v>2</v>
      </c>
      <c r="E598" s="101" t="s">
        <v>393</v>
      </c>
      <c r="F598" s="101" t="s">
        <v>185</v>
      </c>
      <c r="G598" s="305">
        <f t="shared" si="66"/>
        <v>431959.4</v>
      </c>
      <c r="H598" s="305">
        <f t="shared" si="66"/>
        <v>431959.4</v>
      </c>
    </row>
    <row r="599" spans="1:8" ht="38.25">
      <c r="A599" s="93" t="s">
        <v>429</v>
      </c>
      <c r="B599" s="101" t="s">
        <v>41</v>
      </c>
      <c r="C599" s="153">
        <v>7</v>
      </c>
      <c r="D599" s="153">
        <v>2</v>
      </c>
      <c r="E599" s="101" t="s">
        <v>393</v>
      </c>
      <c r="F599" s="101" t="s">
        <v>103</v>
      </c>
      <c r="G599" s="305">
        <f t="shared" si="66"/>
        <v>431959.4</v>
      </c>
      <c r="H599" s="305">
        <f t="shared" si="66"/>
        <v>431959.4</v>
      </c>
    </row>
    <row r="600" spans="1:8" ht="15">
      <c r="A600" s="176" t="s">
        <v>68</v>
      </c>
      <c r="B600" s="102" t="s">
        <v>41</v>
      </c>
      <c r="C600" s="155">
        <v>7</v>
      </c>
      <c r="D600" s="155">
        <v>2</v>
      </c>
      <c r="E600" s="102" t="s">
        <v>393</v>
      </c>
      <c r="F600" s="102" t="s">
        <v>103</v>
      </c>
      <c r="G600" s="304">
        <f>428474.4+3485</f>
        <v>431959.4</v>
      </c>
      <c r="H600" s="304">
        <f>428474.4+3485</f>
        <v>431959.4</v>
      </c>
    </row>
    <row r="601" spans="1:8" ht="15">
      <c r="A601" s="93" t="s">
        <v>25</v>
      </c>
      <c r="B601" s="101" t="s">
        <v>41</v>
      </c>
      <c r="C601" s="153">
        <v>7</v>
      </c>
      <c r="D601" s="153">
        <v>7</v>
      </c>
      <c r="E601" s="101" t="s">
        <v>7</v>
      </c>
      <c r="F601" s="101" t="s">
        <v>7</v>
      </c>
      <c r="G601" s="305">
        <f>G602+G607+G634</f>
        <v>7217.5</v>
      </c>
      <c r="H601" s="305">
        <f>H602+H607+H634</f>
        <v>7313.9</v>
      </c>
    </row>
    <row r="602" spans="1:8" ht="25.5">
      <c r="A602" s="93" t="s">
        <v>531</v>
      </c>
      <c r="B602" s="101" t="s">
        <v>41</v>
      </c>
      <c r="C602" s="153">
        <v>7</v>
      </c>
      <c r="D602" s="153">
        <v>7</v>
      </c>
      <c r="E602" s="101" t="s">
        <v>444</v>
      </c>
      <c r="F602" s="101"/>
      <c r="G602" s="305">
        <f>G603</f>
        <v>3328</v>
      </c>
      <c r="H602" s="305">
        <f>H603</f>
        <v>3504.4</v>
      </c>
    </row>
    <row r="603" spans="1:8" ht="25.5">
      <c r="A603" s="93" t="s">
        <v>302</v>
      </c>
      <c r="B603" s="101" t="s">
        <v>41</v>
      </c>
      <c r="C603" s="153">
        <v>7</v>
      </c>
      <c r="D603" s="153">
        <v>7</v>
      </c>
      <c r="E603" s="101" t="s">
        <v>301</v>
      </c>
      <c r="F603" s="101"/>
      <c r="G603" s="305">
        <f t="shared" ref="G603:H603" si="67">G606</f>
        <v>3328</v>
      </c>
      <c r="H603" s="305">
        <f t="shared" si="67"/>
        <v>3504.4</v>
      </c>
    </row>
    <row r="604" spans="1:8" ht="25.5">
      <c r="A604" s="119" t="s">
        <v>420</v>
      </c>
      <c r="B604" s="101" t="s">
        <v>41</v>
      </c>
      <c r="C604" s="153">
        <v>7</v>
      </c>
      <c r="D604" s="153">
        <v>7</v>
      </c>
      <c r="E604" s="101" t="s">
        <v>301</v>
      </c>
      <c r="F604" s="101" t="s">
        <v>193</v>
      </c>
      <c r="G604" s="305">
        <f>G605</f>
        <v>3328</v>
      </c>
      <c r="H604" s="305">
        <f>H605</f>
        <v>3504.4</v>
      </c>
    </row>
    <row r="605" spans="1:8" ht="25.5">
      <c r="A605" s="119" t="s">
        <v>421</v>
      </c>
      <c r="B605" s="101" t="s">
        <v>41</v>
      </c>
      <c r="C605" s="153">
        <v>7</v>
      </c>
      <c r="D605" s="153">
        <v>7</v>
      </c>
      <c r="E605" s="101" t="s">
        <v>301</v>
      </c>
      <c r="F605" s="101" t="s">
        <v>194</v>
      </c>
      <c r="G605" s="305">
        <f>G606</f>
        <v>3328</v>
      </c>
      <c r="H605" s="305">
        <f>H606</f>
        <v>3504.4</v>
      </c>
    </row>
    <row r="606" spans="1:8" ht="25.5">
      <c r="A606" s="84" t="s">
        <v>426</v>
      </c>
      <c r="B606" s="102" t="s">
        <v>41</v>
      </c>
      <c r="C606" s="155">
        <v>7</v>
      </c>
      <c r="D606" s="155">
        <v>7</v>
      </c>
      <c r="E606" s="102" t="s">
        <v>301</v>
      </c>
      <c r="F606" s="102" t="s">
        <v>93</v>
      </c>
      <c r="G606" s="304">
        <v>3328</v>
      </c>
      <c r="H606" s="304">
        <v>3504.4</v>
      </c>
    </row>
    <row r="607" spans="1:8" ht="15">
      <c r="A607" s="93" t="s">
        <v>300</v>
      </c>
      <c r="B607" s="101" t="s">
        <v>41</v>
      </c>
      <c r="C607" s="153">
        <v>7</v>
      </c>
      <c r="D607" s="153">
        <v>7</v>
      </c>
      <c r="E607" s="101" t="s">
        <v>323</v>
      </c>
      <c r="F607" s="101"/>
      <c r="G607" s="305">
        <f>G608+G615+G619+G623+G627+G631</f>
        <v>3809.4999999999995</v>
      </c>
      <c r="H607" s="305">
        <f>H608+H615+H619+H623+H627+H631</f>
        <v>3809.4999999999995</v>
      </c>
    </row>
    <row r="608" spans="1:8" ht="25.5">
      <c r="A608" s="119" t="s">
        <v>519</v>
      </c>
      <c r="B608" s="101" t="s">
        <v>41</v>
      </c>
      <c r="C608" s="153">
        <v>7</v>
      </c>
      <c r="D608" s="153">
        <v>7</v>
      </c>
      <c r="E608" s="101" t="s">
        <v>299</v>
      </c>
      <c r="F608" s="101"/>
      <c r="G608" s="305">
        <f>G609+G612</f>
        <v>495.4</v>
      </c>
      <c r="H608" s="305">
        <f>H609+H612</f>
        <v>495.4</v>
      </c>
    </row>
    <row r="609" spans="1:8" ht="51">
      <c r="A609" s="79" t="s">
        <v>443</v>
      </c>
      <c r="B609" s="101" t="s">
        <v>41</v>
      </c>
      <c r="C609" s="164" t="s">
        <v>12</v>
      </c>
      <c r="D609" s="164" t="s">
        <v>12</v>
      </c>
      <c r="E609" s="101" t="s">
        <v>299</v>
      </c>
      <c r="F609" s="101" t="s">
        <v>191</v>
      </c>
      <c r="G609" s="305">
        <f>G610</f>
        <v>5.5</v>
      </c>
      <c r="H609" s="305">
        <f>H610</f>
        <v>5.5</v>
      </c>
    </row>
    <row r="610" spans="1:8" ht="25.5">
      <c r="A610" s="93" t="s">
        <v>192</v>
      </c>
      <c r="B610" s="101" t="s">
        <v>41</v>
      </c>
      <c r="C610" s="164" t="s">
        <v>12</v>
      </c>
      <c r="D610" s="164" t="s">
        <v>12</v>
      </c>
      <c r="E610" s="101" t="s">
        <v>299</v>
      </c>
      <c r="F610" s="101" t="s">
        <v>190</v>
      </c>
      <c r="G610" s="305">
        <f>G611</f>
        <v>5.5</v>
      </c>
      <c r="H610" s="305">
        <f>H611</f>
        <v>5.5</v>
      </c>
    </row>
    <row r="611" spans="1:8" ht="25.5">
      <c r="A611" s="80" t="s">
        <v>431</v>
      </c>
      <c r="B611" s="102" t="s">
        <v>41</v>
      </c>
      <c r="C611" s="157" t="s">
        <v>12</v>
      </c>
      <c r="D611" s="157" t="s">
        <v>12</v>
      </c>
      <c r="E611" s="102" t="s">
        <v>299</v>
      </c>
      <c r="F611" s="102" t="s">
        <v>95</v>
      </c>
      <c r="G611" s="304">
        <v>5.5</v>
      </c>
      <c r="H611" s="304">
        <v>5.5</v>
      </c>
    </row>
    <row r="612" spans="1:8" ht="25.5">
      <c r="A612" s="119" t="s">
        <v>420</v>
      </c>
      <c r="B612" s="101" t="s">
        <v>41</v>
      </c>
      <c r="C612" s="153">
        <v>7</v>
      </c>
      <c r="D612" s="153">
        <v>7</v>
      </c>
      <c r="E612" s="101" t="s">
        <v>299</v>
      </c>
      <c r="F612" s="101" t="s">
        <v>193</v>
      </c>
      <c r="G612" s="305">
        <f>G613</f>
        <v>489.9</v>
      </c>
      <c r="H612" s="305">
        <f>H613</f>
        <v>489.9</v>
      </c>
    </row>
    <row r="613" spans="1:8" ht="25.5">
      <c r="A613" s="119" t="s">
        <v>421</v>
      </c>
      <c r="B613" s="101" t="s">
        <v>41</v>
      </c>
      <c r="C613" s="153">
        <v>7</v>
      </c>
      <c r="D613" s="153">
        <v>7</v>
      </c>
      <c r="E613" s="101" t="s">
        <v>299</v>
      </c>
      <c r="F613" s="101" t="s">
        <v>194</v>
      </c>
      <c r="G613" s="305">
        <f>G614</f>
        <v>489.9</v>
      </c>
      <c r="H613" s="305">
        <f>H614</f>
        <v>489.9</v>
      </c>
    </row>
    <row r="614" spans="1:8" ht="25.5">
      <c r="A614" s="84" t="s">
        <v>426</v>
      </c>
      <c r="B614" s="102" t="s">
        <v>41</v>
      </c>
      <c r="C614" s="155">
        <v>7</v>
      </c>
      <c r="D614" s="155">
        <v>7</v>
      </c>
      <c r="E614" s="102" t="s">
        <v>299</v>
      </c>
      <c r="F614" s="102" t="s">
        <v>93</v>
      </c>
      <c r="G614" s="304">
        <v>489.9</v>
      </c>
      <c r="H614" s="304">
        <v>489.9</v>
      </c>
    </row>
    <row r="615" spans="1:8" ht="25.5">
      <c r="A615" s="119" t="s">
        <v>297</v>
      </c>
      <c r="B615" s="101" t="s">
        <v>41</v>
      </c>
      <c r="C615" s="153">
        <v>7</v>
      </c>
      <c r="D615" s="153">
        <v>7</v>
      </c>
      <c r="E615" s="101" t="s">
        <v>298</v>
      </c>
      <c r="F615" s="101"/>
      <c r="G615" s="305">
        <f t="shared" ref="G615:H617" si="68">G616</f>
        <v>74.400000000000006</v>
      </c>
      <c r="H615" s="305">
        <f t="shared" si="68"/>
        <v>74.400000000000006</v>
      </c>
    </row>
    <row r="616" spans="1:8" ht="25.5">
      <c r="A616" s="119" t="s">
        <v>420</v>
      </c>
      <c r="B616" s="101" t="s">
        <v>41</v>
      </c>
      <c r="C616" s="153">
        <v>7</v>
      </c>
      <c r="D616" s="153">
        <v>7</v>
      </c>
      <c r="E616" s="101" t="s">
        <v>298</v>
      </c>
      <c r="F616" s="101" t="s">
        <v>193</v>
      </c>
      <c r="G616" s="305">
        <f t="shared" si="68"/>
        <v>74.400000000000006</v>
      </c>
      <c r="H616" s="305">
        <f t="shared" si="68"/>
        <v>74.400000000000006</v>
      </c>
    </row>
    <row r="617" spans="1:8" ht="25.5">
      <c r="A617" s="119" t="s">
        <v>421</v>
      </c>
      <c r="B617" s="101" t="s">
        <v>41</v>
      </c>
      <c r="C617" s="153">
        <v>7</v>
      </c>
      <c r="D617" s="153">
        <v>7</v>
      </c>
      <c r="E617" s="101" t="s">
        <v>298</v>
      </c>
      <c r="F617" s="101" t="s">
        <v>194</v>
      </c>
      <c r="G617" s="305">
        <f t="shared" si="68"/>
        <v>74.400000000000006</v>
      </c>
      <c r="H617" s="305">
        <f t="shared" si="68"/>
        <v>74.400000000000006</v>
      </c>
    </row>
    <row r="618" spans="1:8" ht="25.5">
      <c r="A618" s="84" t="s">
        <v>426</v>
      </c>
      <c r="B618" s="102" t="s">
        <v>41</v>
      </c>
      <c r="C618" s="155">
        <v>7</v>
      </c>
      <c r="D618" s="155">
        <v>7</v>
      </c>
      <c r="E618" s="102" t="s">
        <v>298</v>
      </c>
      <c r="F618" s="102" t="s">
        <v>93</v>
      </c>
      <c r="G618" s="304">
        <v>74.400000000000006</v>
      </c>
      <c r="H618" s="304">
        <v>74.400000000000006</v>
      </c>
    </row>
    <row r="619" spans="1:8" ht="25.5">
      <c r="A619" s="119" t="s">
        <v>295</v>
      </c>
      <c r="B619" s="101" t="s">
        <v>41</v>
      </c>
      <c r="C619" s="153">
        <v>7</v>
      </c>
      <c r="D619" s="153">
        <v>7</v>
      </c>
      <c r="E619" s="101" t="s">
        <v>296</v>
      </c>
      <c r="F619" s="101"/>
      <c r="G619" s="305">
        <f t="shared" ref="G619:H621" si="69">G620</f>
        <v>444.8</v>
      </c>
      <c r="H619" s="305">
        <f t="shared" si="69"/>
        <v>444.8</v>
      </c>
    </row>
    <row r="620" spans="1:8" ht="25.5">
      <c r="A620" s="119" t="s">
        <v>420</v>
      </c>
      <c r="B620" s="101" t="s">
        <v>41</v>
      </c>
      <c r="C620" s="153">
        <v>7</v>
      </c>
      <c r="D620" s="153">
        <v>7</v>
      </c>
      <c r="E620" s="101" t="s">
        <v>296</v>
      </c>
      <c r="F620" s="101" t="s">
        <v>193</v>
      </c>
      <c r="G620" s="305">
        <f t="shared" si="69"/>
        <v>444.8</v>
      </c>
      <c r="H620" s="305">
        <f t="shared" si="69"/>
        <v>444.8</v>
      </c>
    </row>
    <row r="621" spans="1:8" ht="25.5">
      <c r="A621" s="119" t="s">
        <v>421</v>
      </c>
      <c r="B621" s="101" t="s">
        <v>41</v>
      </c>
      <c r="C621" s="153">
        <v>7</v>
      </c>
      <c r="D621" s="153">
        <v>7</v>
      </c>
      <c r="E621" s="101" t="s">
        <v>296</v>
      </c>
      <c r="F621" s="101" t="s">
        <v>194</v>
      </c>
      <c r="G621" s="305">
        <f t="shared" si="69"/>
        <v>444.8</v>
      </c>
      <c r="H621" s="305">
        <f t="shared" si="69"/>
        <v>444.8</v>
      </c>
    </row>
    <row r="622" spans="1:8" ht="25.5">
      <c r="A622" s="84" t="s">
        <v>426</v>
      </c>
      <c r="B622" s="102" t="s">
        <v>41</v>
      </c>
      <c r="C622" s="155">
        <v>7</v>
      </c>
      <c r="D622" s="155">
        <v>7</v>
      </c>
      <c r="E622" s="102" t="s">
        <v>296</v>
      </c>
      <c r="F622" s="102" t="s">
        <v>93</v>
      </c>
      <c r="G622" s="304">
        <v>444.8</v>
      </c>
      <c r="H622" s="304">
        <v>444.8</v>
      </c>
    </row>
    <row r="623" spans="1:8" ht="25.5">
      <c r="A623" s="119" t="s">
        <v>293</v>
      </c>
      <c r="B623" s="101" t="s">
        <v>41</v>
      </c>
      <c r="C623" s="153">
        <v>7</v>
      </c>
      <c r="D623" s="153">
        <v>7</v>
      </c>
      <c r="E623" s="101" t="s">
        <v>294</v>
      </c>
      <c r="F623" s="101"/>
      <c r="G623" s="305">
        <f t="shared" ref="G623:H625" si="70">G624</f>
        <v>531.6</v>
      </c>
      <c r="H623" s="305">
        <f t="shared" si="70"/>
        <v>531.6</v>
      </c>
    </row>
    <row r="624" spans="1:8" ht="25.5">
      <c r="A624" s="119" t="s">
        <v>420</v>
      </c>
      <c r="B624" s="101" t="s">
        <v>41</v>
      </c>
      <c r="C624" s="153">
        <v>7</v>
      </c>
      <c r="D624" s="153">
        <v>7</v>
      </c>
      <c r="E624" s="101" t="s">
        <v>294</v>
      </c>
      <c r="F624" s="101" t="s">
        <v>193</v>
      </c>
      <c r="G624" s="305">
        <f t="shared" si="70"/>
        <v>531.6</v>
      </c>
      <c r="H624" s="305">
        <f t="shared" si="70"/>
        <v>531.6</v>
      </c>
    </row>
    <row r="625" spans="1:8" ht="25.5">
      <c r="A625" s="119" t="s">
        <v>421</v>
      </c>
      <c r="B625" s="101" t="s">
        <v>41</v>
      </c>
      <c r="C625" s="153">
        <v>7</v>
      </c>
      <c r="D625" s="153">
        <v>7</v>
      </c>
      <c r="E625" s="101" t="s">
        <v>294</v>
      </c>
      <c r="F625" s="101" t="s">
        <v>194</v>
      </c>
      <c r="G625" s="305">
        <f t="shared" si="70"/>
        <v>531.6</v>
      </c>
      <c r="H625" s="305">
        <f t="shared" si="70"/>
        <v>531.6</v>
      </c>
    </row>
    <row r="626" spans="1:8" ht="25.5">
      <c r="A626" s="84" t="s">
        <v>426</v>
      </c>
      <c r="B626" s="102" t="s">
        <v>41</v>
      </c>
      <c r="C626" s="155">
        <v>7</v>
      </c>
      <c r="D626" s="155">
        <v>7</v>
      </c>
      <c r="E626" s="102" t="s">
        <v>294</v>
      </c>
      <c r="F626" s="102" t="s">
        <v>93</v>
      </c>
      <c r="G626" s="304">
        <v>531.6</v>
      </c>
      <c r="H626" s="304">
        <v>531.6</v>
      </c>
    </row>
    <row r="627" spans="1:8" ht="25.5">
      <c r="A627" s="119" t="s">
        <v>292</v>
      </c>
      <c r="B627" s="101" t="s">
        <v>41</v>
      </c>
      <c r="C627" s="153">
        <v>7</v>
      </c>
      <c r="D627" s="153">
        <v>7</v>
      </c>
      <c r="E627" s="101" t="s">
        <v>291</v>
      </c>
      <c r="F627" s="101"/>
      <c r="G627" s="305">
        <f t="shared" ref="G627:H629" si="71">G628</f>
        <v>54.1</v>
      </c>
      <c r="H627" s="305">
        <f t="shared" si="71"/>
        <v>54.1</v>
      </c>
    </row>
    <row r="628" spans="1:8" ht="25.5">
      <c r="A628" s="119" t="s">
        <v>420</v>
      </c>
      <c r="B628" s="101" t="s">
        <v>41</v>
      </c>
      <c r="C628" s="153">
        <v>7</v>
      </c>
      <c r="D628" s="153">
        <v>7</v>
      </c>
      <c r="E628" s="101" t="s">
        <v>291</v>
      </c>
      <c r="F628" s="101" t="s">
        <v>193</v>
      </c>
      <c r="G628" s="305">
        <f t="shared" si="71"/>
        <v>54.1</v>
      </c>
      <c r="H628" s="305">
        <f t="shared" si="71"/>
        <v>54.1</v>
      </c>
    </row>
    <row r="629" spans="1:8" ht="25.5">
      <c r="A629" s="119" t="s">
        <v>421</v>
      </c>
      <c r="B629" s="101" t="s">
        <v>41</v>
      </c>
      <c r="C629" s="153">
        <v>7</v>
      </c>
      <c r="D629" s="153">
        <v>7</v>
      </c>
      <c r="E629" s="101" t="s">
        <v>291</v>
      </c>
      <c r="F629" s="101" t="s">
        <v>194</v>
      </c>
      <c r="G629" s="305">
        <f t="shared" si="71"/>
        <v>54.1</v>
      </c>
      <c r="H629" s="305">
        <f t="shared" si="71"/>
        <v>54.1</v>
      </c>
    </row>
    <row r="630" spans="1:8" ht="25.5">
      <c r="A630" s="84" t="s">
        <v>426</v>
      </c>
      <c r="B630" s="102" t="s">
        <v>41</v>
      </c>
      <c r="C630" s="155">
        <v>7</v>
      </c>
      <c r="D630" s="155">
        <v>7</v>
      </c>
      <c r="E630" s="102" t="s">
        <v>291</v>
      </c>
      <c r="F630" s="102" t="s">
        <v>93</v>
      </c>
      <c r="G630" s="304">
        <v>54.1</v>
      </c>
      <c r="H630" s="304">
        <v>54.1</v>
      </c>
    </row>
    <row r="631" spans="1:8" ht="25.5">
      <c r="A631" s="119" t="s">
        <v>290</v>
      </c>
      <c r="B631" s="101" t="s">
        <v>41</v>
      </c>
      <c r="C631" s="153">
        <v>7</v>
      </c>
      <c r="D631" s="153">
        <v>7</v>
      </c>
      <c r="E631" s="101" t="s">
        <v>288</v>
      </c>
      <c r="F631" s="101"/>
      <c r="G631" s="305">
        <f>G632</f>
        <v>2209.1999999999998</v>
      </c>
      <c r="H631" s="305">
        <f>H632</f>
        <v>2209.1999999999998</v>
      </c>
    </row>
    <row r="632" spans="1:8" ht="25.5">
      <c r="A632" s="247" t="s">
        <v>405</v>
      </c>
      <c r="B632" s="101" t="s">
        <v>41</v>
      </c>
      <c r="C632" s="153">
        <v>7</v>
      </c>
      <c r="D632" s="153">
        <v>7</v>
      </c>
      <c r="E632" s="101" t="s">
        <v>288</v>
      </c>
      <c r="F632" s="101" t="s">
        <v>199</v>
      </c>
      <c r="G632" s="305">
        <f>G633</f>
        <v>2209.1999999999998</v>
      </c>
      <c r="H632" s="305">
        <f>H633</f>
        <v>2209.1999999999998</v>
      </c>
    </row>
    <row r="633" spans="1:8" ht="25.5">
      <c r="A633" s="80" t="s">
        <v>289</v>
      </c>
      <c r="B633" s="102" t="s">
        <v>41</v>
      </c>
      <c r="C633" s="155">
        <v>7</v>
      </c>
      <c r="D633" s="155">
        <v>7</v>
      </c>
      <c r="E633" s="102" t="s">
        <v>288</v>
      </c>
      <c r="F633" s="102" t="s">
        <v>147</v>
      </c>
      <c r="G633" s="304">
        <v>2209.1999999999998</v>
      </c>
      <c r="H633" s="304">
        <v>2209.1999999999998</v>
      </c>
    </row>
    <row r="634" spans="1:8" ht="38.25">
      <c r="A634" s="93" t="s">
        <v>280</v>
      </c>
      <c r="B634" s="101" t="s">
        <v>41</v>
      </c>
      <c r="C634" s="153">
        <v>7</v>
      </c>
      <c r="D634" s="153">
        <v>7</v>
      </c>
      <c r="E634" s="101" t="s">
        <v>276</v>
      </c>
      <c r="F634" s="101"/>
      <c r="G634" s="305">
        <f t="shared" ref="G634:H637" si="72">G635</f>
        <v>80</v>
      </c>
      <c r="H634" s="305">
        <f t="shared" si="72"/>
        <v>0</v>
      </c>
    </row>
    <row r="635" spans="1:8" ht="25.5">
      <c r="A635" s="93" t="s">
        <v>287</v>
      </c>
      <c r="B635" s="101" t="s">
        <v>41</v>
      </c>
      <c r="C635" s="153">
        <v>7</v>
      </c>
      <c r="D635" s="153">
        <v>7</v>
      </c>
      <c r="E635" s="101" t="s">
        <v>286</v>
      </c>
      <c r="F635" s="101"/>
      <c r="G635" s="305">
        <f t="shared" si="72"/>
        <v>80</v>
      </c>
      <c r="H635" s="305">
        <f t="shared" si="72"/>
        <v>0</v>
      </c>
    </row>
    <row r="636" spans="1:8" ht="25.5">
      <c r="A636" s="119" t="s">
        <v>420</v>
      </c>
      <c r="B636" s="101" t="s">
        <v>41</v>
      </c>
      <c r="C636" s="153">
        <v>7</v>
      </c>
      <c r="D636" s="153">
        <v>7</v>
      </c>
      <c r="E636" s="101" t="s">
        <v>286</v>
      </c>
      <c r="F636" s="101" t="s">
        <v>193</v>
      </c>
      <c r="G636" s="305">
        <f t="shared" si="72"/>
        <v>80</v>
      </c>
      <c r="H636" s="305">
        <f t="shared" si="72"/>
        <v>0</v>
      </c>
    </row>
    <row r="637" spans="1:8" ht="25.5">
      <c r="A637" s="119" t="s">
        <v>421</v>
      </c>
      <c r="B637" s="101" t="s">
        <v>41</v>
      </c>
      <c r="C637" s="153">
        <v>7</v>
      </c>
      <c r="D637" s="153">
        <v>7</v>
      </c>
      <c r="E637" s="101" t="s">
        <v>286</v>
      </c>
      <c r="F637" s="101" t="s">
        <v>194</v>
      </c>
      <c r="G637" s="305">
        <f t="shared" si="72"/>
        <v>80</v>
      </c>
      <c r="H637" s="305">
        <f t="shared" si="72"/>
        <v>0</v>
      </c>
    </row>
    <row r="638" spans="1:8" ht="25.5">
      <c r="A638" s="84" t="s">
        <v>426</v>
      </c>
      <c r="B638" s="102" t="s">
        <v>41</v>
      </c>
      <c r="C638" s="155">
        <v>7</v>
      </c>
      <c r="D638" s="155">
        <v>7</v>
      </c>
      <c r="E638" s="102" t="s">
        <v>286</v>
      </c>
      <c r="F638" s="102" t="s">
        <v>93</v>
      </c>
      <c r="G638" s="304">
        <v>80</v>
      </c>
      <c r="H638" s="304">
        <v>0</v>
      </c>
    </row>
    <row r="639" spans="1:8" ht="15">
      <c r="A639" s="93" t="s">
        <v>22</v>
      </c>
      <c r="B639" s="101" t="s">
        <v>41</v>
      </c>
      <c r="C639" s="153">
        <v>7</v>
      </c>
      <c r="D639" s="153">
        <v>9</v>
      </c>
      <c r="E639" s="101" t="s">
        <v>7</v>
      </c>
      <c r="F639" s="101" t="s">
        <v>7</v>
      </c>
      <c r="G639" s="305">
        <f>G640</f>
        <v>41941</v>
      </c>
      <c r="H639" s="305">
        <f>H640</f>
        <v>42125.399999999994</v>
      </c>
    </row>
    <row r="640" spans="1:8" ht="15">
      <c r="A640" s="93" t="s">
        <v>165</v>
      </c>
      <c r="B640" s="101" t="s">
        <v>41</v>
      </c>
      <c r="C640" s="153">
        <v>7</v>
      </c>
      <c r="D640" s="153">
        <v>9</v>
      </c>
      <c r="E640" s="101" t="s">
        <v>164</v>
      </c>
      <c r="F640" s="101"/>
      <c r="G640" s="305">
        <f>G641+G650</f>
        <v>41941</v>
      </c>
      <c r="H640" s="305">
        <f>H641+H650</f>
        <v>42125.399999999994</v>
      </c>
    </row>
    <row r="641" spans="1:8" ht="25.5">
      <c r="A641" s="79" t="s">
        <v>167</v>
      </c>
      <c r="B641" s="101" t="s">
        <v>41</v>
      </c>
      <c r="C641" s="153">
        <v>7</v>
      </c>
      <c r="D641" s="153">
        <v>9</v>
      </c>
      <c r="E641" s="101" t="s">
        <v>168</v>
      </c>
      <c r="F641" s="101" t="s">
        <v>7</v>
      </c>
      <c r="G641" s="305">
        <f>G642+G646</f>
        <v>6306.6</v>
      </c>
      <c r="H641" s="305">
        <f>H642+H646</f>
        <v>6332.7000000000007</v>
      </c>
    </row>
    <row r="642" spans="1:8" ht="51">
      <c r="A642" s="79" t="s">
        <v>443</v>
      </c>
      <c r="B642" s="101" t="s">
        <v>41</v>
      </c>
      <c r="C642" s="164" t="s">
        <v>12</v>
      </c>
      <c r="D642" s="164" t="s">
        <v>14</v>
      </c>
      <c r="E642" s="101" t="s">
        <v>168</v>
      </c>
      <c r="F642" s="101" t="s">
        <v>191</v>
      </c>
      <c r="G642" s="305">
        <f>G643</f>
        <v>6025.8</v>
      </c>
      <c r="H642" s="305">
        <f>H643</f>
        <v>6033.6</v>
      </c>
    </row>
    <row r="643" spans="1:8" ht="25.5">
      <c r="A643" s="93" t="s">
        <v>192</v>
      </c>
      <c r="B643" s="101" t="s">
        <v>41</v>
      </c>
      <c r="C643" s="164" t="s">
        <v>12</v>
      </c>
      <c r="D643" s="164" t="s">
        <v>14</v>
      </c>
      <c r="E643" s="101" t="s">
        <v>168</v>
      </c>
      <c r="F643" s="101" t="s">
        <v>190</v>
      </c>
      <c r="G643" s="305">
        <f>G644+G645</f>
        <v>6025.8</v>
      </c>
      <c r="H643" s="305">
        <f>H644+H645</f>
        <v>6033.6</v>
      </c>
    </row>
    <row r="644" spans="1:8" ht="25.5">
      <c r="A644" s="80" t="s">
        <v>430</v>
      </c>
      <c r="B644" s="102" t="s">
        <v>41</v>
      </c>
      <c r="C644" s="157" t="s">
        <v>12</v>
      </c>
      <c r="D644" s="157" t="s">
        <v>14</v>
      </c>
      <c r="E644" s="102" t="s">
        <v>168</v>
      </c>
      <c r="F644" s="102" t="s">
        <v>94</v>
      </c>
      <c r="G644" s="304">
        <v>5878.1</v>
      </c>
      <c r="H644" s="304">
        <v>5878.1</v>
      </c>
    </row>
    <row r="645" spans="1:8" ht="25.5">
      <c r="A645" s="80" t="s">
        <v>431</v>
      </c>
      <c r="B645" s="102" t="s">
        <v>41</v>
      </c>
      <c r="C645" s="157" t="s">
        <v>12</v>
      </c>
      <c r="D645" s="157" t="s">
        <v>14</v>
      </c>
      <c r="E645" s="102" t="s">
        <v>168</v>
      </c>
      <c r="F645" s="102" t="s">
        <v>95</v>
      </c>
      <c r="G645" s="304">
        <v>147.69999999999999</v>
      </c>
      <c r="H645" s="304">
        <v>155.5</v>
      </c>
    </row>
    <row r="646" spans="1:8" ht="25.5">
      <c r="A646" s="119" t="s">
        <v>420</v>
      </c>
      <c r="B646" s="101" t="s">
        <v>41</v>
      </c>
      <c r="C646" s="164" t="s">
        <v>12</v>
      </c>
      <c r="D646" s="164" t="s">
        <v>14</v>
      </c>
      <c r="E646" s="101" t="s">
        <v>168</v>
      </c>
      <c r="F646" s="101" t="s">
        <v>193</v>
      </c>
      <c r="G646" s="305">
        <f>G647</f>
        <v>280.8</v>
      </c>
      <c r="H646" s="305">
        <f>H647</f>
        <v>299.10000000000002</v>
      </c>
    </row>
    <row r="647" spans="1:8" ht="25.5">
      <c r="A647" s="119" t="s">
        <v>421</v>
      </c>
      <c r="B647" s="101" t="s">
        <v>41</v>
      </c>
      <c r="C647" s="164" t="s">
        <v>12</v>
      </c>
      <c r="D647" s="164" t="s">
        <v>14</v>
      </c>
      <c r="E647" s="101" t="s">
        <v>168</v>
      </c>
      <c r="F647" s="101" t="s">
        <v>194</v>
      </c>
      <c r="G647" s="305">
        <f>G648+G649</f>
        <v>280.8</v>
      </c>
      <c r="H647" s="305">
        <f>H648+H649</f>
        <v>299.10000000000002</v>
      </c>
    </row>
    <row r="648" spans="1:8" ht="25.5">
      <c r="A648" s="121" t="s">
        <v>123</v>
      </c>
      <c r="B648" s="102" t="s">
        <v>41</v>
      </c>
      <c r="C648" s="157" t="s">
        <v>12</v>
      </c>
      <c r="D648" s="157" t="s">
        <v>14</v>
      </c>
      <c r="E648" s="102" t="s">
        <v>168</v>
      </c>
      <c r="F648" s="102" t="s">
        <v>124</v>
      </c>
      <c r="G648" s="304">
        <v>103</v>
      </c>
      <c r="H648" s="304">
        <v>121.3</v>
      </c>
    </row>
    <row r="649" spans="1:8" ht="25.5">
      <c r="A649" s="84" t="s">
        <v>426</v>
      </c>
      <c r="B649" s="102" t="s">
        <v>41</v>
      </c>
      <c r="C649" s="157" t="s">
        <v>12</v>
      </c>
      <c r="D649" s="157" t="s">
        <v>14</v>
      </c>
      <c r="E649" s="102" t="s">
        <v>168</v>
      </c>
      <c r="F649" s="102" t="s">
        <v>93</v>
      </c>
      <c r="G649" s="304">
        <v>177.8</v>
      </c>
      <c r="H649" s="304">
        <v>177.8</v>
      </c>
    </row>
    <row r="650" spans="1:8" ht="25.5">
      <c r="A650" s="93" t="s">
        <v>236</v>
      </c>
      <c r="B650" s="101" t="s">
        <v>41</v>
      </c>
      <c r="C650" s="164" t="s">
        <v>12</v>
      </c>
      <c r="D650" s="164" t="s">
        <v>14</v>
      </c>
      <c r="E650" s="101" t="s">
        <v>237</v>
      </c>
      <c r="F650" s="101" t="s">
        <v>7</v>
      </c>
      <c r="G650" s="305">
        <f>G651+G655</f>
        <v>35634.400000000001</v>
      </c>
      <c r="H650" s="305">
        <f>H651+H655</f>
        <v>35792.699999999997</v>
      </c>
    </row>
    <row r="651" spans="1:8" ht="51">
      <c r="A651" s="79" t="s">
        <v>443</v>
      </c>
      <c r="B651" s="101" t="s">
        <v>41</v>
      </c>
      <c r="C651" s="164" t="s">
        <v>12</v>
      </c>
      <c r="D651" s="164" t="s">
        <v>14</v>
      </c>
      <c r="E651" s="101" t="s">
        <v>237</v>
      </c>
      <c r="F651" s="101" t="s">
        <v>191</v>
      </c>
      <c r="G651" s="305">
        <f>G652</f>
        <v>29875.7</v>
      </c>
      <c r="H651" s="305">
        <f>H652</f>
        <v>29875.7</v>
      </c>
    </row>
    <row r="652" spans="1:8" ht="24">
      <c r="A652" s="329" t="s">
        <v>541</v>
      </c>
      <c r="B652" s="101" t="s">
        <v>41</v>
      </c>
      <c r="C652" s="164" t="s">
        <v>12</v>
      </c>
      <c r="D652" s="164" t="s">
        <v>14</v>
      </c>
      <c r="E652" s="101" t="s">
        <v>237</v>
      </c>
      <c r="F652" s="101" t="s">
        <v>537</v>
      </c>
      <c r="G652" s="305">
        <f>SUM(G653:G654)</f>
        <v>29875.7</v>
      </c>
      <c r="H652" s="305">
        <f>SUM(H653:H654)</f>
        <v>29875.7</v>
      </c>
    </row>
    <row r="653" spans="1:8" ht="51">
      <c r="A653" s="80" t="s">
        <v>542</v>
      </c>
      <c r="B653" s="102" t="s">
        <v>41</v>
      </c>
      <c r="C653" s="157" t="s">
        <v>12</v>
      </c>
      <c r="D653" s="157" t="s">
        <v>14</v>
      </c>
      <c r="E653" s="102" t="s">
        <v>237</v>
      </c>
      <c r="F653" s="102" t="s">
        <v>539</v>
      </c>
      <c r="G653" s="304">
        <v>29295.4</v>
      </c>
      <c r="H653" s="304">
        <v>29295.4</v>
      </c>
    </row>
    <row r="654" spans="1:8" ht="51">
      <c r="A654" s="80" t="s">
        <v>544</v>
      </c>
      <c r="B654" s="102" t="s">
        <v>41</v>
      </c>
      <c r="C654" s="157" t="s">
        <v>12</v>
      </c>
      <c r="D654" s="157" t="s">
        <v>14</v>
      </c>
      <c r="E654" s="102" t="s">
        <v>237</v>
      </c>
      <c r="F654" s="102" t="s">
        <v>543</v>
      </c>
      <c r="G654" s="304">
        <v>580.29999999999995</v>
      </c>
      <c r="H654" s="304">
        <v>580.29999999999995</v>
      </c>
    </row>
    <row r="655" spans="1:8" ht="25.5">
      <c r="A655" s="119" t="s">
        <v>420</v>
      </c>
      <c r="B655" s="101" t="s">
        <v>41</v>
      </c>
      <c r="C655" s="164" t="s">
        <v>12</v>
      </c>
      <c r="D655" s="164" t="s">
        <v>14</v>
      </c>
      <c r="E655" s="101" t="s">
        <v>237</v>
      </c>
      <c r="F655" s="101" t="s">
        <v>193</v>
      </c>
      <c r="G655" s="305">
        <f>G656</f>
        <v>5758.7</v>
      </c>
      <c r="H655" s="305">
        <f>H656</f>
        <v>5917</v>
      </c>
    </row>
    <row r="656" spans="1:8" ht="25.5">
      <c r="A656" s="119" t="s">
        <v>421</v>
      </c>
      <c r="B656" s="101" t="s">
        <v>41</v>
      </c>
      <c r="C656" s="164" t="s">
        <v>12</v>
      </c>
      <c r="D656" s="164" t="s">
        <v>14</v>
      </c>
      <c r="E656" s="101" t="s">
        <v>237</v>
      </c>
      <c r="F656" s="101" t="s">
        <v>194</v>
      </c>
      <c r="G656" s="305">
        <f>SUM(G657:G658)</f>
        <v>5758.7</v>
      </c>
      <c r="H656" s="305">
        <f>SUM(H657:H658)</f>
        <v>5917</v>
      </c>
    </row>
    <row r="657" spans="1:8" ht="25.5">
      <c r="A657" s="121" t="s">
        <v>123</v>
      </c>
      <c r="B657" s="102" t="s">
        <v>41</v>
      </c>
      <c r="C657" s="157" t="s">
        <v>12</v>
      </c>
      <c r="D657" s="157" t="s">
        <v>14</v>
      </c>
      <c r="E657" s="102" t="s">
        <v>237</v>
      </c>
      <c r="F657" s="102" t="s">
        <v>124</v>
      </c>
      <c r="G657" s="304">
        <v>576.4</v>
      </c>
      <c r="H657" s="304">
        <v>606.9</v>
      </c>
    </row>
    <row r="658" spans="1:8" ht="25.5">
      <c r="A658" s="84" t="s">
        <v>426</v>
      </c>
      <c r="B658" s="102" t="s">
        <v>41</v>
      </c>
      <c r="C658" s="157" t="s">
        <v>12</v>
      </c>
      <c r="D658" s="157" t="s">
        <v>14</v>
      </c>
      <c r="E658" s="102" t="s">
        <v>237</v>
      </c>
      <c r="F658" s="102" t="s">
        <v>93</v>
      </c>
      <c r="G658" s="304">
        <v>5182.3</v>
      </c>
      <c r="H658" s="304">
        <v>5310.1</v>
      </c>
    </row>
    <row r="659" spans="1:8" ht="15">
      <c r="A659" s="233" t="s">
        <v>55</v>
      </c>
      <c r="B659" s="161" t="s">
        <v>41</v>
      </c>
      <c r="C659" s="278" t="s">
        <v>15</v>
      </c>
      <c r="D659" s="278" t="s">
        <v>58</v>
      </c>
      <c r="E659" s="161" t="s">
        <v>7</v>
      </c>
      <c r="F659" s="161" t="s">
        <v>7</v>
      </c>
      <c r="G659" s="313">
        <f>G667+G660</f>
        <v>15247.3</v>
      </c>
      <c r="H659" s="313">
        <f>H667+H660</f>
        <v>15248.699999999999</v>
      </c>
    </row>
    <row r="660" spans="1:8" ht="15">
      <c r="A660" s="93" t="s">
        <v>30</v>
      </c>
      <c r="B660" s="101" t="s">
        <v>41</v>
      </c>
      <c r="C660" s="164" t="s">
        <v>15</v>
      </c>
      <c r="D660" s="164" t="s">
        <v>9</v>
      </c>
      <c r="E660" s="101" t="s">
        <v>7</v>
      </c>
      <c r="F660" s="101" t="s">
        <v>7</v>
      </c>
      <c r="G660" s="323">
        <f t="shared" ref="G660:H665" si="73">G661</f>
        <v>28.9</v>
      </c>
      <c r="H660" s="323">
        <f t="shared" si="73"/>
        <v>30.3</v>
      </c>
    </row>
    <row r="661" spans="1:8" ht="15">
      <c r="A661" s="93" t="s">
        <v>165</v>
      </c>
      <c r="B661" s="101" t="s">
        <v>157</v>
      </c>
      <c r="C661" s="164" t="s">
        <v>127</v>
      </c>
      <c r="D661" s="164" t="s">
        <v>9</v>
      </c>
      <c r="E661" s="101" t="s">
        <v>164</v>
      </c>
      <c r="F661" s="101"/>
      <c r="G661" s="323">
        <f t="shared" si="73"/>
        <v>28.9</v>
      </c>
      <c r="H661" s="323">
        <f t="shared" si="73"/>
        <v>30.3</v>
      </c>
    </row>
    <row r="662" spans="1:8" ht="25.5">
      <c r="A662" s="93" t="s">
        <v>328</v>
      </c>
      <c r="B662" s="101" t="s">
        <v>41</v>
      </c>
      <c r="C662" s="153">
        <v>10</v>
      </c>
      <c r="D662" s="153">
        <v>3</v>
      </c>
      <c r="E662" s="101" t="s">
        <v>327</v>
      </c>
      <c r="F662" s="101" t="s">
        <v>7</v>
      </c>
      <c r="G662" s="323">
        <f t="shared" si="73"/>
        <v>28.9</v>
      </c>
      <c r="H662" s="323">
        <f t="shared" si="73"/>
        <v>30.3</v>
      </c>
    </row>
    <row r="663" spans="1:8" ht="76.5">
      <c r="A663" s="244" t="s">
        <v>536</v>
      </c>
      <c r="B663" s="101" t="s">
        <v>41</v>
      </c>
      <c r="C663" s="153">
        <v>10</v>
      </c>
      <c r="D663" s="153">
        <v>3</v>
      </c>
      <c r="E663" s="101" t="s">
        <v>326</v>
      </c>
      <c r="F663" s="101"/>
      <c r="G663" s="323">
        <f t="shared" si="73"/>
        <v>28.9</v>
      </c>
      <c r="H663" s="323">
        <f t="shared" si="73"/>
        <v>30.3</v>
      </c>
    </row>
    <row r="664" spans="1:8" ht="38.25">
      <c r="A664" s="93" t="s">
        <v>402</v>
      </c>
      <c r="B664" s="101" t="s">
        <v>41</v>
      </c>
      <c r="C664" s="153">
        <v>10</v>
      </c>
      <c r="D664" s="153">
        <v>3</v>
      </c>
      <c r="E664" s="101" t="s">
        <v>326</v>
      </c>
      <c r="F664" s="101" t="s">
        <v>184</v>
      </c>
      <c r="G664" s="323">
        <f t="shared" si="73"/>
        <v>28.9</v>
      </c>
      <c r="H664" s="323">
        <f t="shared" si="73"/>
        <v>30.3</v>
      </c>
    </row>
    <row r="665" spans="1:8" ht="15">
      <c r="A665" s="93" t="s">
        <v>187</v>
      </c>
      <c r="B665" s="101" t="s">
        <v>41</v>
      </c>
      <c r="C665" s="153">
        <v>10</v>
      </c>
      <c r="D665" s="153">
        <v>3</v>
      </c>
      <c r="E665" s="101" t="s">
        <v>326</v>
      </c>
      <c r="F665" s="101" t="s">
        <v>185</v>
      </c>
      <c r="G665" s="323">
        <f t="shared" si="73"/>
        <v>28.9</v>
      </c>
      <c r="H665" s="323">
        <f t="shared" si="73"/>
        <v>30.3</v>
      </c>
    </row>
    <row r="666" spans="1:8" ht="15">
      <c r="A666" s="176" t="s">
        <v>104</v>
      </c>
      <c r="B666" s="102" t="s">
        <v>41</v>
      </c>
      <c r="C666" s="155">
        <v>10</v>
      </c>
      <c r="D666" s="155">
        <v>3</v>
      </c>
      <c r="E666" s="102" t="s">
        <v>326</v>
      </c>
      <c r="F666" s="102" t="s">
        <v>105</v>
      </c>
      <c r="G666" s="304">
        <v>28.9</v>
      </c>
      <c r="H666" s="304">
        <v>30.3</v>
      </c>
    </row>
    <row r="667" spans="1:8" ht="15">
      <c r="A667" s="93" t="s">
        <v>64</v>
      </c>
      <c r="B667" s="101" t="s">
        <v>41</v>
      </c>
      <c r="C667" s="164" t="s">
        <v>15</v>
      </c>
      <c r="D667" s="164" t="s">
        <v>11</v>
      </c>
      <c r="E667" s="101" t="s">
        <v>7</v>
      </c>
      <c r="F667" s="101" t="s">
        <v>7</v>
      </c>
      <c r="G667" s="305">
        <f>G668</f>
        <v>15218.4</v>
      </c>
      <c r="H667" s="305">
        <f>H668</f>
        <v>15218.4</v>
      </c>
    </row>
    <row r="668" spans="1:8" ht="15">
      <c r="A668" s="93" t="s">
        <v>165</v>
      </c>
      <c r="B668" s="101" t="s">
        <v>41</v>
      </c>
      <c r="C668" s="164" t="s">
        <v>15</v>
      </c>
      <c r="D668" s="164" t="s">
        <v>11</v>
      </c>
      <c r="E668" s="101" t="s">
        <v>164</v>
      </c>
      <c r="F668" s="101"/>
      <c r="G668" s="305">
        <f>G669+G674</f>
        <v>15218.4</v>
      </c>
      <c r="H668" s="305">
        <f>H669+H674</f>
        <v>15218.4</v>
      </c>
    </row>
    <row r="669" spans="1:8" s="17" customFormat="1" ht="51">
      <c r="A669" s="244" t="s">
        <v>471</v>
      </c>
      <c r="B669" s="101" t="s">
        <v>41</v>
      </c>
      <c r="C669" s="164" t="s">
        <v>15</v>
      </c>
      <c r="D669" s="164" t="s">
        <v>11</v>
      </c>
      <c r="E669" s="101" t="s">
        <v>395</v>
      </c>
      <c r="F669" s="101"/>
      <c r="G669" s="305">
        <f>G670</f>
        <v>1750</v>
      </c>
      <c r="H669" s="305">
        <f>H670</f>
        <v>1750</v>
      </c>
    </row>
    <row r="670" spans="1:8" s="17" customFormat="1" ht="25.5">
      <c r="A670" s="244" t="s">
        <v>484</v>
      </c>
      <c r="B670" s="101" t="s">
        <v>41</v>
      </c>
      <c r="C670" s="164" t="s">
        <v>15</v>
      </c>
      <c r="D670" s="164" t="s">
        <v>11</v>
      </c>
      <c r="E670" s="101" t="s">
        <v>395</v>
      </c>
      <c r="F670" s="101" t="s">
        <v>199</v>
      </c>
      <c r="G670" s="305">
        <f>G671</f>
        <v>1750</v>
      </c>
      <c r="H670" s="305">
        <f>H671</f>
        <v>1750</v>
      </c>
    </row>
    <row r="671" spans="1:8" ht="38.25">
      <c r="A671" s="239" t="s">
        <v>408</v>
      </c>
      <c r="B671" s="101" t="s">
        <v>41</v>
      </c>
      <c r="C671" s="164" t="s">
        <v>15</v>
      </c>
      <c r="D671" s="164" t="s">
        <v>11</v>
      </c>
      <c r="E671" s="101" t="s">
        <v>395</v>
      </c>
      <c r="F671" s="101" t="s">
        <v>206</v>
      </c>
      <c r="G671" s="305">
        <f t="shared" ref="G671:H672" si="74">G672</f>
        <v>1750</v>
      </c>
      <c r="H671" s="305">
        <f t="shared" si="74"/>
        <v>1750</v>
      </c>
    </row>
    <row r="672" spans="1:8" ht="38.25">
      <c r="A672" s="232" t="s">
        <v>483</v>
      </c>
      <c r="B672" s="101" t="s">
        <v>41</v>
      </c>
      <c r="C672" s="164" t="s">
        <v>15</v>
      </c>
      <c r="D672" s="164" t="s">
        <v>11</v>
      </c>
      <c r="E672" s="101" t="s">
        <v>395</v>
      </c>
      <c r="F672" s="101" t="s">
        <v>122</v>
      </c>
      <c r="G672" s="305">
        <f t="shared" si="74"/>
        <v>1750</v>
      </c>
      <c r="H672" s="305">
        <f t="shared" si="74"/>
        <v>1750</v>
      </c>
    </row>
    <row r="673" spans="1:10" ht="15">
      <c r="A673" s="176" t="s">
        <v>68</v>
      </c>
      <c r="B673" s="102" t="s">
        <v>41</v>
      </c>
      <c r="C673" s="157" t="s">
        <v>15</v>
      </c>
      <c r="D673" s="157" t="s">
        <v>11</v>
      </c>
      <c r="E673" s="102" t="s">
        <v>395</v>
      </c>
      <c r="F673" s="102" t="s">
        <v>122</v>
      </c>
      <c r="G673" s="304">
        <v>1750</v>
      </c>
      <c r="H673" s="304">
        <v>1750</v>
      </c>
    </row>
    <row r="674" spans="1:10" ht="38.25">
      <c r="A674" s="93" t="s">
        <v>402</v>
      </c>
      <c r="B674" s="101" t="s">
        <v>41</v>
      </c>
      <c r="C674" s="164" t="s">
        <v>15</v>
      </c>
      <c r="D674" s="164" t="s">
        <v>11</v>
      </c>
      <c r="E674" s="101" t="s">
        <v>395</v>
      </c>
      <c r="F674" s="101" t="s">
        <v>184</v>
      </c>
      <c r="G674" s="305">
        <f>G675+G678</f>
        <v>13468.4</v>
      </c>
      <c r="H674" s="305">
        <f>H675+H678</f>
        <v>13468.4</v>
      </c>
    </row>
    <row r="675" spans="1:10" ht="15">
      <c r="A675" s="93" t="s">
        <v>187</v>
      </c>
      <c r="B675" s="101" t="s">
        <v>41</v>
      </c>
      <c r="C675" s="164" t="s">
        <v>15</v>
      </c>
      <c r="D675" s="164" t="s">
        <v>11</v>
      </c>
      <c r="E675" s="101" t="s">
        <v>395</v>
      </c>
      <c r="F675" s="101" t="s">
        <v>185</v>
      </c>
      <c r="G675" s="305">
        <f>G676</f>
        <v>2320</v>
      </c>
      <c r="H675" s="305">
        <f>H676</f>
        <v>2320</v>
      </c>
    </row>
    <row r="676" spans="1:10" ht="15">
      <c r="A676" s="93" t="s">
        <v>104</v>
      </c>
      <c r="B676" s="101" t="s">
        <v>41</v>
      </c>
      <c r="C676" s="164" t="s">
        <v>15</v>
      </c>
      <c r="D676" s="164" t="s">
        <v>11</v>
      </c>
      <c r="E676" s="101" t="s">
        <v>395</v>
      </c>
      <c r="F676" s="101" t="s">
        <v>105</v>
      </c>
      <c r="G676" s="305">
        <f>G677</f>
        <v>2320</v>
      </c>
      <c r="H676" s="305">
        <f>H677</f>
        <v>2320</v>
      </c>
    </row>
    <row r="677" spans="1:10" ht="15">
      <c r="A677" s="176" t="s">
        <v>121</v>
      </c>
      <c r="B677" s="102" t="s">
        <v>41</v>
      </c>
      <c r="C677" s="157" t="s">
        <v>15</v>
      </c>
      <c r="D677" s="157" t="s">
        <v>11</v>
      </c>
      <c r="E677" s="102" t="s">
        <v>395</v>
      </c>
      <c r="F677" s="102" t="s">
        <v>105</v>
      </c>
      <c r="G677" s="304">
        <f>235+2085</f>
        <v>2320</v>
      </c>
      <c r="H677" s="304">
        <f>235+2085</f>
        <v>2320</v>
      </c>
    </row>
    <row r="678" spans="1:10" ht="15">
      <c r="A678" s="93" t="s">
        <v>189</v>
      </c>
      <c r="B678" s="101" t="s">
        <v>41</v>
      </c>
      <c r="C678" s="164" t="s">
        <v>15</v>
      </c>
      <c r="D678" s="164" t="s">
        <v>11</v>
      </c>
      <c r="E678" s="101" t="s">
        <v>395</v>
      </c>
      <c r="F678" s="101" t="s">
        <v>188</v>
      </c>
      <c r="G678" s="305">
        <f>G679</f>
        <v>11148.4</v>
      </c>
      <c r="H678" s="305">
        <f>H679</f>
        <v>11148.4</v>
      </c>
    </row>
    <row r="679" spans="1:10" ht="15">
      <c r="A679" s="93" t="s">
        <v>106</v>
      </c>
      <c r="B679" s="101" t="s">
        <v>41</v>
      </c>
      <c r="C679" s="164" t="s">
        <v>15</v>
      </c>
      <c r="D679" s="164" t="s">
        <v>11</v>
      </c>
      <c r="E679" s="101" t="s">
        <v>395</v>
      </c>
      <c r="F679" s="101" t="s">
        <v>107</v>
      </c>
      <c r="G679" s="305">
        <f>G680</f>
        <v>11148.4</v>
      </c>
      <c r="H679" s="305">
        <f>H680</f>
        <v>11148.4</v>
      </c>
    </row>
    <row r="680" spans="1:10" ht="15">
      <c r="A680" s="176" t="s">
        <v>69</v>
      </c>
      <c r="B680" s="102" t="s">
        <v>41</v>
      </c>
      <c r="C680" s="157" t="s">
        <v>15</v>
      </c>
      <c r="D680" s="157" t="s">
        <v>11</v>
      </c>
      <c r="E680" s="102" t="s">
        <v>395</v>
      </c>
      <c r="F680" s="102" t="s">
        <v>107</v>
      </c>
      <c r="G680" s="304">
        <f>11148.4</f>
        <v>11148.4</v>
      </c>
      <c r="H680" s="304">
        <f>11148.4</f>
        <v>11148.4</v>
      </c>
    </row>
    <row r="681" spans="1:10">
      <c r="A681" s="253" t="s">
        <v>63</v>
      </c>
      <c r="B681" s="275" t="s">
        <v>42</v>
      </c>
      <c r="C681" s="276"/>
      <c r="D681" s="276"/>
      <c r="E681" s="275" t="s">
        <v>7</v>
      </c>
      <c r="F681" s="275" t="s">
        <v>7</v>
      </c>
      <c r="G681" s="306">
        <f>G682+G711+G718+G723+G742</f>
        <v>50887.7</v>
      </c>
      <c r="H681" s="306">
        <f>H682+H711+H718+H723+H742</f>
        <v>68046.2</v>
      </c>
      <c r="I681" s="3"/>
      <c r="J681" s="3"/>
    </row>
    <row r="682" spans="1:10" ht="15">
      <c r="A682" s="233" t="s">
        <v>48</v>
      </c>
      <c r="B682" s="161" t="s">
        <v>42</v>
      </c>
      <c r="C682" s="278" t="s">
        <v>8</v>
      </c>
      <c r="D682" s="278" t="s">
        <v>58</v>
      </c>
      <c r="E682" s="161" t="s">
        <v>7</v>
      </c>
      <c r="F682" s="161" t="s">
        <v>7</v>
      </c>
      <c r="G682" s="323">
        <f>G683+G705</f>
        <v>18830.099999999999</v>
      </c>
      <c r="H682" s="323">
        <f>H683+H705</f>
        <v>18865.3</v>
      </c>
    </row>
    <row r="683" spans="1:10" ht="25.5">
      <c r="A683" s="235" t="s">
        <v>61</v>
      </c>
      <c r="B683" s="159">
        <v>992</v>
      </c>
      <c r="C683" s="153">
        <v>1</v>
      </c>
      <c r="D683" s="153">
        <v>6</v>
      </c>
      <c r="E683" s="158"/>
      <c r="F683" s="159"/>
      <c r="G683" s="305">
        <f>G684</f>
        <v>18688.899999999998</v>
      </c>
      <c r="H683" s="305">
        <f>H684</f>
        <v>18724.099999999999</v>
      </c>
    </row>
    <row r="684" spans="1:10" ht="15">
      <c r="A684" s="93" t="s">
        <v>165</v>
      </c>
      <c r="B684" s="159">
        <v>992</v>
      </c>
      <c r="C684" s="153">
        <v>1</v>
      </c>
      <c r="D684" s="153">
        <v>6</v>
      </c>
      <c r="E684" s="158" t="s">
        <v>164</v>
      </c>
      <c r="F684" s="159"/>
      <c r="G684" s="305">
        <f>G685+G697+G701</f>
        <v>18688.899999999998</v>
      </c>
      <c r="H684" s="305">
        <f>H685+H697+H701</f>
        <v>18724.099999999999</v>
      </c>
    </row>
    <row r="685" spans="1:10" ht="25.5">
      <c r="A685" s="79" t="s">
        <v>167</v>
      </c>
      <c r="B685" s="159">
        <v>992</v>
      </c>
      <c r="C685" s="153">
        <v>1</v>
      </c>
      <c r="D685" s="153">
        <v>6</v>
      </c>
      <c r="E685" s="101" t="s">
        <v>168</v>
      </c>
      <c r="F685" s="159"/>
      <c r="G685" s="305">
        <f>G686+G690+G694</f>
        <v>18682.899999999998</v>
      </c>
      <c r="H685" s="305">
        <f>H686+H690+H694</f>
        <v>18718.099999999999</v>
      </c>
    </row>
    <row r="686" spans="1:10" ht="51">
      <c r="A686" s="79" t="s">
        <v>443</v>
      </c>
      <c r="B686" s="159">
        <v>992</v>
      </c>
      <c r="C686" s="153">
        <v>1</v>
      </c>
      <c r="D686" s="153">
        <v>6</v>
      </c>
      <c r="E686" s="101" t="s">
        <v>168</v>
      </c>
      <c r="F686" s="101" t="s">
        <v>191</v>
      </c>
      <c r="G686" s="305">
        <f>G687</f>
        <v>17253.199999999997</v>
      </c>
      <c r="H686" s="305">
        <f>H687</f>
        <v>17253.199999999997</v>
      </c>
    </row>
    <row r="687" spans="1:10" ht="25.5">
      <c r="A687" s="235" t="s">
        <v>192</v>
      </c>
      <c r="B687" s="159">
        <v>992</v>
      </c>
      <c r="C687" s="153">
        <v>1</v>
      </c>
      <c r="D687" s="153">
        <v>6</v>
      </c>
      <c r="E687" s="101" t="s">
        <v>168</v>
      </c>
      <c r="F687" s="101" t="s">
        <v>190</v>
      </c>
      <c r="G687" s="305">
        <f>SUM(G688:G689)</f>
        <v>17253.199999999997</v>
      </c>
      <c r="H687" s="305">
        <f>SUM(H688:H689)</f>
        <v>17253.199999999997</v>
      </c>
    </row>
    <row r="688" spans="1:10" ht="25.5">
      <c r="A688" s="80" t="s">
        <v>430</v>
      </c>
      <c r="B688" s="154">
        <v>992</v>
      </c>
      <c r="C688" s="155">
        <v>1</v>
      </c>
      <c r="D688" s="155">
        <v>6</v>
      </c>
      <c r="E688" s="102" t="s">
        <v>168</v>
      </c>
      <c r="F688" s="156" t="s">
        <v>94</v>
      </c>
      <c r="G688" s="304">
        <v>16788.599999999999</v>
      </c>
      <c r="H688" s="304">
        <v>16788.599999999999</v>
      </c>
    </row>
    <row r="689" spans="1:8" ht="25.5">
      <c r="A689" s="80" t="s">
        <v>431</v>
      </c>
      <c r="B689" s="154">
        <v>992</v>
      </c>
      <c r="C689" s="155">
        <v>1</v>
      </c>
      <c r="D689" s="155">
        <v>6</v>
      </c>
      <c r="E689" s="102" t="s">
        <v>168</v>
      </c>
      <c r="F689" s="156" t="s">
        <v>95</v>
      </c>
      <c r="G689" s="304">
        <v>464.6</v>
      </c>
      <c r="H689" s="304">
        <v>464.6</v>
      </c>
    </row>
    <row r="690" spans="1:8" ht="25.5">
      <c r="A690" s="119" t="s">
        <v>420</v>
      </c>
      <c r="B690" s="159">
        <v>992</v>
      </c>
      <c r="C690" s="153">
        <v>1</v>
      </c>
      <c r="D690" s="153">
        <v>6</v>
      </c>
      <c r="E690" s="101" t="s">
        <v>168</v>
      </c>
      <c r="F690" s="160" t="s">
        <v>193</v>
      </c>
      <c r="G690" s="305">
        <f>G691</f>
        <v>1418.7</v>
      </c>
      <c r="H690" s="305">
        <f>H691</f>
        <v>1453.9</v>
      </c>
    </row>
    <row r="691" spans="1:8" ht="25.5">
      <c r="A691" s="119" t="s">
        <v>421</v>
      </c>
      <c r="B691" s="159">
        <v>992</v>
      </c>
      <c r="C691" s="153">
        <v>1</v>
      </c>
      <c r="D691" s="153">
        <v>6</v>
      </c>
      <c r="E691" s="101" t="s">
        <v>168</v>
      </c>
      <c r="F691" s="160" t="s">
        <v>194</v>
      </c>
      <c r="G691" s="305">
        <f>SUM(G692:G693)</f>
        <v>1418.7</v>
      </c>
      <c r="H691" s="305">
        <f>SUM(H692:H693)</f>
        <v>1453.9</v>
      </c>
    </row>
    <row r="692" spans="1:8" ht="25.5">
      <c r="A692" s="121" t="s">
        <v>123</v>
      </c>
      <c r="B692" s="154">
        <v>992</v>
      </c>
      <c r="C692" s="155">
        <v>1</v>
      </c>
      <c r="D692" s="155">
        <v>6</v>
      </c>
      <c r="E692" s="102" t="s">
        <v>168</v>
      </c>
      <c r="F692" s="156" t="s">
        <v>124</v>
      </c>
      <c r="G692" s="304">
        <v>142</v>
      </c>
      <c r="H692" s="304">
        <v>149</v>
      </c>
    </row>
    <row r="693" spans="1:8" ht="25.5">
      <c r="A693" s="84" t="s">
        <v>426</v>
      </c>
      <c r="B693" s="154">
        <v>992</v>
      </c>
      <c r="C693" s="155">
        <v>1</v>
      </c>
      <c r="D693" s="155">
        <v>6</v>
      </c>
      <c r="E693" s="102" t="s">
        <v>168</v>
      </c>
      <c r="F693" s="156" t="s">
        <v>93</v>
      </c>
      <c r="G693" s="304">
        <v>1276.7</v>
      </c>
      <c r="H693" s="304">
        <v>1304.9000000000001</v>
      </c>
    </row>
    <row r="694" spans="1:8" ht="15">
      <c r="A694" s="119" t="s">
        <v>195</v>
      </c>
      <c r="B694" s="159">
        <v>992</v>
      </c>
      <c r="C694" s="153">
        <v>1</v>
      </c>
      <c r="D694" s="153">
        <v>6</v>
      </c>
      <c r="E694" s="101" t="s">
        <v>168</v>
      </c>
      <c r="F694" s="160" t="s">
        <v>196</v>
      </c>
      <c r="G694" s="305">
        <f>G695</f>
        <v>11</v>
      </c>
      <c r="H694" s="305">
        <f>H695</f>
        <v>11</v>
      </c>
    </row>
    <row r="695" spans="1:8" ht="15">
      <c r="A695" s="119" t="s">
        <v>198</v>
      </c>
      <c r="B695" s="159">
        <v>992</v>
      </c>
      <c r="C695" s="153">
        <v>1</v>
      </c>
      <c r="D695" s="153">
        <v>6</v>
      </c>
      <c r="E695" s="101" t="s">
        <v>168</v>
      </c>
      <c r="F695" s="160" t="s">
        <v>197</v>
      </c>
      <c r="G695" s="305">
        <f>G696</f>
        <v>11</v>
      </c>
      <c r="H695" s="305">
        <f>H696</f>
        <v>11</v>
      </c>
    </row>
    <row r="696" spans="1:8" ht="15">
      <c r="A696" s="80" t="s">
        <v>101</v>
      </c>
      <c r="B696" s="154">
        <v>992</v>
      </c>
      <c r="C696" s="155">
        <v>1</v>
      </c>
      <c r="D696" s="155">
        <v>6</v>
      </c>
      <c r="E696" s="102" t="s">
        <v>168</v>
      </c>
      <c r="F696" s="156" t="s">
        <v>102</v>
      </c>
      <c r="G696" s="304">
        <v>11</v>
      </c>
      <c r="H696" s="304">
        <v>11</v>
      </c>
    </row>
    <row r="697" spans="1:8" ht="178.5">
      <c r="A697" s="248" t="s">
        <v>83</v>
      </c>
      <c r="B697" s="159">
        <v>992</v>
      </c>
      <c r="C697" s="153">
        <v>1</v>
      </c>
      <c r="D697" s="153">
        <v>6</v>
      </c>
      <c r="E697" s="158" t="s">
        <v>465</v>
      </c>
      <c r="F697" s="159"/>
      <c r="G697" s="305">
        <f t="shared" ref="G697:H699" si="75">G698</f>
        <v>3</v>
      </c>
      <c r="H697" s="305">
        <f t="shared" si="75"/>
        <v>3</v>
      </c>
    </row>
    <row r="698" spans="1:8" ht="25.5">
      <c r="A698" s="119" t="s">
        <v>420</v>
      </c>
      <c r="B698" s="159">
        <v>992</v>
      </c>
      <c r="C698" s="153">
        <v>1</v>
      </c>
      <c r="D698" s="153">
        <v>6</v>
      </c>
      <c r="E698" s="158" t="s">
        <v>465</v>
      </c>
      <c r="F698" s="159">
        <v>200</v>
      </c>
      <c r="G698" s="305">
        <f t="shared" si="75"/>
        <v>3</v>
      </c>
      <c r="H698" s="305">
        <f t="shared" si="75"/>
        <v>3</v>
      </c>
    </row>
    <row r="699" spans="1:8" ht="25.5">
      <c r="A699" s="119" t="s">
        <v>421</v>
      </c>
      <c r="B699" s="159">
        <v>992</v>
      </c>
      <c r="C699" s="153">
        <v>1</v>
      </c>
      <c r="D699" s="153">
        <v>6</v>
      </c>
      <c r="E699" s="158" t="s">
        <v>465</v>
      </c>
      <c r="F699" s="159">
        <v>240</v>
      </c>
      <c r="G699" s="305">
        <f t="shared" si="75"/>
        <v>3</v>
      </c>
      <c r="H699" s="305">
        <f t="shared" si="75"/>
        <v>3</v>
      </c>
    </row>
    <row r="700" spans="1:8" ht="25.5">
      <c r="A700" s="84" t="s">
        <v>426</v>
      </c>
      <c r="B700" s="154">
        <v>992</v>
      </c>
      <c r="C700" s="155">
        <v>1</v>
      </c>
      <c r="D700" s="155">
        <v>6</v>
      </c>
      <c r="E700" s="289" t="s">
        <v>465</v>
      </c>
      <c r="F700" s="156" t="s">
        <v>93</v>
      </c>
      <c r="G700" s="304">
        <v>3</v>
      </c>
      <c r="H700" s="304">
        <v>3</v>
      </c>
    </row>
    <row r="701" spans="1:8" ht="140.25">
      <c r="A701" s="248" t="s">
        <v>82</v>
      </c>
      <c r="B701" s="159">
        <v>992</v>
      </c>
      <c r="C701" s="153">
        <v>1</v>
      </c>
      <c r="D701" s="153">
        <v>6</v>
      </c>
      <c r="E701" s="158" t="s">
        <v>466</v>
      </c>
      <c r="F701" s="159"/>
      <c r="G701" s="305">
        <f>G704</f>
        <v>3</v>
      </c>
      <c r="H701" s="305">
        <f>H704</f>
        <v>3</v>
      </c>
    </row>
    <row r="702" spans="1:8" ht="25.5">
      <c r="A702" s="119" t="s">
        <v>420</v>
      </c>
      <c r="B702" s="159">
        <v>992</v>
      </c>
      <c r="C702" s="153">
        <v>1</v>
      </c>
      <c r="D702" s="153">
        <v>6</v>
      </c>
      <c r="E702" s="158" t="s">
        <v>466</v>
      </c>
      <c r="F702" s="159">
        <v>200</v>
      </c>
      <c r="G702" s="305">
        <f>G703</f>
        <v>3</v>
      </c>
      <c r="H702" s="305">
        <f>H703</f>
        <v>3</v>
      </c>
    </row>
    <row r="703" spans="1:8" ht="25.5">
      <c r="A703" s="119" t="s">
        <v>421</v>
      </c>
      <c r="B703" s="159">
        <v>992</v>
      </c>
      <c r="C703" s="153">
        <v>1</v>
      </c>
      <c r="D703" s="153">
        <v>6</v>
      </c>
      <c r="E703" s="158" t="s">
        <v>466</v>
      </c>
      <c r="F703" s="159">
        <v>240</v>
      </c>
      <c r="G703" s="305">
        <f>G704</f>
        <v>3</v>
      </c>
      <c r="H703" s="305">
        <f>H704</f>
        <v>3</v>
      </c>
    </row>
    <row r="704" spans="1:8" ht="25.5">
      <c r="A704" s="84" t="s">
        <v>426</v>
      </c>
      <c r="B704" s="154">
        <v>992</v>
      </c>
      <c r="C704" s="155">
        <v>1</v>
      </c>
      <c r="D704" s="155">
        <v>6</v>
      </c>
      <c r="E704" s="289" t="s">
        <v>466</v>
      </c>
      <c r="F704" s="156" t="s">
        <v>93</v>
      </c>
      <c r="G704" s="304">
        <v>3</v>
      </c>
      <c r="H704" s="304">
        <v>3</v>
      </c>
    </row>
    <row r="705" spans="1:10" ht="15">
      <c r="A705" s="93" t="s">
        <v>13</v>
      </c>
      <c r="B705" s="101" t="s">
        <v>42</v>
      </c>
      <c r="C705" s="163" t="s">
        <v>8</v>
      </c>
      <c r="D705" s="163" t="s">
        <v>70</v>
      </c>
      <c r="E705" s="101" t="s">
        <v>7</v>
      </c>
      <c r="F705" s="101" t="s">
        <v>7</v>
      </c>
      <c r="G705" s="308">
        <f>G706</f>
        <v>141.19999999999999</v>
      </c>
      <c r="H705" s="308">
        <f>H706</f>
        <v>141.19999999999999</v>
      </c>
    </row>
    <row r="706" spans="1:10" ht="15">
      <c r="A706" s="249" t="s">
        <v>165</v>
      </c>
      <c r="B706" s="101" t="s">
        <v>42</v>
      </c>
      <c r="C706" s="164" t="s">
        <v>8</v>
      </c>
      <c r="D706" s="164" t="s">
        <v>70</v>
      </c>
      <c r="E706" s="101" t="s">
        <v>164</v>
      </c>
      <c r="F706" s="101" t="s">
        <v>7</v>
      </c>
      <c r="G706" s="308">
        <f>G707</f>
        <v>141.19999999999999</v>
      </c>
      <c r="H706" s="308">
        <f>H707</f>
        <v>141.19999999999999</v>
      </c>
    </row>
    <row r="707" spans="1:10" ht="15">
      <c r="A707" s="93" t="s">
        <v>84</v>
      </c>
      <c r="B707" s="101" t="s">
        <v>42</v>
      </c>
      <c r="C707" s="164" t="s">
        <v>8</v>
      </c>
      <c r="D707" s="164" t="s">
        <v>70</v>
      </c>
      <c r="E707" s="101" t="s">
        <v>208</v>
      </c>
      <c r="F707" s="101" t="s">
        <v>7</v>
      </c>
      <c r="G707" s="308">
        <f>G709</f>
        <v>141.19999999999999</v>
      </c>
      <c r="H707" s="308">
        <f>H709</f>
        <v>141.19999999999999</v>
      </c>
    </row>
    <row r="708" spans="1:10" ht="15">
      <c r="A708" s="250" t="s">
        <v>180</v>
      </c>
      <c r="B708" s="101" t="s">
        <v>42</v>
      </c>
      <c r="C708" s="164" t="s">
        <v>8</v>
      </c>
      <c r="D708" s="164" t="s">
        <v>70</v>
      </c>
      <c r="E708" s="101" t="s">
        <v>208</v>
      </c>
      <c r="F708" s="101" t="s">
        <v>178</v>
      </c>
      <c r="G708" s="308">
        <f>G709</f>
        <v>141.19999999999999</v>
      </c>
      <c r="H708" s="308">
        <f>H709</f>
        <v>141.19999999999999</v>
      </c>
    </row>
    <row r="709" spans="1:10" ht="15">
      <c r="A709" s="236" t="s">
        <v>109</v>
      </c>
      <c r="B709" s="101" t="s">
        <v>42</v>
      </c>
      <c r="C709" s="164" t="s">
        <v>8</v>
      </c>
      <c r="D709" s="164" t="s">
        <v>70</v>
      </c>
      <c r="E709" s="101" t="s">
        <v>208</v>
      </c>
      <c r="F709" s="101" t="s">
        <v>110</v>
      </c>
      <c r="G709" s="308">
        <f t="shared" ref="G709:H709" si="76">G710</f>
        <v>141.19999999999999</v>
      </c>
      <c r="H709" s="308">
        <f t="shared" si="76"/>
        <v>141.19999999999999</v>
      </c>
    </row>
    <row r="710" spans="1:10" ht="15">
      <c r="A710" s="176" t="s">
        <v>92</v>
      </c>
      <c r="B710" s="102" t="s">
        <v>42</v>
      </c>
      <c r="C710" s="157" t="s">
        <v>8</v>
      </c>
      <c r="D710" s="157" t="s">
        <v>70</v>
      </c>
      <c r="E710" s="102" t="s">
        <v>208</v>
      </c>
      <c r="F710" s="102" t="s">
        <v>110</v>
      </c>
      <c r="G710" s="304">
        <v>141.19999999999999</v>
      </c>
      <c r="H710" s="304">
        <v>141.19999999999999</v>
      </c>
    </row>
    <row r="711" spans="1:10" ht="15">
      <c r="A711" s="233" t="s">
        <v>85</v>
      </c>
      <c r="B711" s="161" t="s">
        <v>42</v>
      </c>
      <c r="C711" s="278" t="s">
        <v>19</v>
      </c>
      <c r="D711" s="278" t="s">
        <v>58</v>
      </c>
      <c r="E711" s="161" t="s">
        <v>7</v>
      </c>
      <c r="F711" s="161" t="s">
        <v>7</v>
      </c>
      <c r="G711" s="313">
        <f t="shared" ref="G711:H713" si="77">G712</f>
        <v>1405.8</v>
      </c>
      <c r="H711" s="313">
        <f t="shared" si="77"/>
        <v>1405.8</v>
      </c>
      <c r="I711" s="3"/>
      <c r="J711" s="3"/>
    </row>
    <row r="712" spans="1:10" ht="15">
      <c r="A712" s="93" t="s">
        <v>86</v>
      </c>
      <c r="B712" s="101" t="s">
        <v>42</v>
      </c>
      <c r="C712" s="164" t="s">
        <v>19</v>
      </c>
      <c r="D712" s="164" t="s">
        <v>9</v>
      </c>
      <c r="E712" s="101"/>
      <c r="F712" s="101"/>
      <c r="G712" s="305">
        <f t="shared" si="77"/>
        <v>1405.8</v>
      </c>
      <c r="H712" s="305">
        <f t="shared" si="77"/>
        <v>1405.8</v>
      </c>
    </row>
    <row r="713" spans="1:10" ht="15">
      <c r="A713" s="249" t="s">
        <v>165</v>
      </c>
      <c r="B713" s="101" t="s">
        <v>42</v>
      </c>
      <c r="C713" s="164" t="s">
        <v>19</v>
      </c>
      <c r="D713" s="164" t="s">
        <v>9</v>
      </c>
      <c r="E713" s="101" t="s">
        <v>164</v>
      </c>
      <c r="F713" s="101" t="s">
        <v>7</v>
      </c>
      <c r="G713" s="305">
        <f t="shared" si="77"/>
        <v>1405.8</v>
      </c>
      <c r="H713" s="305">
        <f t="shared" si="77"/>
        <v>1405.8</v>
      </c>
    </row>
    <row r="714" spans="1:10" ht="25.5">
      <c r="A714" s="93" t="s">
        <v>87</v>
      </c>
      <c r="B714" s="101" t="s">
        <v>42</v>
      </c>
      <c r="C714" s="164" t="s">
        <v>19</v>
      </c>
      <c r="D714" s="164" t="s">
        <v>9</v>
      </c>
      <c r="E714" s="101" t="s">
        <v>207</v>
      </c>
      <c r="F714" s="101" t="s">
        <v>7</v>
      </c>
      <c r="G714" s="305">
        <f>G715</f>
        <v>1405.8</v>
      </c>
      <c r="H714" s="305">
        <f>H715</f>
        <v>1405.8</v>
      </c>
    </row>
    <row r="715" spans="1:10" ht="15">
      <c r="A715" s="250" t="s">
        <v>180</v>
      </c>
      <c r="B715" s="101" t="s">
        <v>42</v>
      </c>
      <c r="C715" s="164" t="s">
        <v>19</v>
      </c>
      <c r="D715" s="164" t="s">
        <v>9</v>
      </c>
      <c r="E715" s="101" t="s">
        <v>207</v>
      </c>
      <c r="F715" s="101" t="s">
        <v>178</v>
      </c>
      <c r="G715" s="305">
        <f>G716</f>
        <v>1405.8</v>
      </c>
      <c r="H715" s="305">
        <f>H716</f>
        <v>1405.8</v>
      </c>
    </row>
    <row r="716" spans="1:10" ht="15">
      <c r="A716" s="93" t="s">
        <v>109</v>
      </c>
      <c r="B716" s="101" t="s">
        <v>42</v>
      </c>
      <c r="C716" s="164" t="s">
        <v>19</v>
      </c>
      <c r="D716" s="164" t="s">
        <v>9</v>
      </c>
      <c r="E716" s="101" t="s">
        <v>207</v>
      </c>
      <c r="F716" s="101" t="s">
        <v>110</v>
      </c>
      <c r="G716" s="305">
        <f t="shared" ref="G716:H716" si="78">G717</f>
        <v>1405.8</v>
      </c>
      <c r="H716" s="305">
        <f t="shared" si="78"/>
        <v>1405.8</v>
      </c>
    </row>
    <row r="717" spans="1:10" ht="15">
      <c r="A717" s="176" t="s">
        <v>92</v>
      </c>
      <c r="B717" s="102" t="s">
        <v>42</v>
      </c>
      <c r="C717" s="157" t="s">
        <v>19</v>
      </c>
      <c r="D717" s="157" t="s">
        <v>9</v>
      </c>
      <c r="E717" s="102" t="s">
        <v>207</v>
      </c>
      <c r="F717" s="102" t="s">
        <v>110</v>
      </c>
      <c r="G717" s="304">
        <v>1405.8</v>
      </c>
      <c r="H717" s="304">
        <v>1405.8</v>
      </c>
    </row>
    <row r="718" spans="1:10" ht="27">
      <c r="A718" s="233" t="s">
        <v>81</v>
      </c>
      <c r="B718" s="290">
        <v>992</v>
      </c>
      <c r="C718" s="274">
        <v>13</v>
      </c>
      <c r="D718" s="274">
        <v>0</v>
      </c>
      <c r="E718" s="291"/>
      <c r="F718" s="290"/>
      <c r="G718" s="323">
        <f t="shared" ref="G718:H720" si="79">G719</f>
        <v>200</v>
      </c>
      <c r="H718" s="323">
        <f t="shared" si="79"/>
        <v>200</v>
      </c>
    </row>
    <row r="719" spans="1:10" ht="25.5">
      <c r="A719" s="93" t="s">
        <v>71</v>
      </c>
      <c r="B719" s="101" t="s">
        <v>42</v>
      </c>
      <c r="C719" s="164" t="s">
        <v>70</v>
      </c>
      <c r="D719" s="164" t="s">
        <v>8</v>
      </c>
      <c r="E719" s="101" t="s">
        <v>7</v>
      </c>
      <c r="F719" s="101" t="s">
        <v>7</v>
      </c>
      <c r="G719" s="305">
        <f t="shared" si="79"/>
        <v>200</v>
      </c>
      <c r="H719" s="305">
        <f t="shared" si="79"/>
        <v>200</v>
      </c>
    </row>
    <row r="720" spans="1:10" ht="15">
      <c r="A720" s="93" t="s">
        <v>37</v>
      </c>
      <c r="B720" s="101" t="s">
        <v>42</v>
      </c>
      <c r="C720" s="164" t="s">
        <v>70</v>
      </c>
      <c r="D720" s="164" t="s">
        <v>8</v>
      </c>
      <c r="E720" s="101" t="s">
        <v>181</v>
      </c>
      <c r="F720" s="101" t="s">
        <v>7</v>
      </c>
      <c r="G720" s="305">
        <f t="shared" si="79"/>
        <v>200</v>
      </c>
      <c r="H720" s="305">
        <f t="shared" si="79"/>
        <v>200</v>
      </c>
    </row>
    <row r="721" spans="1:8" ht="15">
      <c r="A721" s="93" t="s">
        <v>183</v>
      </c>
      <c r="B721" s="101" t="s">
        <v>42</v>
      </c>
      <c r="C721" s="164" t="s">
        <v>70</v>
      </c>
      <c r="D721" s="164" t="s">
        <v>8</v>
      </c>
      <c r="E721" s="101" t="s">
        <v>181</v>
      </c>
      <c r="F721" s="101" t="s">
        <v>182</v>
      </c>
      <c r="G721" s="305">
        <f>G722</f>
        <v>200</v>
      </c>
      <c r="H721" s="305">
        <f>H722</f>
        <v>200</v>
      </c>
    </row>
    <row r="722" spans="1:8" ht="15">
      <c r="A722" s="176" t="s">
        <v>113</v>
      </c>
      <c r="B722" s="102" t="s">
        <v>42</v>
      </c>
      <c r="C722" s="157" t="s">
        <v>70</v>
      </c>
      <c r="D722" s="157" t="s">
        <v>8</v>
      </c>
      <c r="E722" s="102" t="s">
        <v>181</v>
      </c>
      <c r="F722" s="102" t="s">
        <v>114</v>
      </c>
      <c r="G722" s="304">
        <v>200</v>
      </c>
      <c r="H722" s="304">
        <v>200</v>
      </c>
    </row>
    <row r="723" spans="1:8" ht="27.75" customHeight="1">
      <c r="A723" s="251" t="s">
        <v>77</v>
      </c>
      <c r="B723" s="161" t="s">
        <v>42</v>
      </c>
      <c r="C723" s="278" t="s">
        <v>35</v>
      </c>
      <c r="D723" s="278" t="s">
        <v>58</v>
      </c>
      <c r="E723" s="161" t="s">
        <v>7</v>
      </c>
      <c r="F723" s="161" t="s">
        <v>7</v>
      </c>
      <c r="G723" s="313">
        <f>G724+G736</f>
        <v>13451.8</v>
      </c>
      <c r="H723" s="313">
        <f>H724+H736</f>
        <v>12975.1</v>
      </c>
    </row>
    <row r="724" spans="1:8" ht="25.5">
      <c r="A724" s="235" t="s">
        <v>78</v>
      </c>
      <c r="B724" s="101" t="s">
        <v>42</v>
      </c>
      <c r="C724" s="164" t="s">
        <v>35</v>
      </c>
      <c r="D724" s="164" t="s">
        <v>8</v>
      </c>
      <c r="E724" s="101" t="s">
        <v>7</v>
      </c>
      <c r="F724" s="101" t="s">
        <v>7</v>
      </c>
      <c r="G724" s="305">
        <f t="shared" ref="G724:H724" si="80">G725</f>
        <v>6068.4</v>
      </c>
      <c r="H724" s="305">
        <f t="shared" si="80"/>
        <v>6050</v>
      </c>
    </row>
    <row r="725" spans="1:8" ht="15">
      <c r="A725" s="93" t="s">
        <v>165</v>
      </c>
      <c r="B725" s="101" t="s">
        <v>42</v>
      </c>
      <c r="C725" s="164" t="s">
        <v>35</v>
      </c>
      <c r="D725" s="164" t="s">
        <v>8</v>
      </c>
      <c r="E725" s="101" t="s">
        <v>164</v>
      </c>
      <c r="F725" s="101" t="s">
        <v>7</v>
      </c>
      <c r="G725" s="305">
        <f>G726+G731</f>
        <v>6068.4</v>
      </c>
      <c r="H725" s="305">
        <f>H726+H731</f>
        <v>6050</v>
      </c>
    </row>
    <row r="726" spans="1:8" ht="25.5">
      <c r="A726" s="93" t="s">
        <v>523</v>
      </c>
      <c r="B726" s="101" t="s">
        <v>42</v>
      </c>
      <c r="C726" s="164" t="s">
        <v>35</v>
      </c>
      <c r="D726" s="164" t="s">
        <v>8</v>
      </c>
      <c r="E726" s="101" t="s">
        <v>175</v>
      </c>
      <c r="F726" s="101" t="s">
        <v>7</v>
      </c>
      <c r="G726" s="305">
        <f>G729</f>
        <v>4418.3999999999996</v>
      </c>
      <c r="H726" s="305">
        <f>H729</f>
        <v>4400</v>
      </c>
    </row>
    <row r="727" spans="1:8" ht="15">
      <c r="A727" s="250" t="s">
        <v>180</v>
      </c>
      <c r="B727" s="101" t="s">
        <v>42</v>
      </c>
      <c r="C727" s="164" t="s">
        <v>35</v>
      </c>
      <c r="D727" s="164" t="s">
        <v>8</v>
      </c>
      <c r="E727" s="101" t="s">
        <v>175</v>
      </c>
      <c r="F727" s="101" t="s">
        <v>178</v>
      </c>
      <c r="G727" s="305">
        <f t="shared" ref="G727:H727" si="81">G728</f>
        <v>4418.3999999999996</v>
      </c>
      <c r="H727" s="305">
        <f t="shared" si="81"/>
        <v>4400</v>
      </c>
    </row>
    <row r="728" spans="1:8" ht="15">
      <c r="A728" s="250" t="s">
        <v>57</v>
      </c>
      <c r="B728" s="101" t="s">
        <v>42</v>
      </c>
      <c r="C728" s="164" t="s">
        <v>35</v>
      </c>
      <c r="D728" s="164" t="s">
        <v>8</v>
      </c>
      <c r="E728" s="101" t="s">
        <v>175</v>
      </c>
      <c r="F728" s="101" t="s">
        <v>179</v>
      </c>
      <c r="G728" s="305">
        <f>G729</f>
        <v>4418.3999999999996</v>
      </c>
      <c r="H728" s="305">
        <f>H729</f>
        <v>4400</v>
      </c>
    </row>
    <row r="729" spans="1:8" ht="15">
      <c r="A729" s="93" t="s">
        <v>177</v>
      </c>
      <c r="B729" s="101" t="s">
        <v>42</v>
      </c>
      <c r="C729" s="164" t="s">
        <v>35</v>
      </c>
      <c r="D729" s="164" t="s">
        <v>8</v>
      </c>
      <c r="E729" s="101" t="s">
        <v>175</v>
      </c>
      <c r="F729" s="101" t="s">
        <v>115</v>
      </c>
      <c r="G729" s="305">
        <f>G730</f>
        <v>4418.3999999999996</v>
      </c>
      <c r="H729" s="305">
        <f>H730</f>
        <v>4400</v>
      </c>
    </row>
    <row r="730" spans="1:8" ht="15">
      <c r="A730" s="176" t="s">
        <v>66</v>
      </c>
      <c r="B730" s="102" t="s">
        <v>42</v>
      </c>
      <c r="C730" s="157" t="s">
        <v>35</v>
      </c>
      <c r="D730" s="157" t="s">
        <v>8</v>
      </c>
      <c r="E730" s="102" t="s">
        <v>175</v>
      </c>
      <c r="F730" s="102" t="s">
        <v>115</v>
      </c>
      <c r="G730" s="304">
        <v>4418.3999999999996</v>
      </c>
      <c r="H730" s="304">
        <v>4400</v>
      </c>
    </row>
    <row r="731" spans="1:8" ht="15">
      <c r="A731" s="93" t="s">
        <v>441</v>
      </c>
      <c r="B731" s="101" t="s">
        <v>42</v>
      </c>
      <c r="C731" s="164" t="s">
        <v>35</v>
      </c>
      <c r="D731" s="164" t="s">
        <v>8</v>
      </c>
      <c r="E731" s="101" t="s">
        <v>464</v>
      </c>
      <c r="F731" s="101" t="s">
        <v>7</v>
      </c>
      <c r="G731" s="305">
        <f t="shared" ref="G731:H734" si="82">G732</f>
        <v>1650</v>
      </c>
      <c r="H731" s="305">
        <f t="shared" si="82"/>
        <v>1650</v>
      </c>
    </row>
    <row r="732" spans="1:8" ht="15">
      <c r="A732" s="239" t="s">
        <v>180</v>
      </c>
      <c r="B732" s="101" t="s">
        <v>42</v>
      </c>
      <c r="C732" s="164" t="s">
        <v>35</v>
      </c>
      <c r="D732" s="164" t="s">
        <v>8</v>
      </c>
      <c r="E732" s="101" t="s">
        <v>464</v>
      </c>
      <c r="F732" s="101" t="s">
        <v>178</v>
      </c>
      <c r="G732" s="305">
        <f t="shared" si="82"/>
        <v>1650</v>
      </c>
      <c r="H732" s="305">
        <f t="shared" si="82"/>
        <v>1650</v>
      </c>
    </row>
    <row r="733" spans="1:8" ht="15">
      <c r="A733" s="239" t="s">
        <v>57</v>
      </c>
      <c r="B733" s="101" t="s">
        <v>42</v>
      </c>
      <c r="C733" s="164" t="s">
        <v>35</v>
      </c>
      <c r="D733" s="164" t="s">
        <v>8</v>
      </c>
      <c r="E733" s="101" t="s">
        <v>464</v>
      </c>
      <c r="F733" s="101" t="s">
        <v>179</v>
      </c>
      <c r="G733" s="305">
        <f t="shared" si="82"/>
        <v>1650</v>
      </c>
      <c r="H733" s="305">
        <f t="shared" si="82"/>
        <v>1650</v>
      </c>
    </row>
    <row r="734" spans="1:8" ht="15">
      <c r="A734" s="93" t="s">
        <v>177</v>
      </c>
      <c r="B734" s="101" t="s">
        <v>42</v>
      </c>
      <c r="C734" s="164" t="s">
        <v>35</v>
      </c>
      <c r="D734" s="164" t="s">
        <v>8</v>
      </c>
      <c r="E734" s="101" t="s">
        <v>464</v>
      </c>
      <c r="F734" s="101" t="s">
        <v>115</v>
      </c>
      <c r="G734" s="305">
        <f t="shared" si="82"/>
        <v>1650</v>
      </c>
      <c r="H734" s="305">
        <f t="shared" si="82"/>
        <v>1650</v>
      </c>
    </row>
    <row r="735" spans="1:8" ht="15">
      <c r="A735" s="176" t="s">
        <v>68</v>
      </c>
      <c r="B735" s="102" t="s">
        <v>42</v>
      </c>
      <c r="C735" s="157" t="s">
        <v>35</v>
      </c>
      <c r="D735" s="157" t="s">
        <v>8</v>
      </c>
      <c r="E735" s="102" t="s">
        <v>464</v>
      </c>
      <c r="F735" s="102" t="s">
        <v>115</v>
      </c>
      <c r="G735" s="304">
        <v>1650</v>
      </c>
      <c r="H735" s="304">
        <v>1650</v>
      </c>
    </row>
    <row r="736" spans="1:8" ht="15">
      <c r="A736" s="235" t="s">
        <v>79</v>
      </c>
      <c r="B736" s="101" t="s">
        <v>42</v>
      </c>
      <c r="C736" s="164" t="s">
        <v>35</v>
      </c>
      <c r="D736" s="164" t="s">
        <v>19</v>
      </c>
      <c r="E736" s="101"/>
      <c r="F736" s="101"/>
      <c r="G736" s="305">
        <f t="shared" ref="G736:H739" si="83">G737</f>
        <v>7383.4</v>
      </c>
      <c r="H736" s="305">
        <f t="shared" si="83"/>
        <v>6925.1</v>
      </c>
    </row>
    <row r="737" spans="1:8" ht="15">
      <c r="A737" s="93" t="s">
        <v>165</v>
      </c>
      <c r="B737" s="101" t="s">
        <v>42</v>
      </c>
      <c r="C737" s="164" t="s">
        <v>35</v>
      </c>
      <c r="D737" s="164" t="s">
        <v>19</v>
      </c>
      <c r="E737" s="101" t="s">
        <v>164</v>
      </c>
      <c r="F737" s="101" t="s">
        <v>7</v>
      </c>
      <c r="G737" s="305">
        <f t="shared" si="83"/>
        <v>7383.4</v>
      </c>
      <c r="H737" s="305">
        <f t="shared" si="83"/>
        <v>6925.1</v>
      </c>
    </row>
    <row r="738" spans="1:8" ht="25.5">
      <c r="A738" s="250" t="s">
        <v>174</v>
      </c>
      <c r="B738" s="101" t="s">
        <v>42</v>
      </c>
      <c r="C738" s="164" t="s">
        <v>35</v>
      </c>
      <c r="D738" s="164" t="s">
        <v>19</v>
      </c>
      <c r="E738" s="101" t="s">
        <v>176</v>
      </c>
      <c r="F738" s="101" t="s">
        <v>7</v>
      </c>
      <c r="G738" s="305">
        <f t="shared" si="83"/>
        <v>7383.4</v>
      </c>
      <c r="H738" s="305">
        <f t="shared" si="83"/>
        <v>6925.1</v>
      </c>
    </row>
    <row r="739" spans="1:8" ht="15">
      <c r="A739" s="250" t="s">
        <v>180</v>
      </c>
      <c r="B739" s="101" t="s">
        <v>42</v>
      </c>
      <c r="C739" s="164" t="s">
        <v>35</v>
      </c>
      <c r="D739" s="164" t="s">
        <v>19</v>
      </c>
      <c r="E739" s="101" t="s">
        <v>176</v>
      </c>
      <c r="F739" s="101" t="s">
        <v>178</v>
      </c>
      <c r="G739" s="305">
        <f t="shared" si="83"/>
        <v>7383.4</v>
      </c>
      <c r="H739" s="305">
        <f t="shared" si="83"/>
        <v>6925.1</v>
      </c>
    </row>
    <row r="740" spans="1:8" ht="15">
      <c r="A740" s="250" t="s">
        <v>57</v>
      </c>
      <c r="B740" s="101" t="s">
        <v>42</v>
      </c>
      <c r="C740" s="164" t="s">
        <v>35</v>
      </c>
      <c r="D740" s="164" t="s">
        <v>19</v>
      </c>
      <c r="E740" s="101" t="s">
        <v>176</v>
      </c>
      <c r="F740" s="101" t="s">
        <v>179</v>
      </c>
      <c r="G740" s="305">
        <f>G741</f>
        <v>7383.4</v>
      </c>
      <c r="H740" s="305">
        <f>H741</f>
        <v>6925.1</v>
      </c>
    </row>
    <row r="741" spans="1:8" ht="15">
      <c r="A741" s="176" t="s">
        <v>79</v>
      </c>
      <c r="B741" s="102" t="s">
        <v>42</v>
      </c>
      <c r="C741" s="157" t="s">
        <v>35</v>
      </c>
      <c r="D741" s="157" t="s">
        <v>19</v>
      </c>
      <c r="E741" s="102" t="s">
        <v>176</v>
      </c>
      <c r="F741" s="102" t="s">
        <v>116</v>
      </c>
      <c r="G741" s="304">
        <v>7383.4</v>
      </c>
      <c r="H741" s="304">
        <v>6925.1</v>
      </c>
    </row>
    <row r="742" spans="1:8" ht="14.25">
      <c r="A742" s="146" t="s">
        <v>151</v>
      </c>
      <c r="B742" s="138" t="s">
        <v>42</v>
      </c>
      <c r="C742" s="138">
        <v>99</v>
      </c>
      <c r="D742" s="138" t="s">
        <v>58</v>
      </c>
      <c r="E742" s="138"/>
      <c r="F742" s="138"/>
      <c r="G742" s="325">
        <f t="shared" ref="G742:H746" si="84">G743</f>
        <v>17000</v>
      </c>
      <c r="H742" s="325">
        <f t="shared" si="84"/>
        <v>34600</v>
      </c>
    </row>
    <row r="743" spans="1:8" ht="15">
      <c r="A743" s="147" t="s">
        <v>152</v>
      </c>
      <c r="B743" s="139" t="s">
        <v>42</v>
      </c>
      <c r="C743" s="139">
        <v>99</v>
      </c>
      <c r="D743" s="139">
        <v>99</v>
      </c>
      <c r="E743" s="140"/>
      <c r="F743" s="139"/>
      <c r="G743" s="326">
        <f t="shared" si="84"/>
        <v>17000</v>
      </c>
      <c r="H743" s="326">
        <f t="shared" si="84"/>
        <v>34600</v>
      </c>
    </row>
    <row r="744" spans="1:8" ht="15">
      <c r="A744" s="147" t="s">
        <v>165</v>
      </c>
      <c r="B744" s="139" t="s">
        <v>42</v>
      </c>
      <c r="C744" s="139">
        <v>99</v>
      </c>
      <c r="D744" s="139">
        <v>99</v>
      </c>
      <c r="E744" s="140" t="s">
        <v>164</v>
      </c>
      <c r="F744" s="139"/>
      <c r="G744" s="326">
        <f t="shared" si="84"/>
        <v>17000</v>
      </c>
      <c r="H744" s="326">
        <f t="shared" si="84"/>
        <v>34600</v>
      </c>
    </row>
    <row r="745" spans="1:8" ht="15">
      <c r="A745" s="147" t="s">
        <v>152</v>
      </c>
      <c r="B745" s="139" t="s">
        <v>42</v>
      </c>
      <c r="C745" s="139">
        <v>99</v>
      </c>
      <c r="D745" s="139">
        <v>99</v>
      </c>
      <c r="E745" s="140" t="s">
        <v>424</v>
      </c>
      <c r="F745" s="139"/>
      <c r="G745" s="326">
        <f t="shared" si="84"/>
        <v>17000</v>
      </c>
      <c r="H745" s="326">
        <f t="shared" si="84"/>
        <v>34600</v>
      </c>
    </row>
    <row r="746" spans="1:8" ht="15">
      <c r="A746" s="147" t="s">
        <v>195</v>
      </c>
      <c r="B746" s="139" t="s">
        <v>42</v>
      </c>
      <c r="C746" s="139">
        <v>99</v>
      </c>
      <c r="D746" s="139">
        <v>99</v>
      </c>
      <c r="E746" s="140" t="s">
        <v>424</v>
      </c>
      <c r="F746" s="139">
        <v>800</v>
      </c>
      <c r="G746" s="326">
        <f t="shared" si="84"/>
        <v>17000</v>
      </c>
      <c r="H746" s="326">
        <f t="shared" si="84"/>
        <v>34600</v>
      </c>
    </row>
    <row r="747" spans="1:8" ht="15">
      <c r="A747" s="148" t="s">
        <v>153</v>
      </c>
      <c r="B747" s="141" t="s">
        <v>42</v>
      </c>
      <c r="C747" s="142">
        <v>99</v>
      </c>
      <c r="D747" s="142">
        <v>99</v>
      </c>
      <c r="E747" s="141" t="s">
        <v>424</v>
      </c>
      <c r="F747" s="141">
        <v>880</v>
      </c>
      <c r="G747" s="327">
        <v>17000</v>
      </c>
      <c r="H747" s="327">
        <v>34600</v>
      </c>
    </row>
    <row r="748" spans="1:8" ht="31.5" customHeight="1">
      <c r="A748" s="9"/>
      <c r="G748" s="16"/>
      <c r="H748" s="16"/>
    </row>
    <row r="749" spans="1:8" ht="31.5" customHeight="1">
      <c r="A749" s="9"/>
      <c r="G749" s="16"/>
      <c r="H749" s="16"/>
    </row>
    <row r="750" spans="1:8" ht="31.5" customHeight="1">
      <c r="A750" s="9"/>
    </row>
    <row r="751" spans="1:8" ht="31.5" customHeight="1">
      <c r="A751" s="9"/>
    </row>
    <row r="752" spans="1:8" ht="31.5" customHeight="1">
      <c r="A752" s="9"/>
    </row>
    <row r="753" spans="1:6" ht="31.5" customHeight="1">
      <c r="A753" s="9"/>
    </row>
    <row r="754" spans="1:6" ht="31.5" customHeight="1">
      <c r="A754" s="4"/>
      <c r="B754" s="4"/>
      <c r="C754" s="4"/>
      <c r="D754" s="4"/>
      <c r="E754" s="4"/>
      <c r="F754" s="4"/>
    </row>
    <row r="755" spans="1:6" ht="31.5" customHeight="1">
      <c r="A755" s="4"/>
      <c r="B755" s="4"/>
      <c r="C755" s="4"/>
      <c r="D755" s="4"/>
      <c r="E755" s="4"/>
      <c r="F755" s="4"/>
    </row>
    <row r="756" spans="1:6" ht="31.5" customHeight="1">
      <c r="A756" s="4"/>
      <c r="B756" s="4"/>
      <c r="C756" s="4"/>
      <c r="D756" s="4"/>
      <c r="E756" s="4"/>
      <c r="F756" s="4"/>
    </row>
    <row r="757" spans="1:6" ht="31.5" customHeight="1">
      <c r="A757" s="4"/>
      <c r="B757" s="4"/>
      <c r="C757" s="4"/>
      <c r="D757" s="4"/>
      <c r="E757" s="4"/>
      <c r="F757" s="4"/>
    </row>
    <row r="758" spans="1:6" ht="31.5" customHeight="1">
      <c r="A758" s="4"/>
      <c r="B758" s="4"/>
      <c r="C758" s="4"/>
      <c r="D758" s="4"/>
      <c r="E758" s="4"/>
      <c r="F758" s="4"/>
    </row>
    <row r="759" spans="1:6" ht="31.5" customHeight="1">
      <c r="A759" s="4"/>
      <c r="B759" s="4"/>
      <c r="C759" s="4"/>
      <c r="D759" s="4"/>
      <c r="E759" s="4"/>
      <c r="F759" s="4"/>
    </row>
    <row r="760" spans="1:6" ht="31.5" customHeight="1">
      <c r="A760" s="4"/>
      <c r="B760" s="4"/>
      <c r="C760" s="4"/>
      <c r="D760" s="4"/>
      <c r="E760" s="4"/>
      <c r="F760" s="4"/>
    </row>
    <row r="761" spans="1:6" ht="31.5" customHeight="1">
      <c r="A761" s="4"/>
      <c r="B761" s="4"/>
      <c r="C761" s="4"/>
      <c r="D761" s="4"/>
      <c r="E761" s="4"/>
      <c r="F761" s="4"/>
    </row>
    <row r="762" spans="1:6" ht="31.5" customHeight="1">
      <c r="A762" s="4"/>
      <c r="B762" s="4"/>
      <c r="C762" s="4"/>
      <c r="D762" s="4"/>
      <c r="E762" s="4"/>
      <c r="F762" s="4"/>
    </row>
    <row r="763" spans="1:6" ht="31.5" customHeight="1">
      <c r="A763" s="4"/>
      <c r="B763" s="4"/>
      <c r="C763" s="4"/>
      <c r="D763" s="4"/>
      <c r="E763" s="4"/>
      <c r="F763" s="4"/>
    </row>
    <row r="764" spans="1:6" ht="31.5" customHeight="1">
      <c r="A764" s="4"/>
      <c r="B764" s="4"/>
      <c r="C764" s="4"/>
      <c r="D764" s="4"/>
      <c r="E764" s="4"/>
      <c r="F764" s="4"/>
    </row>
    <row r="765" spans="1:6" ht="31.5" customHeight="1">
      <c r="A765" s="4"/>
      <c r="B765" s="4"/>
      <c r="C765" s="4"/>
      <c r="D765" s="4"/>
      <c r="E765" s="4"/>
      <c r="F765" s="4"/>
    </row>
    <row r="766" spans="1:6" ht="31.5" customHeight="1">
      <c r="A766" s="4"/>
      <c r="B766" s="4"/>
      <c r="C766" s="4"/>
      <c r="D766" s="4"/>
      <c r="E766" s="4"/>
      <c r="F766" s="4"/>
    </row>
    <row r="767" spans="1:6" ht="31.5" customHeight="1">
      <c r="A767" s="4"/>
      <c r="B767" s="4"/>
      <c r="C767" s="4"/>
      <c r="D767" s="4"/>
      <c r="E767" s="4"/>
      <c r="F767" s="4"/>
    </row>
    <row r="768" spans="1:6" ht="31.5" customHeight="1">
      <c r="A768" s="4"/>
      <c r="B768" s="4"/>
      <c r="C768" s="4"/>
      <c r="D768" s="4"/>
      <c r="E768" s="4"/>
      <c r="F768" s="4"/>
    </row>
    <row r="769" spans="1:6" ht="31.5" customHeight="1">
      <c r="A769" s="4"/>
      <c r="B769" s="4"/>
      <c r="C769" s="4"/>
      <c r="D769" s="4"/>
      <c r="E769" s="4"/>
      <c r="F769" s="4"/>
    </row>
    <row r="770" spans="1:6" ht="31.5" customHeight="1">
      <c r="A770" s="4"/>
      <c r="B770" s="4"/>
      <c r="C770" s="4"/>
      <c r="D770" s="4"/>
      <c r="E770" s="4"/>
      <c r="F770" s="4"/>
    </row>
    <row r="771" spans="1:6" ht="31.5" customHeight="1">
      <c r="A771" s="4"/>
      <c r="B771" s="4"/>
      <c r="C771" s="4"/>
      <c r="D771" s="4"/>
      <c r="E771" s="4"/>
      <c r="F771" s="4"/>
    </row>
    <row r="772" spans="1:6" ht="31.5" customHeight="1">
      <c r="A772" s="4"/>
      <c r="B772" s="4"/>
      <c r="C772" s="4"/>
      <c r="D772" s="4"/>
      <c r="E772" s="4"/>
      <c r="F772" s="4"/>
    </row>
    <row r="773" spans="1:6" ht="31.5" customHeight="1">
      <c r="A773" s="4"/>
      <c r="B773" s="4"/>
      <c r="C773" s="4"/>
      <c r="D773" s="4"/>
      <c r="E773" s="4"/>
      <c r="F773" s="4"/>
    </row>
    <row r="774" spans="1:6" ht="31.5" customHeight="1">
      <c r="A774" s="4"/>
      <c r="B774" s="4"/>
      <c r="C774" s="4"/>
      <c r="D774" s="4"/>
      <c r="E774" s="4"/>
      <c r="F774" s="4"/>
    </row>
    <row r="775" spans="1:6" ht="31.5" customHeight="1">
      <c r="A775" s="4"/>
      <c r="B775" s="4"/>
      <c r="C775" s="4"/>
      <c r="D775" s="4"/>
      <c r="E775" s="4"/>
      <c r="F775" s="4"/>
    </row>
    <row r="776" spans="1:6" ht="31.5" customHeight="1">
      <c r="A776" s="4"/>
      <c r="B776" s="4"/>
      <c r="C776" s="4"/>
      <c r="D776" s="4"/>
      <c r="E776" s="4"/>
      <c r="F776" s="4"/>
    </row>
    <row r="777" spans="1:6" ht="31.5" customHeight="1">
      <c r="A777" s="4"/>
      <c r="B777" s="4"/>
      <c r="C777" s="4"/>
      <c r="D777" s="4"/>
      <c r="E777" s="4"/>
      <c r="F777" s="4"/>
    </row>
    <row r="778" spans="1:6" ht="31.5" customHeight="1">
      <c r="A778" s="4"/>
      <c r="B778" s="4"/>
      <c r="C778" s="4"/>
      <c r="D778" s="4"/>
      <c r="E778" s="4"/>
      <c r="F778" s="4"/>
    </row>
    <row r="779" spans="1:6" ht="31.5" customHeight="1">
      <c r="A779" s="4"/>
      <c r="B779" s="4"/>
      <c r="C779" s="4"/>
      <c r="D779" s="4"/>
      <c r="E779" s="4"/>
      <c r="F779" s="4"/>
    </row>
    <row r="780" spans="1:6" ht="31.5" customHeight="1">
      <c r="A780" s="4"/>
      <c r="B780" s="4"/>
      <c r="C780" s="4"/>
      <c r="D780" s="4"/>
      <c r="E780" s="4"/>
      <c r="F780" s="4"/>
    </row>
    <row r="781" spans="1:6" ht="31.5" customHeight="1">
      <c r="A781" s="4"/>
      <c r="B781" s="4"/>
      <c r="C781" s="4"/>
      <c r="D781" s="4"/>
      <c r="E781" s="4"/>
      <c r="F781" s="4"/>
    </row>
    <row r="782" spans="1:6" ht="31.5" customHeight="1">
      <c r="A782" s="4"/>
      <c r="B782" s="4"/>
      <c r="C782" s="4"/>
      <c r="D782" s="4"/>
      <c r="E782" s="4"/>
      <c r="F782" s="4"/>
    </row>
    <row r="783" spans="1:6" ht="31.5" customHeight="1">
      <c r="A783" s="4"/>
      <c r="B783" s="4"/>
      <c r="C783" s="4"/>
      <c r="D783" s="4"/>
      <c r="E783" s="4"/>
      <c r="F783" s="4"/>
    </row>
    <row r="784" spans="1:6" ht="31.5" customHeight="1">
      <c r="A784" s="4"/>
      <c r="B784" s="4"/>
      <c r="C784" s="4"/>
      <c r="D784" s="4"/>
      <c r="E784" s="4"/>
      <c r="F784" s="4"/>
    </row>
    <row r="785" spans="1:6" ht="31.5" customHeight="1">
      <c r="A785" s="4"/>
      <c r="B785" s="4"/>
      <c r="C785" s="4"/>
      <c r="D785" s="4"/>
      <c r="E785" s="4"/>
      <c r="F785" s="4"/>
    </row>
    <row r="786" spans="1:6" ht="31.5" customHeight="1">
      <c r="A786" s="4"/>
      <c r="B786" s="4"/>
      <c r="C786" s="4"/>
      <c r="D786" s="4"/>
      <c r="E786" s="4"/>
      <c r="F786" s="4"/>
    </row>
    <row r="787" spans="1:6" ht="31.5" customHeight="1">
      <c r="A787" s="4"/>
      <c r="B787" s="4"/>
      <c r="C787" s="4"/>
      <c r="D787" s="4"/>
      <c r="E787" s="4"/>
      <c r="F787" s="4"/>
    </row>
    <row r="788" spans="1:6" ht="31.5" customHeight="1">
      <c r="A788" s="4"/>
      <c r="B788" s="4"/>
      <c r="C788" s="4"/>
      <c r="D788" s="4"/>
      <c r="E788" s="4"/>
      <c r="F788" s="4"/>
    </row>
    <row r="789" spans="1:6" ht="31.5" customHeight="1">
      <c r="A789" s="4"/>
      <c r="B789" s="4"/>
      <c r="C789" s="4"/>
      <c r="D789" s="4"/>
      <c r="E789" s="4"/>
      <c r="F789" s="4"/>
    </row>
    <row r="790" spans="1:6" ht="31.5" customHeight="1">
      <c r="A790" s="4"/>
      <c r="B790" s="4"/>
      <c r="C790" s="4"/>
      <c r="D790" s="4"/>
      <c r="E790" s="4"/>
      <c r="F790" s="4"/>
    </row>
    <row r="791" spans="1:6" ht="31.5" customHeight="1">
      <c r="A791" s="4"/>
      <c r="B791" s="4"/>
      <c r="C791" s="4"/>
      <c r="D791" s="4"/>
      <c r="E791" s="4"/>
      <c r="F791" s="4"/>
    </row>
    <row r="792" spans="1:6" ht="31.5" customHeight="1">
      <c r="A792" s="4"/>
      <c r="B792" s="4"/>
      <c r="C792" s="4"/>
      <c r="D792" s="4"/>
      <c r="E792" s="4"/>
      <c r="F792" s="4"/>
    </row>
    <row r="793" spans="1:6" ht="31.5" customHeight="1">
      <c r="A793" s="4"/>
      <c r="B793" s="4"/>
      <c r="C793" s="4"/>
      <c r="D793" s="4"/>
      <c r="E793" s="4"/>
      <c r="F793" s="4"/>
    </row>
    <row r="794" spans="1:6" ht="31.5" customHeight="1">
      <c r="A794" s="4"/>
      <c r="B794" s="4"/>
      <c r="C794" s="4"/>
      <c r="D794" s="4"/>
      <c r="E794" s="4"/>
      <c r="F794" s="4"/>
    </row>
    <row r="795" spans="1:6" ht="31.5" customHeight="1">
      <c r="A795" s="4"/>
      <c r="B795" s="4"/>
      <c r="C795" s="4"/>
      <c r="D795" s="4"/>
      <c r="E795" s="4"/>
      <c r="F795" s="4"/>
    </row>
    <row r="796" spans="1:6" ht="31.5" customHeight="1">
      <c r="A796" s="4"/>
      <c r="B796" s="4"/>
      <c r="C796" s="4"/>
      <c r="D796" s="4"/>
      <c r="E796" s="4"/>
      <c r="F796" s="4"/>
    </row>
    <row r="797" spans="1:6" ht="31.5" customHeight="1">
      <c r="A797" s="4"/>
      <c r="B797" s="4"/>
      <c r="C797" s="4"/>
      <c r="D797" s="4"/>
      <c r="E797" s="4"/>
      <c r="F797" s="4"/>
    </row>
    <row r="798" spans="1:6" ht="31.5" customHeight="1">
      <c r="A798" s="4"/>
      <c r="B798" s="4"/>
      <c r="C798" s="4"/>
      <c r="D798" s="4"/>
      <c r="E798" s="4"/>
      <c r="F798" s="4"/>
    </row>
    <row r="799" spans="1:6" ht="31.5" customHeight="1">
      <c r="A799" s="4"/>
      <c r="B799" s="4"/>
      <c r="C799" s="4"/>
      <c r="D799" s="4"/>
      <c r="E799" s="4"/>
      <c r="F799" s="4"/>
    </row>
    <row r="800" spans="1:6" ht="31.5" customHeight="1">
      <c r="A800" s="4"/>
      <c r="B800" s="4"/>
      <c r="C800" s="4"/>
      <c r="D800" s="4"/>
      <c r="E800" s="4"/>
      <c r="F800" s="4"/>
    </row>
    <row r="801" spans="1:6" ht="31.5" customHeight="1">
      <c r="A801" s="4"/>
      <c r="B801" s="4"/>
      <c r="C801" s="4"/>
      <c r="D801" s="4"/>
      <c r="E801" s="4"/>
      <c r="F801" s="4"/>
    </row>
    <row r="802" spans="1:6" ht="31.5" customHeight="1">
      <c r="A802" s="4"/>
      <c r="B802" s="4"/>
      <c r="C802" s="4"/>
      <c r="D802" s="4"/>
      <c r="E802" s="4"/>
      <c r="F802" s="4"/>
    </row>
    <row r="803" spans="1:6" ht="31.5" customHeight="1">
      <c r="A803" s="4"/>
      <c r="B803" s="4"/>
      <c r="C803" s="4"/>
      <c r="D803" s="4"/>
      <c r="E803" s="4"/>
      <c r="F803" s="4"/>
    </row>
    <row r="804" spans="1:6" ht="31.5" customHeight="1">
      <c r="A804" s="4"/>
      <c r="B804" s="4"/>
      <c r="C804" s="4"/>
      <c r="D804" s="4"/>
      <c r="E804" s="4"/>
      <c r="F804" s="4"/>
    </row>
    <row r="805" spans="1:6" ht="31.5" customHeight="1">
      <c r="A805" s="4"/>
      <c r="B805" s="4"/>
      <c r="C805" s="4"/>
      <c r="D805" s="4"/>
      <c r="E805" s="4"/>
      <c r="F805" s="4"/>
    </row>
    <row r="806" spans="1:6" ht="31.5" customHeight="1">
      <c r="A806" s="4"/>
      <c r="B806" s="4"/>
      <c r="C806" s="4"/>
      <c r="D806" s="4"/>
      <c r="E806" s="4"/>
      <c r="F806" s="4"/>
    </row>
    <row r="807" spans="1:6" ht="31.5" customHeight="1">
      <c r="A807" s="4"/>
      <c r="B807" s="4"/>
      <c r="C807" s="4"/>
      <c r="D807" s="4"/>
      <c r="E807" s="4"/>
      <c r="F807" s="4"/>
    </row>
    <row r="808" spans="1:6" ht="31.5" customHeight="1">
      <c r="A808" s="4"/>
      <c r="B808" s="4"/>
      <c r="C808" s="4"/>
      <c r="D808" s="4"/>
      <c r="E808" s="4"/>
      <c r="F808" s="4"/>
    </row>
    <row r="809" spans="1:6" ht="31.5" customHeight="1">
      <c r="A809" s="4"/>
      <c r="B809" s="4"/>
      <c r="C809" s="4"/>
      <c r="D809" s="4"/>
      <c r="E809" s="4"/>
      <c r="F809" s="4"/>
    </row>
    <row r="810" spans="1:6" ht="31.5" customHeight="1">
      <c r="A810" s="4"/>
      <c r="B810" s="4"/>
      <c r="C810" s="4"/>
      <c r="D810" s="4"/>
      <c r="E810" s="4"/>
      <c r="F810" s="4"/>
    </row>
    <row r="811" spans="1:6" ht="31.5" customHeight="1">
      <c r="A811" s="4"/>
      <c r="B811" s="4"/>
      <c r="C811" s="4"/>
      <c r="D811" s="4"/>
      <c r="E811" s="4"/>
      <c r="F811" s="4"/>
    </row>
    <row r="812" spans="1:6" ht="31.5" customHeight="1">
      <c r="A812" s="4"/>
      <c r="B812" s="4"/>
      <c r="C812" s="4"/>
      <c r="D812" s="4"/>
      <c r="E812" s="4"/>
      <c r="F812" s="4"/>
    </row>
    <row r="813" spans="1:6" ht="31.5" customHeight="1">
      <c r="A813" s="4"/>
      <c r="B813" s="4"/>
      <c r="C813" s="4"/>
      <c r="D813" s="4"/>
      <c r="E813" s="4"/>
      <c r="F813" s="4"/>
    </row>
    <row r="814" spans="1:6" ht="31.5" customHeight="1">
      <c r="A814" s="4"/>
      <c r="B814" s="4"/>
      <c r="C814" s="4"/>
      <c r="D814" s="4"/>
      <c r="E814" s="4"/>
      <c r="F814" s="4"/>
    </row>
    <row r="815" spans="1:6" ht="31.5" customHeight="1">
      <c r="A815" s="4"/>
      <c r="B815" s="4"/>
      <c r="C815" s="4"/>
      <c r="D815" s="4"/>
      <c r="E815" s="4"/>
      <c r="F815" s="4"/>
    </row>
    <row r="816" spans="1:6" ht="31.5" customHeight="1">
      <c r="A816" s="4"/>
      <c r="B816" s="4"/>
      <c r="C816" s="4"/>
      <c r="D816" s="4"/>
      <c r="E816" s="4"/>
      <c r="F816" s="4"/>
    </row>
    <row r="817" spans="1:6" ht="31.5" customHeight="1">
      <c r="A817" s="4"/>
      <c r="B817" s="4"/>
      <c r="C817" s="4"/>
      <c r="D817" s="4"/>
      <c r="E817" s="4"/>
      <c r="F817" s="4"/>
    </row>
    <row r="818" spans="1:6" ht="31.5" customHeight="1">
      <c r="A818" s="4"/>
      <c r="B818" s="4"/>
      <c r="C818" s="4"/>
      <c r="D818" s="4"/>
      <c r="E818" s="4"/>
      <c r="F818" s="4"/>
    </row>
    <row r="819" spans="1:6" ht="31.5" customHeight="1">
      <c r="A819" s="4"/>
      <c r="B819" s="4"/>
      <c r="C819" s="4"/>
      <c r="D819" s="4"/>
      <c r="E819" s="4"/>
      <c r="F819" s="4"/>
    </row>
    <row r="820" spans="1:6" ht="31.5" customHeight="1">
      <c r="A820" s="4"/>
      <c r="B820" s="4"/>
      <c r="C820" s="4"/>
      <c r="D820" s="4"/>
      <c r="E820" s="4"/>
      <c r="F820" s="4"/>
    </row>
    <row r="821" spans="1:6" ht="31.5" customHeight="1">
      <c r="A821" s="4"/>
      <c r="B821" s="4"/>
      <c r="C821" s="4"/>
      <c r="D821" s="4"/>
      <c r="E821" s="4"/>
      <c r="F821" s="4"/>
    </row>
    <row r="822" spans="1:6" ht="31.5" customHeight="1">
      <c r="A822" s="4"/>
      <c r="B822" s="4"/>
      <c r="C822" s="4"/>
      <c r="D822" s="4"/>
      <c r="E822" s="4"/>
      <c r="F822" s="4"/>
    </row>
    <row r="823" spans="1:6" ht="31.5" customHeight="1">
      <c r="A823" s="4"/>
      <c r="B823" s="4"/>
      <c r="C823" s="4"/>
      <c r="D823" s="4"/>
      <c r="E823" s="4"/>
      <c r="F823" s="4"/>
    </row>
    <row r="824" spans="1:6" ht="31.5" customHeight="1">
      <c r="A824" s="4"/>
      <c r="B824" s="4"/>
      <c r="C824" s="4"/>
      <c r="D824" s="4"/>
      <c r="E824" s="4"/>
      <c r="F824" s="4"/>
    </row>
    <row r="825" spans="1:6" ht="31.5" customHeight="1">
      <c r="A825" s="4"/>
      <c r="B825" s="4"/>
      <c r="C825" s="4"/>
      <c r="D825" s="4"/>
      <c r="E825" s="4"/>
      <c r="F825" s="4"/>
    </row>
    <row r="826" spans="1:6" ht="31.5" customHeight="1">
      <c r="A826" s="4"/>
      <c r="B826" s="4"/>
      <c r="C826" s="4"/>
      <c r="D826" s="4"/>
      <c r="E826" s="4"/>
      <c r="F826" s="4"/>
    </row>
    <row r="827" spans="1:6" ht="31.5" customHeight="1">
      <c r="A827" s="4"/>
      <c r="B827" s="4"/>
      <c r="C827" s="4"/>
      <c r="D827" s="4"/>
      <c r="E827" s="4"/>
      <c r="F827" s="4"/>
    </row>
    <row r="828" spans="1:6" ht="31.5" customHeight="1">
      <c r="A828" s="4"/>
      <c r="B828" s="4"/>
      <c r="C828" s="4"/>
      <c r="D828" s="4"/>
      <c r="E828" s="4"/>
      <c r="F828" s="4"/>
    </row>
    <row r="829" spans="1:6" ht="31.5" customHeight="1">
      <c r="A829" s="4"/>
      <c r="B829" s="4"/>
      <c r="C829" s="4"/>
      <c r="D829" s="4"/>
      <c r="E829" s="4"/>
      <c r="F829" s="4"/>
    </row>
    <row r="830" spans="1:6" ht="31.5" customHeight="1">
      <c r="A830" s="4"/>
      <c r="B830" s="4"/>
      <c r="C830" s="4"/>
      <c r="D830" s="4"/>
      <c r="E830" s="4"/>
      <c r="F830" s="4"/>
    </row>
    <row r="831" spans="1:6" ht="31.5" customHeight="1">
      <c r="A831" s="4"/>
      <c r="B831" s="4"/>
      <c r="C831" s="4"/>
      <c r="D831" s="4"/>
      <c r="E831" s="4"/>
      <c r="F831" s="4"/>
    </row>
    <row r="832" spans="1:6" ht="31.5" customHeight="1">
      <c r="A832" s="4"/>
      <c r="B832" s="4"/>
      <c r="C832" s="4"/>
      <c r="D832" s="4"/>
      <c r="E832" s="4"/>
      <c r="F832" s="4"/>
    </row>
    <row r="833" spans="1:6" ht="31.5" customHeight="1">
      <c r="A833" s="4"/>
      <c r="B833" s="4"/>
      <c r="C833" s="4"/>
      <c r="D833" s="4"/>
      <c r="E833" s="4"/>
      <c r="F833" s="4"/>
    </row>
    <row r="834" spans="1:6" ht="31.5" customHeight="1">
      <c r="A834" s="4"/>
      <c r="B834" s="4"/>
      <c r="C834" s="4"/>
      <c r="D834" s="4"/>
      <c r="E834" s="4"/>
      <c r="F834" s="4"/>
    </row>
    <row r="835" spans="1:6" ht="31.5" customHeight="1">
      <c r="A835" s="4"/>
      <c r="B835" s="4"/>
      <c r="C835" s="4"/>
      <c r="D835" s="4"/>
      <c r="E835" s="4"/>
      <c r="F835" s="4"/>
    </row>
    <row r="836" spans="1:6" ht="31.5" customHeight="1">
      <c r="A836" s="4"/>
      <c r="B836" s="4"/>
      <c r="C836" s="4"/>
      <c r="D836" s="4"/>
      <c r="E836" s="4"/>
      <c r="F836" s="4"/>
    </row>
    <row r="837" spans="1:6" ht="31.5" customHeight="1">
      <c r="A837" s="4"/>
      <c r="B837" s="4"/>
      <c r="C837" s="4"/>
      <c r="D837" s="4"/>
      <c r="E837" s="4"/>
      <c r="F837" s="4"/>
    </row>
    <row r="838" spans="1:6" ht="31.5" customHeight="1">
      <c r="A838" s="4"/>
      <c r="B838" s="4"/>
      <c r="C838" s="4"/>
      <c r="D838" s="4"/>
      <c r="E838" s="4"/>
      <c r="F838" s="4"/>
    </row>
    <row r="839" spans="1:6" ht="31.5" customHeight="1">
      <c r="A839" s="4"/>
      <c r="B839" s="4"/>
      <c r="C839" s="4"/>
      <c r="D839" s="4"/>
      <c r="E839" s="4"/>
      <c r="F839" s="4"/>
    </row>
    <row r="840" spans="1:6" ht="31.5" customHeight="1">
      <c r="A840" s="4"/>
      <c r="B840" s="4"/>
      <c r="C840" s="4"/>
      <c r="D840" s="4"/>
      <c r="E840" s="4"/>
      <c r="F840" s="4"/>
    </row>
    <row r="841" spans="1:6" ht="31.5" customHeight="1">
      <c r="A841" s="4"/>
      <c r="B841" s="4"/>
      <c r="C841" s="4"/>
      <c r="D841" s="4"/>
      <c r="E841" s="4"/>
      <c r="F841" s="4"/>
    </row>
    <row r="842" spans="1:6" ht="31.5" customHeight="1">
      <c r="A842" s="4"/>
      <c r="B842" s="4"/>
      <c r="C842" s="4"/>
      <c r="D842" s="4"/>
      <c r="E842" s="4"/>
      <c r="F842" s="4"/>
    </row>
    <row r="843" spans="1:6" ht="31.5" customHeight="1">
      <c r="A843" s="4"/>
      <c r="B843" s="4"/>
      <c r="C843" s="4"/>
      <c r="D843" s="4"/>
      <c r="E843" s="4"/>
      <c r="F843" s="4"/>
    </row>
    <row r="844" spans="1:6" ht="31.5" customHeight="1">
      <c r="A844" s="4"/>
      <c r="B844" s="4"/>
      <c r="C844" s="4"/>
      <c r="D844" s="4"/>
      <c r="E844" s="4"/>
      <c r="F844" s="4"/>
    </row>
    <row r="845" spans="1:6" ht="31.5" customHeight="1">
      <c r="A845" s="4"/>
      <c r="B845" s="4"/>
      <c r="C845" s="4"/>
      <c r="D845" s="4"/>
      <c r="E845" s="4"/>
      <c r="F845" s="4"/>
    </row>
    <row r="846" spans="1:6" ht="31.5" customHeight="1">
      <c r="A846" s="4"/>
      <c r="B846" s="4"/>
      <c r="C846" s="4"/>
      <c r="D846" s="4"/>
      <c r="E846" s="4"/>
      <c r="F846" s="4"/>
    </row>
    <row r="847" spans="1:6" ht="31.5" customHeight="1">
      <c r="A847" s="4"/>
      <c r="B847" s="4"/>
      <c r="C847" s="4"/>
      <c r="D847" s="4"/>
      <c r="E847" s="4"/>
      <c r="F847" s="4"/>
    </row>
    <row r="848" spans="1:6" ht="31.5" customHeight="1">
      <c r="A848" s="4"/>
      <c r="B848" s="4"/>
      <c r="C848" s="4"/>
      <c r="D848" s="4"/>
      <c r="E848" s="4"/>
      <c r="F848" s="4"/>
    </row>
    <row r="849" spans="1:6" ht="31.5" customHeight="1">
      <c r="A849" s="4"/>
      <c r="B849" s="4"/>
      <c r="C849" s="4"/>
      <c r="D849" s="4"/>
      <c r="E849" s="4"/>
      <c r="F849" s="4"/>
    </row>
    <row r="850" spans="1:6" ht="31.5" customHeight="1">
      <c r="A850" s="4"/>
      <c r="B850" s="4"/>
      <c r="C850" s="4"/>
      <c r="D850" s="4"/>
      <c r="E850" s="4"/>
      <c r="F850" s="4"/>
    </row>
    <row r="851" spans="1:6" ht="31.5" customHeight="1">
      <c r="A851" s="4"/>
      <c r="B851" s="4"/>
      <c r="C851" s="4"/>
      <c r="D851" s="4"/>
      <c r="E851" s="4"/>
      <c r="F851" s="4"/>
    </row>
    <row r="852" spans="1:6" ht="31.5" customHeight="1">
      <c r="A852" s="4"/>
      <c r="B852" s="4"/>
      <c r="C852" s="4"/>
      <c r="D852" s="4"/>
      <c r="E852" s="4"/>
      <c r="F852" s="4"/>
    </row>
    <row r="853" spans="1:6" ht="31.5" customHeight="1">
      <c r="A853" s="4"/>
      <c r="B853" s="4"/>
      <c r="C853" s="4"/>
      <c r="D853" s="4"/>
      <c r="E853" s="4"/>
      <c r="F853" s="4"/>
    </row>
    <row r="854" spans="1:6" ht="31.5" customHeight="1">
      <c r="A854" s="4"/>
      <c r="B854" s="4"/>
      <c r="C854" s="4"/>
      <c r="D854" s="4"/>
      <c r="E854" s="4"/>
      <c r="F854" s="4"/>
    </row>
    <row r="855" spans="1:6" ht="31.5" customHeight="1">
      <c r="A855" s="4"/>
      <c r="B855" s="4"/>
      <c r="C855" s="4"/>
      <c r="D855" s="4"/>
      <c r="E855" s="4"/>
      <c r="F855" s="4"/>
    </row>
    <row r="856" spans="1:6" ht="31.5" customHeight="1">
      <c r="A856" s="4"/>
      <c r="B856" s="4"/>
      <c r="C856" s="4"/>
      <c r="D856" s="4"/>
      <c r="E856" s="4"/>
      <c r="F856" s="4"/>
    </row>
    <row r="857" spans="1:6" ht="31.5" customHeight="1">
      <c r="A857" s="4"/>
      <c r="B857" s="4"/>
      <c r="C857" s="4"/>
      <c r="D857" s="4"/>
      <c r="E857" s="4"/>
      <c r="F857" s="4"/>
    </row>
    <row r="858" spans="1:6" ht="31.5" customHeight="1">
      <c r="A858" s="4"/>
      <c r="B858" s="4"/>
      <c r="C858" s="4"/>
      <c r="D858" s="4"/>
      <c r="E858" s="4"/>
      <c r="F858" s="4"/>
    </row>
    <row r="859" spans="1:6" ht="31.5" customHeight="1">
      <c r="A859" s="4"/>
      <c r="B859" s="4"/>
      <c r="C859" s="4"/>
      <c r="D859" s="4"/>
      <c r="E859" s="4"/>
      <c r="F859" s="4"/>
    </row>
    <row r="860" spans="1:6" ht="31.5" customHeight="1">
      <c r="A860" s="4"/>
      <c r="B860" s="4"/>
      <c r="C860" s="4"/>
      <c r="D860" s="4"/>
      <c r="E860" s="4"/>
      <c r="F860" s="4"/>
    </row>
    <row r="861" spans="1:6" ht="31.5" customHeight="1">
      <c r="A861" s="4"/>
      <c r="B861" s="4"/>
      <c r="C861" s="4"/>
      <c r="D861" s="4"/>
      <c r="E861" s="4"/>
      <c r="F861" s="4"/>
    </row>
    <row r="862" spans="1:6" ht="31.5" customHeight="1">
      <c r="A862" s="4"/>
      <c r="B862" s="4"/>
      <c r="C862" s="4"/>
      <c r="D862" s="4"/>
      <c r="E862" s="4"/>
      <c r="F862" s="4"/>
    </row>
    <row r="863" spans="1:6" ht="31.5" customHeight="1">
      <c r="A863" s="4"/>
      <c r="B863" s="4"/>
      <c r="C863" s="4"/>
      <c r="D863" s="4"/>
      <c r="E863" s="4"/>
      <c r="F863" s="4"/>
    </row>
    <row r="864" spans="1:6" ht="31.5" customHeight="1">
      <c r="A864" s="4"/>
      <c r="B864" s="4"/>
      <c r="C864" s="4"/>
      <c r="D864" s="4"/>
      <c r="E864" s="4"/>
      <c r="F864" s="4"/>
    </row>
    <row r="865" spans="1:6" ht="31.5" customHeight="1">
      <c r="A865" s="4"/>
      <c r="B865" s="4"/>
      <c r="C865" s="4"/>
      <c r="D865" s="4"/>
      <c r="E865" s="4"/>
      <c r="F865" s="4"/>
    </row>
    <row r="866" spans="1:6" ht="31.5" customHeight="1">
      <c r="A866" s="4"/>
      <c r="B866" s="4"/>
      <c r="C866" s="4"/>
      <c r="D866" s="4"/>
      <c r="E866" s="4"/>
      <c r="F866" s="4"/>
    </row>
    <row r="867" spans="1:6" ht="31.5" customHeight="1">
      <c r="A867" s="4"/>
      <c r="B867" s="4"/>
      <c r="C867" s="4"/>
      <c r="D867" s="4"/>
      <c r="E867" s="4"/>
      <c r="F867" s="4"/>
    </row>
    <row r="868" spans="1:6" ht="31.5" customHeight="1">
      <c r="A868" s="4"/>
      <c r="B868" s="4"/>
      <c r="C868" s="4"/>
      <c r="D868" s="4"/>
      <c r="E868" s="4"/>
      <c r="F868" s="4"/>
    </row>
    <row r="869" spans="1:6" ht="31.5" customHeight="1">
      <c r="A869" s="4"/>
      <c r="B869" s="4"/>
      <c r="C869" s="4"/>
      <c r="D869" s="4"/>
      <c r="E869" s="4"/>
      <c r="F869" s="4"/>
    </row>
    <row r="870" spans="1:6" ht="31.5" customHeight="1">
      <c r="A870" s="4"/>
      <c r="B870" s="4"/>
      <c r="C870" s="4"/>
      <c r="D870" s="4"/>
      <c r="E870" s="4"/>
      <c r="F870" s="4"/>
    </row>
    <row r="871" spans="1:6" ht="31.5" customHeight="1">
      <c r="A871" s="4"/>
      <c r="B871" s="4"/>
      <c r="C871" s="4"/>
      <c r="D871" s="4"/>
      <c r="E871" s="4"/>
      <c r="F871" s="4"/>
    </row>
    <row r="872" spans="1:6" ht="31.5" customHeight="1">
      <c r="A872" s="4"/>
      <c r="B872" s="4"/>
      <c r="C872" s="4"/>
      <c r="D872" s="4"/>
      <c r="E872" s="4"/>
      <c r="F872" s="4"/>
    </row>
    <row r="873" spans="1:6" ht="31.5" customHeight="1">
      <c r="A873" s="4"/>
      <c r="B873" s="4"/>
      <c r="C873" s="4"/>
      <c r="D873" s="4"/>
      <c r="E873" s="4"/>
      <c r="F873" s="4"/>
    </row>
    <row r="874" spans="1:6" ht="31.5" customHeight="1">
      <c r="A874" s="4"/>
      <c r="B874" s="4"/>
      <c r="C874" s="4"/>
      <c r="D874" s="4"/>
      <c r="E874" s="4"/>
      <c r="F874" s="4"/>
    </row>
  </sheetData>
  <autoFilter ref="A9:H749"/>
  <customSheetViews>
    <customSheetView guid="{DA15D12B-B687-4104-AF35-4470F046E021}" showPageBreaks="1" printArea="1" showAutoFilter="1" topLeftCell="A673">
      <selection activeCell="H10" sqref="H10"/>
      <colBreaks count="1" manualBreakCount="1">
        <brk id="8" max="1048575" man="1"/>
      </colBreaks>
      <pageMargins left="0.51181102362204722" right="0" top="0" bottom="0" header="0" footer="0"/>
      <pageSetup paperSize="9" scale="80" orientation="portrait" r:id="rId1"/>
      <autoFilter ref="A9:H749"/>
    </customSheetView>
    <customSheetView guid="{1C060685-541B-49B8-81E5-C9855E92EF71}" showAutoFilter="1" hiddenRows="1">
      <selection activeCell="H4" sqref="H4"/>
      <pageMargins left="0.70866141732283472" right="0.19685039370078741" top="0.49" bottom="0.54" header="0.31496062992125984" footer="0.31496062992125984"/>
      <pageSetup paperSize="9" scale="80" orientation="portrait" r:id="rId2"/>
      <autoFilter ref="A17:H578"/>
    </customSheetView>
    <customSheetView guid="{C7A8D4BF-496F-467C-ACF1-D36EC033A9AF}" printArea="1" showAutoFilter="1" topLeftCell="A7">
      <selection activeCell="A21" sqref="A21"/>
      <pageMargins left="0.70866141732283472" right="0.19685039370078741" top="0.49" bottom="0.54" header="0.31496062992125984" footer="0.31496062992125984"/>
      <pageSetup paperSize="9" scale="80" orientation="portrait" r:id="rId3"/>
      <autoFilter ref="A16:K547"/>
    </customSheetView>
    <customSheetView guid="{5B0ECC04-287D-41FE-BA8D-5B249E27F599}" printArea="1" showAutoFilter="1">
      <selection activeCell="H13" sqref="H13"/>
      <pageMargins left="0.70866141732283472" right="0.19685039370078741" top="0.74803149606299213" bottom="0.74803149606299213" header="0.31496062992125984" footer="0.31496062992125984"/>
      <pageSetup paperSize="9" scale="80" orientation="portrait" r:id="rId4"/>
      <autoFilter ref="A12:K474"/>
    </customSheetView>
    <customSheetView guid="{34CA7316-21D3-43B0-B4D3-6E9FC18023BF}" showAutoFilter="1" hiddenRows="1">
      <selection activeCell="H4" sqref="H4"/>
      <pageMargins left="0.70866141732283472" right="0.19685039370078741" top="0.49" bottom="0.54" header="0.31496062992125984" footer="0.31496062992125984"/>
      <pageSetup paperSize="9" scale="80" orientation="portrait" r:id="rId5"/>
      <autoFilter ref="A17:H578"/>
    </customSheetView>
    <customSheetView guid="{DCE8C298-05F2-4894-ADD9-0C8B1A668AE1}" showPageBreaks="1" printArea="1" showAutoFilter="1" view="pageBreakPreview" topLeftCell="A699">
      <selection activeCell="G22" sqref="G22"/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60" orientation="portrait" r:id="rId6"/>
      <autoFilter ref="A9:O745">
        <filterColumn colId="2" showButton="0"/>
        <filterColumn colId="6" showButton="0"/>
      </autoFilter>
    </customSheetView>
    <customSheetView guid="{167491D8-6D6D-447D-A119-5E65D8431081}" showPageBreaks="1" printArea="1" showAutoFilter="1" view="pageBreakPreview">
      <selection activeCell="A654" sqref="A654"/>
      <rowBreaks count="2" manualBreakCount="2">
        <brk id="43" max="7" man="1"/>
        <brk id="88" max="7" man="1"/>
      </rowBreaks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53" orientation="portrait" r:id="rId7"/>
      <autoFilter ref="A7:O749">
        <filterColumn colId="2" showButton="0"/>
        <filterColumn colId="6" showButton="0"/>
      </autoFilter>
    </customSheetView>
    <customSheetView guid="{EA1929C7-85F7-40DE-826A-94377FC9966E}" showPageBreaks="1" hiddenRows="1" view="pageBreakPreview" topLeftCell="A244">
      <selection activeCell="H254" sqref="H254:H255"/>
      <pageMargins left="0.70866141732283472" right="0" top="0.74803149606299213" bottom="0.74803149606299213" header="0.31496062992125984" footer="0.31496062992125984"/>
      <pageSetup paperSize="9" scale="75" orientation="portrait" r:id="rId8"/>
    </customSheetView>
  </customSheetViews>
  <mergeCells count="8">
    <mergeCell ref="B1:H1"/>
    <mergeCell ref="A5:H5"/>
    <mergeCell ref="C7:D7"/>
    <mergeCell ref="G7:H7"/>
    <mergeCell ref="E7:E8"/>
    <mergeCell ref="F7:F8"/>
    <mergeCell ref="B7:B8"/>
    <mergeCell ref="A7:A8"/>
  </mergeCells>
  <pageMargins left="0.51181102362204722" right="0" top="0" bottom="0" header="0" footer="0"/>
  <pageSetup paperSize="9" scale="80" orientation="portrait" r:id="rId9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</vt:lpstr>
      <vt:lpstr>2014 </vt:lpstr>
      <vt:lpstr>2014 год</vt:lpstr>
      <vt:lpstr>2015-2016</vt:lpstr>
      <vt:lpstr>2015-2016 годы</vt:lpstr>
      <vt:lpstr>'2014 год'!Заголовки_для_печати</vt:lpstr>
      <vt:lpstr>'2015-2016 годы'!Заголовки_для_печати</vt:lpstr>
      <vt:lpstr>'2014 год'!Область_печати</vt:lpstr>
      <vt:lpstr>'2015-2016 годы'!Область_печати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2013-12-16T14:02:39Z</cp:lastPrinted>
  <dcterms:created xsi:type="dcterms:W3CDTF">2003-12-05T21:14:57Z</dcterms:created>
  <dcterms:modified xsi:type="dcterms:W3CDTF">2013-12-20T13:33:42Z</dcterms:modified>
</cp:coreProperties>
</file>