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4525"/>
</workbook>
</file>

<file path=xl/calcChain.xml><?xml version="1.0" encoding="utf-8"?>
<calcChain xmlns="http://schemas.openxmlformats.org/spreadsheetml/2006/main">
  <c r="AF21" i="1" l="1"/>
  <c r="AF22" i="1"/>
  <c r="D22" i="1" s="1"/>
  <c r="AF24" i="1"/>
  <c r="D24" i="1" s="1"/>
  <c r="AH19" i="1"/>
  <c r="AJ19" i="1"/>
  <c r="AK19" i="1"/>
  <c r="AL19" i="1"/>
  <c r="AM19" i="1"/>
  <c r="AG19" i="1"/>
  <c r="D21" i="1"/>
  <c r="AI23" i="1" l="1"/>
  <c r="AF23" i="1" s="1"/>
  <c r="D23" i="1" s="1"/>
  <c r="AH23" i="1"/>
  <c r="AH20" i="1"/>
  <c r="AH22" i="1"/>
  <c r="AI20" i="1" l="1"/>
  <c r="AF20" i="1" l="1"/>
  <c r="AI19" i="1"/>
  <c r="AI47" i="1"/>
  <c r="AH47" i="1"/>
  <c r="AJ47" i="1"/>
  <c r="AK47" i="1"/>
  <c r="AL47" i="1"/>
  <c r="AM47" i="1"/>
  <c r="AG47" i="1"/>
  <c r="D20" i="1" l="1"/>
  <c r="D19" i="1" s="1"/>
  <c r="AF19" i="1"/>
  <c r="AW79" i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7" i="1"/>
  <c r="AG23" i="1"/>
  <c r="AM23" i="1"/>
  <c r="AL23" i="1"/>
  <c r="AL18" i="1" s="1"/>
  <c r="AK23" i="1"/>
  <c r="AK18" i="1" s="1"/>
  <c r="AJ23" i="1"/>
  <c r="AI76" i="1" l="1"/>
  <c r="AH42" i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Q56" i="1" l="1"/>
  <c r="AK22" i="1" l="1"/>
  <c r="AF39" i="1"/>
  <c r="AU59" i="1" l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4" i="1"/>
  <c r="AK13" i="1" s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R14" i="1" l="1"/>
  <c r="AO19" i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Z21" i="1" l="1"/>
  <c r="AC21" i="1"/>
  <c r="AC19" i="1" s="1"/>
  <c r="W21" i="1" l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14" i="1" s="1"/>
  <c r="AI41" i="1"/>
  <c r="AI24" i="1"/>
  <c r="AH66" i="1"/>
  <c r="AH65" i="1" s="1"/>
  <c r="AH56" i="1"/>
  <c r="AH14" i="1" s="1"/>
  <c r="AH41" i="1"/>
  <c r="AH24" i="1"/>
  <c r="AH18" i="1"/>
  <c r="AG66" i="1"/>
  <c r="AG56" i="1"/>
  <c r="AG24" i="1"/>
  <c r="AG20" i="1"/>
  <c r="AJ56" i="1"/>
  <c r="AJ41" i="1"/>
  <c r="AJ20" i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AI15" i="1" l="1"/>
  <c r="AI13" i="1" s="1"/>
  <c r="D36" i="1"/>
  <c r="D58" i="1"/>
  <c r="D17" i="1"/>
  <c r="D63" i="1"/>
  <c r="D16" i="1"/>
  <c r="D32" i="1"/>
  <c r="F14" i="1"/>
  <c r="AJ14" i="1"/>
  <c r="AJ13" i="1" s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41" i="1" s="1"/>
  <c r="P24" i="1"/>
  <c r="AG65" i="1"/>
  <c r="AF65" i="1" s="1"/>
  <c r="AF66" i="1"/>
  <c r="AA41" i="1"/>
  <c r="AA18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4" i="1"/>
  <c r="AG13" i="1" s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F15" i="1" l="1"/>
  <c r="AH13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<sst xmlns="http://schemas.openxmlformats.org/spreadsheetml/2006/main" count="242" uniqueCount="96">
  <si>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</si>
  <si>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</si>
  <si>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</si>
  <si>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</si>
  <si>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</si>
  <si>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</si>
  <si>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</si>
  <si>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</si>
  <si>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</si>
  <si>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</si>
  <si>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</si>
  <si>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</si>
  <si>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</si>
  <si>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</si>
  <si>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</si>
  <si>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</si>
  <si>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</si>
  <si>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</si>
  <si>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</si>
  <si>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</si>
  <si>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</si>
  <si>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</si>
  <si>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</si>
  <si>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</si>
  <si>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</si>
  <si>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</si>
  <si>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</si>
  <si>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</si>
  <si>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</si>
  <si>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</si>
  <si>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</si>
  <si>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</si>
  <si>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</si>
  <si>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</si>
  <si>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</si>
  <si>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</si>
  <si>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</si>
  <si>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</si>
  <si>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</si>
  <si>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</si>
  <si>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</si>
  <si>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</si>
  <si>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</si>
  <si>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</si>
  <si>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</si>
  <si>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</si>
  <si>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</si>
  <si>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</si>
  <si>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</si>
  <si>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</si>
  <si>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</si>
  <si>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</si>
  <si>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</si>
  <si>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</si>
  <si>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</si>
  <si>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</si>
  <si>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</si>
  <si>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</si>
  <si>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</si>
  <si>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</si>
  <si>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</si>
  <si>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</si>
  <si>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</si>
  <si>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</si>
  <si>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</si>
  <si>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</si>
  <si>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</si>
  <si>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</si>
  <si>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</si>
  <si>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</si>
  <si>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</si>
  <si>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</si>
  <si>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</si>
  <si>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</si>
  <si>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</si>
  <si>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</si>
  <si>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</si>
  <si>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</si>
  <si>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</si>
  <si>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</si>
  <si>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</si>
  <si>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</si>
  <si>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</si>
  <si>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</si>
  <si>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</si>
  <si>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</si>
  <si>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</si>
  <si>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</si>
  <si>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</si>
  <si>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</si>
  <si>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</si>
  <si>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</si>
  <si>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"Приложение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</si>
  <si>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</si>
  <si>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</si>
  <si>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Приложение 
к постановление администрации  МР "Печора"  
от  15 ноября 2018г.  №  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</si>
</sst>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4" fontId="7" fillId="9" borderId="3" xfId="0" applyNumberFormat="1" applyFont="1" applyFill="1" applyBorder="1" applyAlignment="1">
      <alignment horizontal="center" vertical="center" wrapText="1"/>
    </xf>
    <xf numFmtId="164" fontId="7" fillId="9" borderId="1" xfId="0" applyNumberFormat="1" applyFont="1" applyFill="1" applyBorder="1" applyAlignment="1">
      <alignment horizontal="center" vertical="center" wrapText="1"/>
    </xf>
    <xf numFmtId="164" fontId="7" fillId="9" borderId="1" xfId="0" applyNumberFormat="1" applyFont="1" applyFill="1" applyBorder="1" applyAlignment="1">
      <alignment horizontal="center" vertical="center"/>
    </xf>
    <xf numFmtId="164" fontId="7" fillId="9" borderId="2" xfId="0" applyNumberFormat="1" applyFont="1" applyFill="1" applyBorder="1" applyAlignment="1">
      <alignment horizontal="center" vertical="center" wrapText="1"/>
    </xf>
    <xf numFmtId="164" fontId="7" fillId="9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7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1" fillId="9" borderId="3" xfId="0" applyNumberFormat="1" applyFont="1" applyFill="1" applyBorder="1" applyAlignment="1">
      <alignment vertical="center"/>
    </xf>
    <xf numFmtId="164" fontId="11" fillId="9" borderId="0" xfId="0" applyNumberFormat="1" applyFont="1" applyFill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5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3" fillId="0" borderId="0" xfId="0" applyFont="1" applyFill="1" applyAlignment="1">
      <alignment horizontal="right" vertical="center" wrapText="1"/>
    </xf>
    <xf numFmtId="0" fontId="14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AD12" activePane="bottomRight" state="frozen"/>
      <selection pane="topRight" activeCell="C1" sqref="C1"/>
      <selection pane="bottomLeft" activeCell="A15" sqref="A15"/>
      <selection pane="bottomRight" activeCell="AM6" sqref="AM6:BA6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customWidth="1"/>
    <col min="25" max="25" width="6.28515625" style="6" customWidth="1"/>
    <col min="26" max="26" width="12.85546875" style="6" customWidth="1"/>
    <col min="27" max="27" width="13.1406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1.42578125" style="1" customWidth="1"/>
    <col min="41" max="41" width="6.85546875" style="1" customWidth="1"/>
    <col min="42" max="42" width="9.7109375" style="1" customWidth="1"/>
    <col min="43" max="43" width="12.285156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47" t="s">
        <v>95</v>
      </c>
      <c r="AK1" s="147"/>
      <c r="AL1" s="147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s="6" customFormat="1" ht="21.75" customHeight="1" x14ac:dyDescent="0.2">
      <c r="E2" s="75"/>
      <c r="I2" s="39"/>
      <c r="P2" s="39"/>
      <c r="W2" s="39"/>
      <c r="AF2" s="39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s="6" customFormat="1" ht="28.5" customHeight="1" x14ac:dyDescent="0.2">
      <c r="E3" s="75"/>
      <c r="I3" s="87"/>
      <c r="P3" s="87"/>
      <c r="W3" s="39"/>
      <c r="AF3" s="39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s="6" customFormat="1" ht="16.5" customHeight="1" x14ac:dyDescent="0.2">
      <c r="E4" s="75"/>
      <c r="I4" s="39"/>
      <c r="P4" s="39"/>
      <c r="W4" s="39"/>
      <c r="AF4" s="39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5" spans="1:53" s="6" customFormat="1" ht="21.75" customHeight="1" x14ac:dyDescent="0.3">
      <c r="E5" s="75"/>
      <c r="I5" s="39"/>
      <c r="P5" s="39"/>
      <c r="W5" s="39"/>
      <c r="AF5" s="39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38" t="s">
        <v>38</v>
      </c>
      <c r="AE6" s="138"/>
      <c r="AF6" s="20"/>
      <c r="AG6" s="19"/>
      <c r="AH6" s="19"/>
      <c r="AI6" s="18"/>
      <c r="AJ6" s="19"/>
      <c r="AK6" s="19"/>
      <c r="AL6" s="19"/>
      <c r="AM6" s="157" t="s">
        <v>92</v>
      </c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</row>
    <row r="7" spans="1:53" ht="82.5" customHeight="1" x14ac:dyDescent="0.4">
      <c r="A7" s="144" t="s">
        <v>70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3" t="s">
        <v>4</v>
      </c>
      <c r="B9" s="133" t="s">
        <v>5</v>
      </c>
      <c r="C9" s="133" t="s">
        <v>0</v>
      </c>
      <c r="D9" s="133" t="s">
        <v>1</v>
      </c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</row>
    <row r="10" spans="1:53" ht="25.15" customHeight="1" x14ac:dyDescent="0.2">
      <c r="A10" s="134"/>
      <c r="B10" s="134"/>
      <c r="C10" s="133"/>
      <c r="D10" s="133" t="s">
        <v>2</v>
      </c>
      <c r="E10" s="142" t="s">
        <v>8</v>
      </c>
      <c r="F10" s="143"/>
      <c r="G10" s="143"/>
      <c r="H10" s="143"/>
      <c r="I10" s="133" t="s">
        <v>9</v>
      </c>
      <c r="J10" s="133"/>
      <c r="K10" s="133"/>
      <c r="L10" s="133"/>
      <c r="M10" s="133"/>
      <c r="N10" s="133"/>
      <c r="O10" s="133"/>
      <c r="P10" s="133" t="s">
        <v>10</v>
      </c>
      <c r="Q10" s="133"/>
      <c r="R10" s="133"/>
      <c r="S10" s="133"/>
      <c r="T10" s="133"/>
      <c r="U10" s="133"/>
      <c r="V10" s="133"/>
      <c r="W10" s="151" t="s">
        <v>11</v>
      </c>
      <c r="X10" s="151"/>
      <c r="Y10" s="151"/>
      <c r="Z10" s="151"/>
      <c r="AA10" s="151"/>
      <c r="AB10" s="151"/>
      <c r="AC10" s="151"/>
      <c r="AD10" s="151"/>
      <c r="AE10" s="151"/>
      <c r="AF10" s="133" t="s">
        <v>39</v>
      </c>
      <c r="AG10" s="150"/>
      <c r="AH10" s="150"/>
      <c r="AI10" s="150"/>
      <c r="AJ10" s="150"/>
      <c r="AK10" s="150"/>
      <c r="AL10" s="150"/>
      <c r="AM10" s="150"/>
      <c r="AN10" s="160" t="s">
        <v>66</v>
      </c>
      <c r="AO10" s="161"/>
      <c r="AP10" s="161"/>
      <c r="AQ10" s="161"/>
      <c r="AR10" s="161"/>
      <c r="AS10" s="161"/>
      <c r="AT10" s="162"/>
      <c r="AU10" s="133" t="s">
        <v>78</v>
      </c>
      <c r="AV10" s="150"/>
      <c r="AW10" s="150"/>
      <c r="AX10" s="150"/>
      <c r="AY10" s="150"/>
      <c r="AZ10" s="150"/>
      <c r="BA10" s="150"/>
    </row>
    <row r="11" spans="1:53" ht="132.75" customHeight="1" x14ac:dyDescent="0.2">
      <c r="A11" s="134"/>
      <c r="B11" s="134"/>
      <c r="C11" s="133"/>
      <c r="D11" s="133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54" t="s">
        <v>6</v>
      </c>
      <c r="B13" s="66"/>
      <c r="C13" s="66" t="s">
        <v>7</v>
      </c>
      <c r="D13" s="27">
        <f>D14+D15+D16+D17+D18</f>
        <v>4637489.4890000001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1102313.2000000002</v>
      </c>
      <c r="AG13" s="97">
        <f>AG14+AG15+AG18</f>
        <v>410053.00000000006</v>
      </c>
      <c r="AH13" s="97">
        <f>AH14+AH15+AH18</f>
        <v>518973.3</v>
      </c>
      <c r="AI13" s="96">
        <f>AI14+AI15+AI16+AI17+AI18</f>
        <v>164566.29999999999</v>
      </c>
      <c r="AJ13" s="97">
        <f>AJ14+AJ15+AJ16+AJ17</f>
        <v>8485.2999999999993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55"/>
      <c r="B14" s="25" t="s">
        <v>90</v>
      </c>
      <c r="C14" s="25" t="s">
        <v>71</v>
      </c>
      <c r="D14" s="27">
        <f>E14+I14+P14+W14+AF14+AN14+AU14</f>
        <v>2752951.2889999999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512678.5</v>
      </c>
      <c r="AG14" s="101">
        <f>AG20+AG42+AG56+AG64+AG66</f>
        <v>194575.6</v>
      </c>
      <c r="AH14" s="101">
        <f>AH20+AH56+AH76+AH42+AH22</f>
        <v>264860.7</v>
      </c>
      <c r="AI14" s="98">
        <f>AI20+AI56+AI65+AI42</f>
        <v>44521.599999999999</v>
      </c>
      <c r="AJ14" s="101">
        <f>AJ41+AJ56+AJ76</f>
        <v>8485.2999999999993</v>
      </c>
      <c r="AK14" s="101">
        <f>AK56+AK76+AK19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55"/>
      <c r="B15" s="25" t="s">
        <v>16</v>
      </c>
      <c r="C15" s="25" t="s">
        <v>16</v>
      </c>
      <c r="D15" s="27">
        <f t="shared" ref="D15:D17" si="7">E15+I15+P15+W15+AF15+AN15+AU15</f>
        <v>1283716.3999999999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514310.40000000002</v>
      </c>
      <c r="AG15" s="105">
        <f>AG44</f>
        <v>213726.7</v>
      </c>
      <c r="AH15" s="105">
        <f>AH44</f>
        <v>250550.8</v>
      </c>
      <c r="AI15" s="103">
        <f>AI24+AI44+AI79</f>
        <v>50032.9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55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55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56"/>
      <c r="B18" s="73" t="s">
        <v>37</v>
      </c>
      <c r="C18" s="73" t="s">
        <v>37</v>
      </c>
      <c r="D18" s="27">
        <f>P18+W18+AF18+AN18+AU18</f>
        <v>599749.4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75324.3</v>
      </c>
      <c r="AG18" s="112">
        <f>AG23+AG43+AG71</f>
        <v>1750.7</v>
      </c>
      <c r="AH18" s="112">
        <f>AH23+AH43+AH71</f>
        <v>3561.8</v>
      </c>
      <c r="AI18" s="100">
        <f>AI23+AI43+AI69</f>
        <v>70011.8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65" t="s">
        <v>27</v>
      </c>
      <c r="B19" s="40"/>
      <c r="C19" s="40" t="s">
        <v>7</v>
      </c>
      <c r="D19" s="30">
        <f>D20+D21+D22+D23+D24</f>
        <v>506329.37000000005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AF20+AF21+AF22+AF23+AF24</f>
        <v>34561.800000000003</v>
      </c>
      <c r="AG19" s="114">
        <f>AG20+AG21+AG22+AG23+AG24</f>
        <v>0</v>
      </c>
      <c r="AH19" s="114">
        <f t="shared" ref="AH19:AM19" si="25">AH20+AH21+AH22+AH23+AH24</f>
        <v>6503</v>
      </c>
      <c r="AI19" s="114">
        <f t="shared" si="25"/>
        <v>27989.100000000002</v>
      </c>
      <c r="AJ19" s="114">
        <f t="shared" si="25"/>
        <v>0</v>
      </c>
      <c r="AK19" s="114">
        <f t="shared" si="25"/>
        <v>69.7</v>
      </c>
      <c r="AL19" s="114">
        <f t="shared" si="25"/>
        <v>0</v>
      </c>
      <c r="AM19" s="114">
        <f t="shared" si="25"/>
        <v>0</v>
      </c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65"/>
      <c r="B20" s="40" t="s">
        <v>15</v>
      </c>
      <c r="C20" s="40" t="s">
        <v>12</v>
      </c>
      <c r="D20" s="30">
        <f>E20+I20+P20+W20+AF20+AN20+AU20</f>
        <v>411796.87000000005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AG20+AH20+AI20+AJ20+AK20+AL20+AM20</f>
        <v>12560.5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AI25+AI26+AI27+AI29+AI31+AI32+AI35+AI36+AI38</f>
        <v>8060.5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65"/>
      <c r="B21" s="60" t="s">
        <v>73</v>
      </c>
      <c r="C21" s="60" t="s">
        <v>73</v>
      </c>
      <c r="D21" s="30">
        <f>E21+I21+P21+W21+AF21+AN21+AU21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102">
        <f t="shared" ref="AF21:AF24" si="31">AG21+AH21+AI21+AJ21+AK21+AL21+AM21</f>
        <v>0</v>
      </c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65"/>
      <c r="B22" s="60" t="s">
        <v>75</v>
      </c>
      <c r="C22" s="60" t="s">
        <v>75</v>
      </c>
      <c r="D22" s="30">
        <f>E22+I22+P22+W22+AF22+AN22+AU22</f>
        <v>2430.1999999999998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102">
        <f t="shared" si="31"/>
        <v>1393.5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65"/>
      <c r="B23" s="60" t="s">
        <v>37</v>
      </c>
      <c r="C23" s="60" t="s">
        <v>37</v>
      </c>
      <c r="D23" s="30">
        <f>E23+I23+P23+W23+AF23+AN23+AU23</f>
        <v>82730.7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102">
        <f t="shared" si="31"/>
        <v>20607.800000000003</v>
      </c>
      <c r="AG23" s="97">
        <f t="shared" ref="AG23:AM23" si="32">AG30+AG33</f>
        <v>0</v>
      </c>
      <c r="AH23" s="97">
        <f>AH37</f>
        <v>679.2</v>
      </c>
      <c r="AI23" s="96">
        <f>AI30+AI33+AI37</f>
        <v>19928.600000000002</v>
      </c>
      <c r="AJ23" s="97">
        <f t="shared" si="32"/>
        <v>0</v>
      </c>
      <c r="AK23" s="97">
        <f t="shared" si="32"/>
        <v>0</v>
      </c>
      <c r="AL23" s="97">
        <f t="shared" si="32"/>
        <v>0</v>
      </c>
      <c r="AM23" s="97">
        <f t="shared" si="32"/>
        <v>0</v>
      </c>
      <c r="AN23" s="95">
        <f t="shared" ref="AN23:AN27" si="33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65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4">F34</f>
        <v>0</v>
      </c>
      <c r="G24" s="30">
        <f t="shared" si="34"/>
        <v>0</v>
      </c>
      <c r="H24" s="30">
        <f>H34</f>
        <v>1000</v>
      </c>
      <c r="I24" s="69">
        <f t="shared" ref="I24:I36" si="35">J24+K24+L24+M24+N24+O24</f>
        <v>336.9</v>
      </c>
      <c r="J24" s="30">
        <f t="shared" ref="J24:L24" si="36">J34</f>
        <v>0</v>
      </c>
      <c r="K24" s="30">
        <f t="shared" si="36"/>
        <v>0</v>
      </c>
      <c r="L24" s="30">
        <f t="shared" si="36"/>
        <v>336.9</v>
      </c>
      <c r="M24" s="30"/>
      <c r="N24" s="30"/>
      <c r="O24" s="30"/>
      <c r="P24" s="102">
        <f t="shared" si="1"/>
        <v>500</v>
      </c>
      <c r="Q24" s="114">
        <f t="shared" ref="Q24:S24" si="37">Q34</f>
        <v>0</v>
      </c>
      <c r="R24" s="114">
        <f t="shared" si="37"/>
        <v>0</v>
      </c>
      <c r="S24" s="115">
        <f t="shared" si="37"/>
        <v>500</v>
      </c>
      <c r="T24" s="114"/>
      <c r="U24" s="114"/>
      <c r="V24" s="114"/>
      <c r="W24" s="102">
        <f t="shared" si="11"/>
        <v>7234.7</v>
      </c>
      <c r="X24" s="115">
        <f t="shared" ref="X24:AA24" si="38">X34</f>
        <v>0</v>
      </c>
      <c r="Y24" s="115">
        <f t="shared" si="38"/>
        <v>0</v>
      </c>
      <c r="Z24" s="115">
        <f t="shared" si="38"/>
        <v>0</v>
      </c>
      <c r="AA24" s="115">
        <f t="shared" si="38"/>
        <v>7234.7</v>
      </c>
      <c r="AB24" s="115">
        <f>AB34</f>
        <v>0</v>
      </c>
      <c r="AC24" s="115"/>
      <c r="AD24" s="115">
        <f t="shared" ref="AD24:AE24" si="39">AD34</f>
        <v>0</v>
      </c>
      <c r="AE24" s="115">
        <f t="shared" si="39"/>
        <v>0</v>
      </c>
      <c r="AF24" s="102">
        <f t="shared" si="31"/>
        <v>0</v>
      </c>
      <c r="AG24" s="114">
        <f t="shared" ref="AG24:AI24" si="40">AG34</f>
        <v>0</v>
      </c>
      <c r="AH24" s="114">
        <f t="shared" si="40"/>
        <v>0</v>
      </c>
      <c r="AI24" s="115">
        <f t="shared" si="40"/>
        <v>0</v>
      </c>
      <c r="AJ24" s="114">
        <v>0</v>
      </c>
      <c r="AK24" s="114"/>
      <c r="AL24" s="114"/>
      <c r="AM24" s="114">
        <v>0</v>
      </c>
      <c r="AN24" s="102">
        <f t="shared" si="33"/>
        <v>0</v>
      </c>
      <c r="AO24" s="114">
        <f t="shared" ref="AO24:AQ24" si="41">AO34</f>
        <v>0</v>
      </c>
      <c r="AP24" s="114">
        <f t="shared" si="41"/>
        <v>0</v>
      </c>
      <c r="AQ24" s="114">
        <f t="shared" si="41"/>
        <v>0</v>
      </c>
      <c r="AR24" s="114">
        <f>AR34</f>
        <v>0</v>
      </c>
      <c r="AS24" s="114"/>
      <c r="AT24" s="114">
        <f t="shared" ref="AT24" si="42">AT34</f>
        <v>0</v>
      </c>
      <c r="AU24" s="102">
        <f t="shared" si="14"/>
        <v>0</v>
      </c>
      <c r="AV24" s="114">
        <f t="shared" ref="AV24:AX24" si="43">AV34</f>
        <v>0</v>
      </c>
      <c r="AW24" s="114">
        <f t="shared" si="43"/>
        <v>0</v>
      </c>
      <c r="AX24" s="114">
        <f t="shared" si="43"/>
        <v>0</v>
      </c>
      <c r="AY24" s="114">
        <f>AY34</f>
        <v>0</v>
      </c>
      <c r="AZ24" s="114"/>
      <c r="BA24" s="114">
        <f t="shared" ref="BA24" si="44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5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5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3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44" customHeight="1" x14ac:dyDescent="0.2">
      <c r="A26" s="43" t="s">
        <v>41</v>
      </c>
      <c r="B26" s="24" t="s">
        <v>54</v>
      </c>
      <c r="C26" s="44" t="s">
        <v>12</v>
      </c>
      <c r="D26" s="28">
        <f t="shared" si="45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5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3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56.25" customHeight="1" x14ac:dyDescent="0.2">
      <c r="A27" s="42" t="s">
        <v>67</v>
      </c>
      <c r="B27" s="45" t="s">
        <v>53</v>
      </c>
      <c r="C27" s="45" t="s">
        <v>12</v>
      </c>
      <c r="D27" s="28">
        <f t="shared" si="45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5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3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35" t="s">
        <v>91</v>
      </c>
      <c r="B28" s="65" t="s">
        <v>76</v>
      </c>
      <c r="C28" s="65"/>
      <c r="D28" s="26">
        <f>E28+I28+P28+W28+AF28+AN28+AU28</f>
        <v>88985.569999999992</v>
      </c>
      <c r="E28" s="69">
        <f>F28+G28+H28</f>
        <v>22631.3</v>
      </c>
      <c r="F28" s="30">
        <f>F29+F30</f>
        <v>3476.8</v>
      </c>
      <c r="G28" s="30">
        <f t="shared" ref="G28:H28" si="46">G29+G30</f>
        <v>3772.2</v>
      </c>
      <c r="H28" s="30">
        <f t="shared" si="46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7">K29+K30</f>
        <v>3772.17</v>
      </c>
      <c r="L28" s="30">
        <f t="shared" si="47"/>
        <v>13011.2</v>
      </c>
      <c r="M28" s="30">
        <f t="shared" si="47"/>
        <v>0</v>
      </c>
      <c r="N28" s="30">
        <f t="shared" si="47"/>
        <v>0</v>
      </c>
      <c r="O28" s="30">
        <f t="shared" si="47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8">R29+R30</f>
        <v>1922.9</v>
      </c>
      <c r="S28" s="114">
        <f t="shared" si="48"/>
        <v>11594.1</v>
      </c>
      <c r="T28" s="114">
        <f t="shared" si="48"/>
        <v>0</v>
      </c>
      <c r="U28" s="114">
        <f t="shared" si="48"/>
        <v>0</v>
      </c>
      <c r="V28" s="114">
        <f t="shared" si="48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9">Y29+Y30</f>
        <v>0</v>
      </c>
      <c r="Z28" s="115">
        <f t="shared" si="49"/>
        <v>0</v>
      </c>
      <c r="AA28" s="115">
        <f t="shared" si="49"/>
        <v>9358</v>
      </c>
      <c r="AB28" s="115">
        <f t="shared" si="49"/>
        <v>0</v>
      </c>
      <c r="AC28" s="115">
        <f t="shared" si="49"/>
        <v>0</v>
      </c>
      <c r="AD28" s="115">
        <f t="shared" si="49"/>
        <v>0</v>
      </c>
      <c r="AE28" s="115">
        <f t="shared" si="49"/>
        <v>0</v>
      </c>
      <c r="AF28" s="95">
        <f>AG28+AH28+AI28+AJ28+AM28</f>
        <v>11846.7</v>
      </c>
      <c r="AG28" s="114">
        <f>AG29+AG30</f>
        <v>0</v>
      </c>
      <c r="AH28" s="114">
        <f t="shared" ref="AH28:AM28" si="50">AH29+AH30</f>
        <v>0</v>
      </c>
      <c r="AI28" s="115">
        <f t="shared" si="50"/>
        <v>11846.7</v>
      </c>
      <c r="AJ28" s="114">
        <f t="shared" si="50"/>
        <v>0</v>
      </c>
      <c r="AK28" s="114"/>
      <c r="AL28" s="114"/>
      <c r="AM28" s="114">
        <f t="shared" si="50"/>
        <v>0</v>
      </c>
      <c r="AN28" s="95">
        <f>AO28+AP28+AQ28+AR28+AT28</f>
        <v>4800</v>
      </c>
      <c r="AO28" s="114">
        <f>AO29+AO30</f>
        <v>0</v>
      </c>
      <c r="AP28" s="114">
        <f t="shared" ref="AP28:AT28" si="51">AP29+AP30</f>
        <v>0</v>
      </c>
      <c r="AQ28" s="114">
        <f t="shared" si="51"/>
        <v>4800</v>
      </c>
      <c r="AR28" s="114">
        <f t="shared" si="51"/>
        <v>0</v>
      </c>
      <c r="AS28" s="114"/>
      <c r="AT28" s="114">
        <f t="shared" si="51"/>
        <v>0</v>
      </c>
      <c r="AU28" s="95">
        <f>AV28+AW28+AX28+AY28+BA28</f>
        <v>4800</v>
      </c>
      <c r="AV28" s="114">
        <f>AV29+AV30</f>
        <v>0</v>
      </c>
      <c r="AW28" s="114">
        <f t="shared" ref="AW28:BA28" si="52">AW29+AW30</f>
        <v>0</v>
      </c>
      <c r="AX28" s="114">
        <f t="shared" si="52"/>
        <v>4800</v>
      </c>
      <c r="AY28" s="114">
        <f t="shared" si="52"/>
        <v>0</v>
      </c>
      <c r="AZ28" s="114"/>
      <c r="BA28" s="114">
        <f t="shared" si="52"/>
        <v>0</v>
      </c>
    </row>
    <row r="29" spans="1:54" ht="75" x14ac:dyDescent="0.2">
      <c r="A29" s="136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5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3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37"/>
      <c r="B30" s="24" t="s">
        <v>37</v>
      </c>
      <c r="C30" s="44" t="s">
        <v>37</v>
      </c>
      <c r="D30" s="28">
        <f t="shared" ref="D30:D40" si="54">I30+I30+P30+W30+AF30+AN30+AU30</f>
        <v>9979.7999999999993</v>
      </c>
      <c r="E30" s="69">
        <f>SUM(F30:H30)</f>
        <v>0</v>
      </c>
      <c r="F30" s="31"/>
      <c r="G30" s="31"/>
      <c r="H30" s="31"/>
      <c r="I30" s="69">
        <f t="shared" si="35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6026.7</v>
      </c>
      <c r="AG30" s="105">
        <v>0</v>
      </c>
      <c r="AH30" s="105">
        <v>0</v>
      </c>
      <c r="AI30" s="103">
        <v>6026.7</v>
      </c>
      <c r="AJ30" s="105">
        <v>0</v>
      </c>
      <c r="AK30" s="105"/>
      <c r="AL30" s="105"/>
      <c r="AM30" s="105">
        <v>0</v>
      </c>
      <c r="AN30" s="95">
        <f t="shared" si="53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4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5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3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31" t="s">
        <v>43</v>
      </c>
      <c r="B32" s="41" t="s">
        <v>62</v>
      </c>
      <c r="C32" s="45" t="s">
        <v>12</v>
      </c>
      <c r="D32" s="28">
        <f t="shared" si="54"/>
        <v>204317.8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5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2088.5</v>
      </c>
      <c r="AG32" s="105">
        <v>0</v>
      </c>
      <c r="AH32" s="105">
        <v>0</v>
      </c>
      <c r="AI32" s="103">
        <v>2088.5</v>
      </c>
      <c r="AJ32" s="105">
        <v>0</v>
      </c>
      <c r="AK32" s="105"/>
      <c r="AL32" s="105"/>
      <c r="AM32" s="105">
        <v>0</v>
      </c>
      <c r="AN32" s="95">
        <f t="shared" si="53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32"/>
      <c r="B33" s="45" t="s">
        <v>37</v>
      </c>
      <c r="C33" s="45" t="s">
        <v>37</v>
      </c>
      <c r="D33" s="28">
        <f t="shared" si="54"/>
        <v>72036</v>
      </c>
      <c r="E33" s="69"/>
      <c r="F33" s="31"/>
      <c r="G33" s="31"/>
      <c r="H33" s="31"/>
      <c r="I33" s="69">
        <f t="shared" si="35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13866.2</v>
      </c>
      <c r="AG33" s="105">
        <v>0</v>
      </c>
      <c r="AH33" s="105">
        <v>0</v>
      </c>
      <c r="AI33" s="103">
        <v>13866.2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4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5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5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4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5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5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4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5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5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58" t="s">
        <v>69</v>
      </c>
      <c r="B37" s="45" t="s">
        <v>37</v>
      </c>
      <c r="C37" s="59" t="s">
        <v>37</v>
      </c>
      <c r="D37" s="28">
        <f t="shared" si="54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5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59"/>
      <c r="B38" s="45" t="s">
        <v>75</v>
      </c>
      <c r="C38" s="45" t="s">
        <v>75</v>
      </c>
      <c r="D38" s="28">
        <f t="shared" si="54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4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6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4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52" t="s">
        <v>47</v>
      </c>
      <c r="B41" s="40"/>
      <c r="C41" s="40" t="s">
        <v>7</v>
      </c>
      <c r="D41" s="26">
        <f t="shared" si="45"/>
        <v>3789461.9</v>
      </c>
      <c r="E41" s="68">
        <f>SUM(F41:H41)</f>
        <v>879884.79999999993</v>
      </c>
      <c r="F41" s="26">
        <f t="shared" ref="F41:L41" si="57">SUM(F42)</f>
        <v>325207.09999999998</v>
      </c>
      <c r="G41" s="26">
        <f t="shared" si="57"/>
        <v>418257.8</v>
      </c>
      <c r="H41" s="26">
        <f t="shared" si="57"/>
        <v>136419.90000000002</v>
      </c>
      <c r="I41" s="68">
        <f>J41+K41+L41+M41+N41+O41</f>
        <v>531484.6</v>
      </c>
      <c r="J41" s="26">
        <f t="shared" si="57"/>
        <v>278080.3</v>
      </c>
      <c r="K41" s="26">
        <f t="shared" si="57"/>
        <v>183584.69999999998</v>
      </c>
      <c r="L41" s="26">
        <f t="shared" si="57"/>
        <v>69819.600000000006</v>
      </c>
      <c r="M41" s="26">
        <f t="shared" ref="M41" si="58">SUM(M42)</f>
        <v>0</v>
      </c>
      <c r="N41" s="26">
        <f t="shared" ref="N41" si="59">SUM(N42)</f>
        <v>0</v>
      </c>
      <c r="O41" s="26">
        <f t="shared" ref="O41" si="60">SUM(O42)</f>
        <v>0</v>
      </c>
      <c r="P41" s="95">
        <f t="shared" ref="P41:P75" si="61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2">SUM(T42)</f>
        <v>450</v>
      </c>
      <c r="U41" s="97">
        <f t="shared" ref="U41" si="63">SUM(U42)</f>
        <v>0</v>
      </c>
      <c r="V41" s="97">
        <f t="shared" ref="V41" si="64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5">SUM(Y42:Y44)</f>
        <v>0</v>
      </c>
      <c r="Z41" s="115">
        <f t="shared" si="65"/>
        <v>120235.9</v>
      </c>
      <c r="AA41" s="96">
        <f>AA42+AA43+AA44</f>
        <v>135040.69999999998</v>
      </c>
      <c r="AB41" s="115">
        <f t="shared" ref="AB41" si="66">SUM(AB42:AB44)</f>
        <v>160</v>
      </c>
      <c r="AC41" s="115"/>
      <c r="AD41" s="115">
        <f t="shared" ref="AD41:AE41" si="67">SUM(AD42:AD44)</f>
        <v>0</v>
      </c>
      <c r="AE41" s="115">
        <f t="shared" si="67"/>
        <v>0</v>
      </c>
      <c r="AF41" s="102">
        <f>AG41+AH41+AI41+AJ41+AM41</f>
        <v>1010632.5</v>
      </c>
      <c r="AG41" s="115">
        <f t="shared" ref="AG41:AI41" si="68">SUM(AG42:AG44)</f>
        <v>410053</v>
      </c>
      <c r="AH41" s="115">
        <f t="shared" si="68"/>
        <v>493618.3</v>
      </c>
      <c r="AI41" s="115">
        <f t="shared" si="68"/>
        <v>105061.2</v>
      </c>
      <c r="AJ41" s="115">
        <f t="shared" ref="AJ41" si="69">SUM(AJ42:AJ44)</f>
        <v>1900</v>
      </c>
      <c r="AK41" s="115"/>
      <c r="AL41" s="115"/>
      <c r="AM41" s="115">
        <f t="shared" ref="AM41" si="70">SUM(AM42:AM44)</f>
        <v>0</v>
      </c>
      <c r="AN41" s="95">
        <f t="shared" ref="AN41:AN75" si="71">AO41+AP41+AQ41+AR41+AT41</f>
        <v>0</v>
      </c>
      <c r="AO41" s="115">
        <f t="shared" ref="AO41" si="72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3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53"/>
      <c r="B42" s="40" t="s">
        <v>64</v>
      </c>
      <c r="C42" s="40" t="s">
        <v>12</v>
      </c>
      <c r="D42" s="26">
        <f>E42+I42+P42+W42+AF42</f>
        <v>2018758.5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4">G45+G48+G51+G52+G53</f>
        <v>418257.8</v>
      </c>
      <c r="H42" s="26">
        <f t="shared" si="74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5">K45+K48+K51+K52+K53</f>
        <v>183584.69999999998</v>
      </c>
      <c r="L42" s="26">
        <f t="shared" si="75"/>
        <v>69819.600000000006</v>
      </c>
      <c r="M42" s="26">
        <f t="shared" si="75"/>
        <v>0</v>
      </c>
      <c r="N42" s="26">
        <f t="shared" si="75"/>
        <v>0</v>
      </c>
      <c r="O42" s="26">
        <f t="shared" si="75"/>
        <v>0</v>
      </c>
      <c r="P42" s="95">
        <f t="shared" si="61"/>
        <v>84046.200000000012</v>
      </c>
      <c r="Q42" s="97">
        <f>Q45+Q48+Q51+Q52+Q53</f>
        <v>37836.300000000003</v>
      </c>
      <c r="R42" s="97">
        <f t="shared" ref="R42:V42" si="76">R45+R48+R51+R52+R53</f>
        <v>31011.9</v>
      </c>
      <c r="S42" s="97">
        <f t="shared" si="76"/>
        <v>14748</v>
      </c>
      <c r="T42" s="97">
        <f t="shared" si="76"/>
        <v>450</v>
      </c>
      <c r="U42" s="97">
        <f t="shared" si="76"/>
        <v>0</v>
      </c>
      <c r="V42" s="97">
        <f t="shared" si="76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7">Y45+Y48+Y51+Y52+Y53</f>
        <v>0</v>
      </c>
      <c r="Z42" s="96">
        <f t="shared" si="77"/>
        <v>12066.4</v>
      </c>
      <c r="AA42" s="96">
        <f t="shared" si="77"/>
        <v>2434.9</v>
      </c>
      <c r="AB42" s="96">
        <f t="shared" si="77"/>
        <v>160</v>
      </c>
      <c r="AC42" s="96">
        <f t="shared" si="77"/>
        <v>0</v>
      </c>
      <c r="AD42" s="96">
        <f t="shared" si="77"/>
        <v>0</v>
      </c>
      <c r="AE42" s="96">
        <f t="shared" si="77"/>
        <v>0</v>
      </c>
      <c r="AF42" s="95">
        <f t="shared" si="16"/>
        <v>459287.3</v>
      </c>
      <c r="AG42" s="97">
        <f>AG45+AG48+AG51+AG52+AG53</f>
        <v>194575.6</v>
      </c>
      <c r="AH42" s="96">
        <f>AH45+AH48+AH51+AH52+AH53+AH55</f>
        <v>240184.9</v>
      </c>
      <c r="AI42" s="96">
        <f>AI45+AI48+AI51+AI52+AI53+AI54+AI55</f>
        <v>22626.799999999999</v>
      </c>
      <c r="AJ42" s="97">
        <f>AJ45+AJ48+AJ51+AJ52+AJ53+AJ54</f>
        <v>1900</v>
      </c>
      <c r="AK42" s="97"/>
      <c r="AL42" s="97"/>
      <c r="AM42" s="97">
        <f t="shared" ref="AM42" si="78">AM45+AM48+AM51+AM52+AM53</f>
        <v>0</v>
      </c>
      <c r="AN42" s="95">
        <f t="shared" si="71"/>
        <v>0</v>
      </c>
      <c r="AO42" s="97">
        <f>AO45+AO48+AO51+AO52+AO53</f>
        <v>0</v>
      </c>
      <c r="AP42" s="97">
        <f t="shared" ref="AP42:AT42" si="79">AP45+AP48+AP51+AP52+AP53</f>
        <v>0</v>
      </c>
      <c r="AQ42" s="97">
        <f t="shared" si="79"/>
        <v>0</v>
      </c>
      <c r="AR42" s="97">
        <f t="shared" si="79"/>
        <v>0</v>
      </c>
      <c r="AS42" s="97"/>
      <c r="AT42" s="97">
        <f t="shared" si="79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80">AW45+AW48+AW51+AW52+AW53</f>
        <v>0</v>
      </c>
      <c r="AX42" s="97">
        <f t="shared" si="80"/>
        <v>0</v>
      </c>
      <c r="AY42" s="97">
        <f t="shared" si="80"/>
        <v>0</v>
      </c>
      <c r="AZ42" s="97"/>
      <c r="BA42" s="97">
        <f t="shared" si="80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5"/>
        <v>516841.4</v>
      </c>
      <c r="E43" s="68">
        <f t="shared" ref="E43:E44" si="81">SUM(F43:H43)</f>
        <v>0</v>
      </c>
      <c r="F43" s="26">
        <f>F46+F50</f>
        <v>0</v>
      </c>
      <c r="G43" s="26">
        <f t="shared" ref="G43:H43" si="82">G46+G50</f>
        <v>0</v>
      </c>
      <c r="H43" s="26">
        <f t="shared" si="82"/>
        <v>0</v>
      </c>
      <c r="I43" s="68">
        <f t="shared" ref="I43:I44" si="83">J43+K43+L43+M43+N43+O43</f>
        <v>0</v>
      </c>
      <c r="J43" s="26">
        <f>J46+J50</f>
        <v>0</v>
      </c>
      <c r="K43" s="26">
        <f t="shared" ref="K43:O43" si="84">K46+K50</f>
        <v>0</v>
      </c>
      <c r="L43" s="26">
        <f t="shared" si="84"/>
        <v>0</v>
      </c>
      <c r="M43" s="26">
        <f t="shared" si="84"/>
        <v>0</v>
      </c>
      <c r="N43" s="26">
        <f t="shared" si="84"/>
        <v>0</v>
      </c>
      <c r="O43" s="26">
        <f t="shared" si="84"/>
        <v>0</v>
      </c>
      <c r="P43" s="95">
        <f t="shared" si="61"/>
        <v>303397.5</v>
      </c>
      <c r="Q43" s="97">
        <f>Q46+Q50</f>
        <v>54570.8</v>
      </c>
      <c r="R43" s="97">
        <f t="shared" ref="R43:V43" si="85">R46+R50</f>
        <v>67071.399999999994</v>
      </c>
      <c r="S43" s="97">
        <f t="shared" si="85"/>
        <v>181755.3</v>
      </c>
      <c r="T43" s="97">
        <f t="shared" si="85"/>
        <v>0</v>
      </c>
      <c r="U43" s="97">
        <f t="shared" si="85"/>
        <v>0</v>
      </c>
      <c r="V43" s="97">
        <f t="shared" si="85"/>
        <v>0</v>
      </c>
      <c r="W43" s="95">
        <f t="shared" si="11"/>
        <v>158727.4</v>
      </c>
      <c r="X43" s="96">
        <f>X46+X50</f>
        <v>1555.7</v>
      </c>
      <c r="Y43" s="96">
        <f t="shared" ref="Y43:AE43" si="86">Y46+Y50</f>
        <v>0</v>
      </c>
      <c r="Z43" s="96">
        <f t="shared" si="86"/>
        <v>36989.5</v>
      </c>
      <c r="AA43" s="96">
        <f>AA46+AA50</f>
        <v>120182.2</v>
      </c>
      <c r="AB43" s="96">
        <f t="shared" si="86"/>
        <v>0</v>
      </c>
      <c r="AC43" s="96">
        <f t="shared" si="86"/>
        <v>0</v>
      </c>
      <c r="AD43" s="96">
        <f t="shared" si="86"/>
        <v>0</v>
      </c>
      <c r="AE43" s="96">
        <f t="shared" si="86"/>
        <v>0</v>
      </c>
      <c r="AF43" s="95">
        <f t="shared" si="16"/>
        <v>54716.5</v>
      </c>
      <c r="AG43" s="97">
        <f>AG46+AG50</f>
        <v>1750.7</v>
      </c>
      <c r="AH43" s="97">
        <f t="shared" ref="AH43:AM43" si="87">AH46+AH50</f>
        <v>2882.6</v>
      </c>
      <c r="AI43" s="96">
        <f t="shared" si="87"/>
        <v>50083.199999999997</v>
      </c>
      <c r="AJ43" s="97">
        <f t="shared" si="87"/>
        <v>0</v>
      </c>
      <c r="AK43" s="97"/>
      <c r="AL43" s="97"/>
      <c r="AM43" s="97">
        <f t="shared" si="87"/>
        <v>0</v>
      </c>
      <c r="AN43" s="95">
        <f t="shared" si="71"/>
        <v>0</v>
      </c>
      <c r="AO43" s="97">
        <f>AO46+AO50</f>
        <v>0</v>
      </c>
      <c r="AP43" s="97">
        <f t="shared" ref="AP43:AT43" si="88">AP46+AP50</f>
        <v>0</v>
      </c>
      <c r="AQ43" s="97">
        <f t="shared" si="88"/>
        <v>0</v>
      </c>
      <c r="AR43" s="97">
        <f t="shared" si="88"/>
        <v>0</v>
      </c>
      <c r="AS43" s="97"/>
      <c r="AT43" s="97">
        <f t="shared" si="88"/>
        <v>0</v>
      </c>
      <c r="AU43" s="95">
        <f t="shared" si="14"/>
        <v>0</v>
      </c>
      <c r="AV43" s="97">
        <f>AV46+AV50</f>
        <v>0</v>
      </c>
      <c r="AW43" s="97">
        <f t="shared" ref="AW43:BA43" si="89">AW46+AW50</f>
        <v>0</v>
      </c>
      <c r="AX43" s="97">
        <f t="shared" si="89"/>
        <v>0</v>
      </c>
      <c r="AY43" s="97">
        <f t="shared" si="89"/>
        <v>0</v>
      </c>
      <c r="AZ43" s="97"/>
      <c r="BA43" s="97">
        <f t="shared" si="89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5"/>
        <v>1253862</v>
      </c>
      <c r="E44" s="68">
        <f t="shared" si="81"/>
        <v>0</v>
      </c>
      <c r="F44" s="26">
        <f>F49</f>
        <v>0</v>
      </c>
      <c r="G44" s="26">
        <f t="shared" ref="G44:H44" si="90">G49</f>
        <v>0</v>
      </c>
      <c r="H44" s="26">
        <f t="shared" si="90"/>
        <v>0</v>
      </c>
      <c r="I44" s="68">
        <f t="shared" si="83"/>
        <v>0</v>
      </c>
      <c r="J44" s="26">
        <f>J49</f>
        <v>0</v>
      </c>
      <c r="K44" s="26">
        <f t="shared" ref="K44:O44" si="91">K49</f>
        <v>0</v>
      </c>
      <c r="L44" s="26">
        <f t="shared" si="91"/>
        <v>0</v>
      </c>
      <c r="M44" s="26">
        <f t="shared" si="91"/>
        <v>0</v>
      </c>
      <c r="N44" s="26">
        <f t="shared" si="91"/>
        <v>0</v>
      </c>
      <c r="O44" s="26">
        <f t="shared" si="91"/>
        <v>0</v>
      </c>
      <c r="P44" s="95">
        <f t="shared" si="61"/>
        <v>496254.3</v>
      </c>
      <c r="Q44" s="97">
        <f>Q49</f>
        <v>320613.09999999998</v>
      </c>
      <c r="R44" s="97">
        <f t="shared" ref="R44:V44" si="92">R49</f>
        <v>136430.70000000001</v>
      </c>
      <c r="S44" s="97">
        <f t="shared" si="92"/>
        <v>39210.5</v>
      </c>
      <c r="T44" s="97">
        <f t="shared" si="92"/>
        <v>0</v>
      </c>
      <c r="U44" s="97">
        <f t="shared" si="92"/>
        <v>0</v>
      </c>
      <c r="V44" s="97">
        <f t="shared" si="92"/>
        <v>0</v>
      </c>
      <c r="W44" s="95">
        <f t="shared" si="11"/>
        <v>260979</v>
      </c>
      <c r="X44" s="96">
        <f>X49</f>
        <v>177375.4</v>
      </c>
      <c r="Y44" s="96">
        <f t="shared" ref="Y44:AE44" si="93">Y49</f>
        <v>0</v>
      </c>
      <c r="Z44" s="96">
        <f t="shared" si="93"/>
        <v>71180</v>
      </c>
      <c r="AA44" s="96">
        <f t="shared" si="93"/>
        <v>12423.6</v>
      </c>
      <c r="AB44" s="96">
        <f t="shared" si="93"/>
        <v>0</v>
      </c>
      <c r="AC44" s="96">
        <f t="shared" si="93"/>
        <v>0</v>
      </c>
      <c r="AD44" s="96">
        <f t="shared" si="93"/>
        <v>0</v>
      </c>
      <c r="AE44" s="96">
        <f t="shared" si="93"/>
        <v>0</v>
      </c>
      <c r="AF44" s="95">
        <f t="shared" si="16"/>
        <v>496628.7</v>
      </c>
      <c r="AG44" s="97">
        <f>AG49</f>
        <v>213726.7</v>
      </c>
      <c r="AH44" s="97">
        <f t="shared" ref="AH44:AM44" si="94">AH49</f>
        <v>250550.8</v>
      </c>
      <c r="AI44" s="96">
        <f t="shared" si="94"/>
        <v>32351.200000000001</v>
      </c>
      <c r="AJ44" s="97">
        <f t="shared" si="94"/>
        <v>0</v>
      </c>
      <c r="AK44" s="97"/>
      <c r="AL44" s="97"/>
      <c r="AM44" s="97">
        <f t="shared" si="94"/>
        <v>0</v>
      </c>
      <c r="AN44" s="95">
        <f t="shared" si="71"/>
        <v>0</v>
      </c>
      <c r="AO44" s="97">
        <f>AO49</f>
        <v>0</v>
      </c>
      <c r="AP44" s="97">
        <f t="shared" ref="AP44:AT44" si="95">AP49</f>
        <v>0</v>
      </c>
      <c r="AQ44" s="97">
        <f t="shared" si="95"/>
        <v>0</v>
      </c>
      <c r="AR44" s="97">
        <f t="shared" si="95"/>
        <v>0</v>
      </c>
      <c r="AS44" s="97"/>
      <c r="AT44" s="97">
        <f t="shared" si="95"/>
        <v>0</v>
      </c>
      <c r="AU44" s="95">
        <f t="shared" si="14"/>
        <v>0</v>
      </c>
      <c r="AV44" s="97">
        <f>AV49</f>
        <v>0</v>
      </c>
      <c r="AW44" s="97">
        <f t="shared" ref="AW44:BA44" si="96">AW49</f>
        <v>0</v>
      </c>
      <c r="AX44" s="97">
        <f t="shared" si="96"/>
        <v>0</v>
      </c>
      <c r="AY44" s="97">
        <f t="shared" si="96"/>
        <v>0</v>
      </c>
      <c r="AZ44" s="97"/>
      <c r="BA44" s="97">
        <f t="shared" si="96"/>
        <v>0</v>
      </c>
    </row>
    <row r="45" spans="1:53" ht="132.75" customHeight="1" x14ac:dyDescent="0.2">
      <c r="A45" s="131" t="s">
        <v>48</v>
      </c>
      <c r="B45" s="24" t="s">
        <v>37</v>
      </c>
      <c r="C45" s="24" t="s">
        <v>12</v>
      </c>
      <c r="D45" s="28">
        <f t="shared" si="45"/>
        <v>54501.4</v>
      </c>
      <c r="E45" s="69">
        <f t="shared" ref="E45:E61" si="97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8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1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1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49"/>
      <c r="B46" s="24" t="s">
        <v>37</v>
      </c>
      <c r="C46" s="24" t="s">
        <v>37</v>
      </c>
      <c r="D46" s="28"/>
      <c r="E46" s="69">
        <f t="shared" si="97"/>
        <v>0</v>
      </c>
      <c r="F46" s="31"/>
      <c r="G46" s="31"/>
      <c r="H46" s="31"/>
      <c r="I46" s="69">
        <f t="shared" si="98"/>
        <v>0</v>
      </c>
      <c r="J46" s="31"/>
      <c r="K46" s="31"/>
      <c r="L46" s="31"/>
      <c r="M46" s="31"/>
      <c r="N46" s="31"/>
      <c r="O46" s="31"/>
      <c r="P46" s="102">
        <f t="shared" si="61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1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45" t="s">
        <v>49</v>
      </c>
      <c r="B47" s="40" t="s">
        <v>76</v>
      </c>
      <c r="C47" s="40"/>
      <c r="D47" s="26">
        <f>E47+I47+P47+W47+AF47+AU47</f>
        <v>3236049.9</v>
      </c>
      <c r="E47" s="69">
        <f t="shared" si="97"/>
        <v>551156.5</v>
      </c>
      <c r="F47" s="30">
        <f>F48+F49+F50</f>
        <v>135556.9</v>
      </c>
      <c r="G47" s="30">
        <f t="shared" ref="G47:H47" si="99">G48+G49+G50</f>
        <v>329510.5</v>
      </c>
      <c r="H47" s="30">
        <f t="shared" si="99"/>
        <v>86089.1</v>
      </c>
      <c r="I47" s="69">
        <f t="shared" si="98"/>
        <v>321129.09999999998</v>
      </c>
      <c r="J47" s="30">
        <f>J48+J49+J50</f>
        <v>119333.3</v>
      </c>
      <c r="K47" s="30">
        <f t="shared" ref="K47:O47" si="100">K48+K49+K50</f>
        <v>169890.3</v>
      </c>
      <c r="L47" s="30">
        <f t="shared" si="100"/>
        <v>31905.5</v>
      </c>
      <c r="M47" s="30">
        <f t="shared" si="100"/>
        <v>0</v>
      </c>
      <c r="N47" s="30">
        <f t="shared" si="100"/>
        <v>0</v>
      </c>
      <c r="O47" s="30">
        <f t="shared" si="100"/>
        <v>0</v>
      </c>
      <c r="P47" s="102">
        <f t="shared" si="61"/>
        <v>876033.2</v>
      </c>
      <c r="Q47" s="114">
        <f>Q48+Q49+Q50</f>
        <v>413020.19999999995</v>
      </c>
      <c r="R47" s="114">
        <f t="shared" ref="R47:V47" si="101">R48+R49+R50</f>
        <v>234514</v>
      </c>
      <c r="S47" s="114">
        <f t="shared" si="101"/>
        <v>228499</v>
      </c>
      <c r="T47" s="114">
        <f t="shared" si="101"/>
        <v>0</v>
      </c>
      <c r="U47" s="114">
        <f t="shared" si="101"/>
        <v>0</v>
      </c>
      <c r="V47" s="114">
        <f t="shared" si="101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2">Y48+Y49+Y50</f>
        <v>0</v>
      </c>
      <c r="Z47" s="115">
        <f t="shared" si="102"/>
        <v>120235.9</v>
      </c>
      <c r="AA47" s="115">
        <f t="shared" si="102"/>
        <v>134240.70000000001</v>
      </c>
      <c r="AB47" s="115">
        <f t="shared" si="102"/>
        <v>0</v>
      </c>
      <c r="AC47" s="115">
        <f t="shared" si="102"/>
        <v>0</v>
      </c>
      <c r="AD47" s="115">
        <f t="shared" si="102"/>
        <v>0</v>
      </c>
      <c r="AE47" s="115">
        <f t="shared" si="102"/>
        <v>0</v>
      </c>
      <c r="AF47" s="95">
        <f t="shared" si="16"/>
        <v>1004929.1</v>
      </c>
      <c r="AG47" s="114">
        <f>AG48+AG49+AG50</f>
        <v>410053.00000000006</v>
      </c>
      <c r="AH47" s="114">
        <f t="shared" ref="AH47:AM47" si="103">AH48+AH49+AH50</f>
        <v>490114.89999999997</v>
      </c>
      <c r="AI47" s="114">
        <f>AI48+AI49+AI50</f>
        <v>104761.2</v>
      </c>
      <c r="AJ47" s="114">
        <f t="shared" si="103"/>
        <v>0</v>
      </c>
      <c r="AK47" s="114">
        <f t="shared" si="103"/>
        <v>0</v>
      </c>
      <c r="AL47" s="114">
        <f t="shared" si="103"/>
        <v>0</v>
      </c>
      <c r="AM47" s="114">
        <f t="shared" si="103"/>
        <v>0</v>
      </c>
      <c r="AN47" s="95">
        <f t="shared" si="71"/>
        <v>0</v>
      </c>
      <c r="AO47" s="114">
        <f>AO48+AO49+AO50</f>
        <v>0</v>
      </c>
      <c r="AP47" s="114">
        <f t="shared" ref="AP47:AT47" si="104">AP48+AP49+AP50</f>
        <v>0</v>
      </c>
      <c r="AQ47" s="114">
        <f t="shared" si="104"/>
        <v>0</v>
      </c>
      <c r="AR47" s="114">
        <f t="shared" si="104"/>
        <v>0</v>
      </c>
      <c r="AS47" s="114"/>
      <c r="AT47" s="114">
        <f t="shared" si="104"/>
        <v>0</v>
      </c>
      <c r="AU47" s="95">
        <f t="shared" si="14"/>
        <v>0</v>
      </c>
      <c r="AV47" s="114">
        <f>AV48+AV49+AV50</f>
        <v>0</v>
      </c>
      <c r="AW47" s="114">
        <f t="shared" ref="AW47:BA47" si="105">AW48+AW49+AW50</f>
        <v>0</v>
      </c>
      <c r="AX47" s="114">
        <f t="shared" si="105"/>
        <v>0</v>
      </c>
      <c r="AY47" s="114">
        <f t="shared" si="105"/>
        <v>0</v>
      </c>
      <c r="AZ47" s="114"/>
      <c r="BA47" s="114">
        <f t="shared" si="105"/>
        <v>0</v>
      </c>
    </row>
    <row r="48" spans="1:53" ht="114.75" customHeight="1" x14ac:dyDescent="0.2">
      <c r="A48" s="163"/>
      <c r="B48" s="24" t="s">
        <v>65</v>
      </c>
      <c r="C48" s="24" t="s">
        <v>12</v>
      </c>
      <c r="D48" s="28">
        <f t="shared" si="45"/>
        <v>1466946.5</v>
      </c>
      <c r="E48" s="70">
        <f t="shared" si="97"/>
        <v>551156.5</v>
      </c>
      <c r="F48" s="31">
        <v>135556.9</v>
      </c>
      <c r="G48" s="31">
        <v>329510.5</v>
      </c>
      <c r="H48" s="31">
        <v>86089.1</v>
      </c>
      <c r="I48" s="72">
        <f t="shared" si="98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1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6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453583.89999999997</v>
      </c>
      <c r="AG48" s="105">
        <v>194575.6</v>
      </c>
      <c r="AH48" s="105">
        <v>236681.5</v>
      </c>
      <c r="AI48" s="103">
        <v>22326.799999999999</v>
      </c>
      <c r="AJ48" s="120"/>
      <c r="AK48" s="120"/>
      <c r="AL48" s="120"/>
      <c r="AM48" s="120"/>
      <c r="AN48" s="95">
        <f t="shared" si="71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63"/>
      <c r="B49" s="24" t="s">
        <v>16</v>
      </c>
      <c r="C49" s="24" t="s">
        <v>16</v>
      </c>
      <c r="D49" s="28">
        <f t="shared" si="45"/>
        <v>1253862</v>
      </c>
      <c r="E49" s="70">
        <f t="shared" si="97"/>
        <v>0</v>
      </c>
      <c r="F49" s="31"/>
      <c r="G49" s="31"/>
      <c r="H49" s="31"/>
      <c r="I49" s="72">
        <f t="shared" si="98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6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496628.7</v>
      </c>
      <c r="AG49" s="105">
        <v>213726.7</v>
      </c>
      <c r="AH49" s="105">
        <v>250550.8</v>
      </c>
      <c r="AI49" s="103">
        <v>32351.200000000001</v>
      </c>
      <c r="AJ49" s="120"/>
      <c r="AK49" s="120"/>
      <c r="AL49" s="120"/>
      <c r="AM49" s="120"/>
      <c r="AN49" s="95">
        <f t="shared" si="71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64"/>
      <c r="B50" s="24" t="s">
        <v>37</v>
      </c>
      <c r="C50" s="24" t="s">
        <v>37</v>
      </c>
      <c r="D50" s="28">
        <f t="shared" si="45"/>
        <v>515241.4</v>
      </c>
      <c r="E50" s="70">
        <f t="shared" si="97"/>
        <v>0</v>
      </c>
      <c r="F50" s="31"/>
      <c r="G50" s="31"/>
      <c r="H50" s="31"/>
      <c r="I50" s="72">
        <f t="shared" si="98"/>
        <v>0</v>
      </c>
      <c r="J50" s="31"/>
      <c r="K50" s="31"/>
      <c r="L50" s="31"/>
      <c r="M50" s="35"/>
      <c r="N50" s="35"/>
      <c r="O50" s="35"/>
      <c r="P50" s="119">
        <f t="shared" si="61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6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54716.5</v>
      </c>
      <c r="AG50" s="105">
        <v>1750.7</v>
      </c>
      <c r="AH50" s="105">
        <v>2882.6</v>
      </c>
      <c r="AI50" s="103">
        <v>50083.199999999997</v>
      </c>
      <c r="AJ50" s="120"/>
      <c r="AK50" s="120"/>
      <c r="AL50" s="120"/>
      <c r="AM50" s="120"/>
      <c r="AN50" s="95">
        <f t="shared" si="71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5"/>
        <v>490997.19999999995</v>
      </c>
      <c r="E51" s="70">
        <f t="shared" si="97"/>
        <v>302020</v>
      </c>
      <c r="F51" s="31">
        <v>189650.2</v>
      </c>
      <c r="G51" s="31">
        <v>88747.3</v>
      </c>
      <c r="H51" s="31">
        <v>23622.5</v>
      </c>
      <c r="I51" s="72">
        <f t="shared" si="98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1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1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1900</v>
      </c>
      <c r="E52" s="70">
        <f t="shared" si="97"/>
        <v>0</v>
      </c>
      <c r="F52" s="31"/>
      <c r="G52" s="31"/>
      <c r="H52" s="31"/>
      <c r="I52" s="72">
        <f t="shared" si="98"/>
        <v>0</v>
      </c>
      <c r="J52" s="31"/>
      <c r="K52" s="31"/>
      <c r="L52" s="31"/>
      <c r="M52" s="35"/>
      <c r="N52" s="35"/>
      <c r="O52" s="35"/>
      <c r="P52" s="123">
        <f t="shared" si="61"/>
        <v>0</v>
      </c>
      <c r="Q52" s="105"/>
      <c r="R52" s="105"/>
      <c r="S52" s="103"/>
      <c r="T52" s="120"/>
      <c r="U52" s="120"/>
      <c r="V52" s="120"/>
      <c r="W52" s="106">
        <f t="shared" ref="W52:W75" si="107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8">AG52+AH52+AI52+AJ52+AM52</f>
        <v>1900</v>
      </c>
      <c r="AG52" s="105"/>
      <c r="AH52" s="105"/>
      <c r="AI52" s="103"/>
      <c r="AJ52" s="120">
        <v>1900</v>
      </c>
      <c r="AK52" s="120"/>
      <c r="AL52" s="120"/>
      <c r="AM52" s="120"/>
      <c r="AN52" s="95">
        <f t="shared" si="71"/>
        <v>0</v>
      </c>
      <c r="AO52" s="105"/>
      <c r="AP52" s="105"/>
      <c r="AQ52" s="105"/>
      <c r="AR52" s="105"/>
      <c r="AS52" s="105"/>
      <c r="AT52" s="105"/>
      <c r="AU52" s="95">
        <f t="shared" ref="AU52:AU75" si="109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86</v>
      </c>
      <c r="B53" s="24" t="s">
        <v>84</v>
      </c>
      <c r="C53" s="24" t="s">
        <v>12</v>
      </c>
      <c r="D53" s="28">
        <f>E53+I53+P53+W53+AF53</f>
        <v>874.6</v>
      </c>
      <c r="E53" s="77">
        <f t="shared" si="97"/>
        <v>0</v>
      </c>
      <c r="F53" s="31">
        <v>0</v>
      </c>
      <c r="G53" s="31">
        <v>0</v>
      </c>
      <c r="H53" s="31">
        <v>0</v>
      </c>
      <c r="I53" s="72">
        <f t="shared" si="98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1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7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8"/>
        <v>264.60000000000002</v>
      </c>
      <c r="AG53" s="105">
        <v>0</v>
      </c>
      <c r="AH53" s="105">
        <v>0</v>
      </c>
      <c r="AI53" s="103">
        <v>264.60000000000002</v>
      </c>
      <c r="AJ53" s="120">
        <v>0</v>
      </c>
      <c r="AK53" s="120"/>
      <c r="AL53" s="120"/>
      <c r="AM53" s="120">
        <v>0</v>
      </c>
      <c r="AN53" s="95">
        <f t="shared" si="71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9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87</v>
      </c>
      <c r="B54" s="85" t="s">
        <v>84</v>
      </c>
      <c r="C54" s="85" t="s">
        <v>12</v>
      </c>
      <c r="D54" s="28">
        <f>AF54</f>
        <v>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0</v>
      </c>
      <c r="AG54" s="105"/>
      <c r="AH54" s="105"/>
      <c r="AI54" s="103">
        <v>0</v>
      </c>
      <c r="AJ54" s="120">
        <v>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89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7"/>
        <v>61157.48</v>
      </c>
      <c r="F56" s="30">
        <f t="shared" ref="F56:G56" si="110">SUM(F57:F63)</f>
        <v>0</v>
      </c>
      <c r="G56" s="30">
        <f t="shared" si="110"/>
        <v>45406.8</v>
      </c>
      <c r="H56" s="30">
        <f t="shared" ref="H56:AM56" si="111">SUM(H57:H63)</f>
        <v>15750.68</v>
      </c>
      <c r="I56" s="69">
        <f t="shared" si="98"/>
        <v>67290.739000000001</v>
      </c>
      <c r="J56" s="30">
        <f t="shared" ref="J56:L56" si="112">SUM(J57:J63)</f>
        <v>0</v>
      </c>
      <c r="K56" s="30">
        <f t="shared" si="112"/>
        <v>59064.11</v>
      </c>
      <c r="L56" s="30">
        <f t="shared" si="112"/>
        <v>7882</v>
      </c>
      <c r="M56" s="30">
        <f t="shared" ref="M56" si="113">SUM(M57:M63)</f>
        <v>261.42900000000003</v>
      </c>
      <c r="N56" s="30">
        <f t="shared" si="111"/>
        <v>76.899999999999991</v>
      </c>
      <c r="O56" s="30">
        <f t="shared" si="111"/>
        <v>6.3</v>
      </c>
      <c r="P56" s="102">
        <f t="shared" si="61"/>
        <v>51500</v>
      </c>
      <c r="Q56" s="114">
        <f t="shared" ref="Q56:S56" si="114">SUM(Q57:Q63)</f>
        <v>0</v>
      </c>
      <c r="R56" s="114">
        <f t="shared" si="114"/>
        <v>44176.1</v>
      </c>
      <c r="S56" s="115">
        <f t="shared" si="114"/>
        <v>7164.2999999999993</v>
      </c>
      <c r="T56" s="114">
        <f t="shared" ref="T56" si="115">SUM(T57:T63)</f>
        <v>112</v>
      </c>
      <c r="U56" s="114">
        <f t="shared" si="111"/>
        <v>3.8</v>
      </c>
      <c r="V56" s="114">
        <f t="shared" si="111"/>
        <v>43.8</v>
      </c>
      <c r="W56" s="102">
        <f t="shared" si="107"/>
        <v>48259.5</v>
      </c>
      <c r="X56" s="115">
        <f t="shared" ref="X56:AA56" si="116">SUM(X57:X63)</f>
        <v>0</v>
      </c>
      <c r="Y56" s="115">
        <f t="shared" si="116"/>
        <v>0</v>
      </c>
      <c r="Z56" s="115">
        <f t="shared" si="116"/>
        <v>40086.5</v>
      </c>
      <c r="AA56" s="115">
        <f t="shared" si="116"/>
        <v>6782</v>
      </c>
      <c r="AB56" s="115">
        <f t="shared" ref="AB56" si="117">SUM(AB57:AB63)</f>
        <v>1246.0999999999999</v>
      </c>
      <c r="AC56" s="115"/>
      <c r="AD56" s="115">
        <f t="shared" si="111"/>
        <v>85.6</v>
      </c>
      <c r="AE56" s="115">
        <f t="shared" si="111"/>
        <v>59.3</v>
      </c>
      <c r="AF56" s="102">
        <f>AG56+AH56+AI56+AJ56+AK56+AM56</f>
        <v>36213</v>
      </c>
      <c r="AG56" s="114">
        <f t="shared" ref="AG56" si="118">SUM(AG57:AG63)</f>
        <v>0</v>
      </c>
      <c r="AH56" s="114">
        <f t="shared" ref="AH56" si="119">SUM(AH57:AH63)</f>
        <v>18220.8</v>
      </c>
      <c r="AI56" s="115">
        <f>AI57+AI58+AI59+AI60+AI61+AI62+AI63</f>
        <v>13634.3</v>
      </c>
      <c r="AJ56" s="114">
        <f t="shared" ref="AJ56" si="120">SUM(AJ57:AJ63)</f>
        <v>4192.3</v>
      </c>
      <c r="AK56" s="114">
        <f t="shared" si="111"/>
        <v>90.6</v>
      </c>
      <c r="AL56" s="114"/>
      <c r="AM56" s="114">
        <f t="shared" si="111"/>
        <v>75</v>
      </c>
      <c r="AN56" s="95">
        <f>AO56+AP56+AQ56+AR56+AS56+AT56</f>
        <v>16361.700000000003</v>
      </c>
      <c r="AO56" s="114">
        <f t="shared" ref="AO56" si="121">AO59</f>
        <v>0</v>
      </c>
      <c r="AP56" s="114">
        <f>AP58+AP59</f>
        <v>0</v>
      </c>
      <c r="AQ56" s="114">
        <f>AQ58+AQ59+AQ60+AQ61+AQ62+AQ63</f>
        <v>13653.000000000002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2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3">E57+I57+P57+W57+AF57+AU57</f>
        <v>0</v>
      </c>
      <c r="E57" s="69">
        <f t="shared" si="97"/>
        <v>0</v>
      </c>
      <c r="F57" s="31">
        <v>0</v>
      </c>
      <c r="G57" s="31">
        <v>0</v>
      </c>
      <c r="H57" s="31">
        <v>0</v>
      </c>
      <c r="I57" s="69">
        <f t="shared" si="98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1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7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8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1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9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32847.799999999996</v>
      </c>
      <c r="E58" s="69">
        <f t="shared" si="97"/>
        <v>4666.8</v>
      </c>
      <c r="F58" s="31">
        <v>0</v>
      </c>
      <c r="G58" s="31">
        <v>2031.2</v>
      </c>
      <c r="H58" s="31">
        <v>2635.6</v>
      </c>
      <c r="I58" s="69">
        <f t="shared" si="98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1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7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8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1"/>
        <v>4702.8</v>
      </c>
      <c r="AO58" s="105">
        <v>0</v>
      </c>
      <c r="AP58" s="105">
        <v>0</v>
      </c>
      <c r="AQ58" s="105">
        <v>4702.8</v>
      </c>
      <c r="AR58" s="105"/>
      <c r="AS58" s="105"/>
      <c r="AT58" s="105"/>
      <c r="AU58" s="95">
        <f t="shared" si="109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90128.579999999987</v>
      </c>
      <c r="E59" s="69">
        <f t="shared" si="97"/>
        <v>16257.279999999999</v>
      </c>
      <c r="F59" s="31"/>
      <c r="G59" s="31">
        <v>11615.9</v>
      </c>
      <c r="H59" s="31">
        <v>4641.38</v>
      </c>
      <c r="I59" s="69">
        <f t="shared" si="98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1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7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6619.3000000000011</v>
      </c>
      <c r="AO59" s="105">
        <v>0</v>
      </c>
      <c r="AP59" s="105">
        <v>0</v>
      </c>
      <c r="AQ59" s="105">
        <v>4210.6000000000004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4">E60+I60+P60+W60+AF60+AN60+AU60</f>
        <v>139360.43900000001</v>
      </c>
      <c r="E60" s="69">
        <f t="shared" si="97"/>
        <v>37437.4</v>
      </c>
      <c r="F60" s="31"/>
      <c r="G60" s="31">
        <v>29662.799999999999</v>
      </c>
      <c r="H60" s="31">
        <f>950+6824.6</f>
        <v>7774.6</v>
      </c>
      <c r="I60" s="69">
        <f t="shared" si="98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1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7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8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1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9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4"/>
        <v>19604</v>
      </c>
      <c r="E61" s="69">
        <f t="shared" si="97"/>
        <v>0</v>
      </c>
      <c r="F61" s="31"/>
      <c r="G61" s="31">
        <v>0</v>
      </c>
      <c r="H61" s="31">
        <v>0</v>
      </c>
      <c r="I61" s="69">
        <f t="shared" si="98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1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7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8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1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9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4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8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1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7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8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1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9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5">SUM(F63:H63)</f>
        <v>2466</v>
      </c>
      <c r="F63" s="32">
        <v>0</v>
      </c>
      <c r="G63" s="32">
        <v>2096.9</v>
      </c>
      <c r="H63" s="32">
        <v>369.1</v>
      </c>
      <c r="I63" s="69">
        <f t="shared" si="98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1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7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8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1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9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3"/>
        <v>0</v>
      </c>
      <c r="E64" s="69">
        <f t="shared" si="125"/>
        <v>0</v>
      </c>
      <c r="F64" s="30">
        <v>0</v>
      </c>
      <c r="G64" s="30">
        <v>0</v>
      </c>
      <c r="H64" s="30">
        <v>0</v>
      </c>
      <c r="I64" s="69">
        <f t="shared" si="98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1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7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8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1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9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39" t="s">
        <v>31</v>
      </c>
      <c r="B65" s="40"/>
      <c r="C65" s="40" t="s">
        <v>7</v>
      </c>
      <c r="D65" s="26">
        <f>I65+P65+W65+AF65+AN65+AU65</f>
        <v>5872.2</v>
      </c>
      <c r="E65" s="70">
        <f t="shared" si="125"/>
        <v>0</v>
      </c>
      <c r="F65" s="36">
        <f t="shared" ref="F65:G65" si="126">F66+F67+F68</f>
        <v>0</v>
      </c>
      <c r="G65" s="36">
        <f t="shared" si="126"/>
        <v>0</v>
      </c>
      <c r="H65" s="36">
        <f>H66+H67+H68</f>
        <v>0</v>
      </c>
      <c r="I65" s="70">
        <f t="shared" si="98"/>
        <v>4594.8999999999996</v>
      </c>
      <c r="J65" s="36">
        <f t="shared" ref="J65:L65" si="127">J66+J67+J68</f>
        <v>0</v>
      </c>
      <c r="K65" s="36">
        <f t="shared" si="127"/>
        <v>0</v>
      </c>
      <c r="L65" s="36">
        <f t="shared" si="127"/>
        <v>4594.8999999999996</v>
      </c>
      <c r="M65" s="36"/>
      <c r="N65" s="36"/>
      <c r="O65" s="36"/>
      <c r="P65" s="102">
        <f>S65</f>
        <v>477.3</v>
      </c>
      <c r="Q65" s="126">
        <f t="shared" ref="Q65:R65" si="128">Q66+Q67+Q68</f>
        <v>0</v>
      </c>
      <c r="R65" s="126">
        <f t="shared" si="128"/>
        <v>0</v>
      </c>
      <c r="S65" s="127">
        <f>S66+S69</f>
        <v>477.3</v>
      </c>
      <c r="T65" s="126"/>
      <c r="U65" s="126"/>
      <c r="V65" s="126"/>
      <c r="W65" s="102">
        <f t="shared" si="107"/>
        <v>200</v>
      </c>
      <c r="X65" s="127">
        <f t="shared" ref="X65:AA65" si="129">X66+X67+X68</f>
        <v>0</v>
      </c>
      <c r="Y65" s="127">
        <f t="shared" si="129"/>
        <v>0</v>
      </c>
      <c r="Z65" s="127">
        <f t="shared" si="129"/>
        <v>0</v>
      </c>
      <c r="AA65" s="127">
        <f t="shared" si="129"/>
        <v>200</v>
      </c>
      <c r="AB65" s="127"/>
      <c r="AC65" s="127"/>
      <c r="AD65" s="127"/>
      <c r="AE65" s="127"/>
      <c r="AF65" s="95">
        <f t="shared" si="108"/>
        <v>200</v>
      </c>
      <c r="AG65" s="126">
        <f t="shared" ref="AG65:AI65" si="130">AG66+AG67+AG68</f>
        <v>0</v>
      </c>
      <c r="AH65" s="126">
        <f t="shared" si="130"/>
        <v>0</v>
      </c>
      <c r="AI65" s="127">
        <f t="shared" si="130"/>
        <v>200</v>
      </c>
      <c r="AJ65" s="126">
        <v>0</v>
      </c>
      <c r="AK65" s="126"/>
      <c r="AL65" s="126"/>
      <c r="AM65" s="126">
        <v>0</v>
      </c>
      <c r="AN65" s="95">
        <f t="shared" si="71"/>
        <v>200</v>
      </c>
      <c r="AO65" s="126">
        <f t="shared" ref="AO65" si="131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9"/>
        <v>200</v>
      </c>
      <c r="AV65" s="126">
        <f t="shared" ref="AV65" si="132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40"/>
      <c r="B66" s="40" t="s">
        <v>17</v>
      </c>
      <c r="C66" s="40" t="s">
        <v>17</v>
      </c>
      <c r="D66" s="26">
        <f t="shared" si="123"/>
        <v>4422.5</v>
      </c>
      <c r="E66" s="70">
        <f t="shared" si="125"/>
        <v>0</v>
      </c>
      <c r="F66" s="36">
        <f t="shared" ref="F66:G66" si="133">F70+F72+F75</f>
        <v>0</v>
      </c>
      <c r="G66" s="36">
        <f t="shared" si="133"/>
        <v>0</v>
      </c>
      <c r="H66" s="36">
        <f>H70+H72+H75</f>
        <v>0</v>
      </c>
      <c r="I66" s="70">
        <f t="shared" si="98"/>
        <v>3522.5</v>
      </c>
      <c r="J66" s="36">
        <f t="shared" ref="J66:K66" si="134">J70+J72+J75</f>
        <v>0</v>
      </c>
      <c r="K66" s="36">
        <f t="shared" si="134"/>
        <v>0</v>
      </c>
      <c r="L66" s="36">
        <f>L70+L72+L75</f>
        <v>3522.5</v>
      </c>
      <c r="M66" s="36"/>
      <c r="N66" s="36"/>
      <c r="O66" s="36"/>
      <c r="P66" s="102">
        <f t="shared" si="61"/>
        <v>300</v>
      </c>
      <c r="Q66" s="126">
        <f t="shared" ref="Q66:S66" si="135">Q70+Q72+Q75</f>
        <v>0</v>
      </c>
      <c r="R66" s="126">
        <f t="shared" si="135"/>
        <v>0</v>
      </c>
      <c r="S66" s="127">
        <f t="shared" si="135"/>
        <v>300</v>
      </c>
      <c r="T66" s="126"/>
      <c r="U66" s="126"/>
      <c r="V66" s="126"/>
      <c r="W66" s="102">
        <f t="shared" si="107"/>
        <v>200</v>
      </c>
      <c r="X66" s="127">
        <f t="shared" ref="X66:AA66" si="136">X70+X72+X75</f>
        <v>0</v>
      </c>
      <c r="Y66" s="127">
        <f t="shared" si="136"/>
        <v>0</v>
      </c>
      <c r="Z66" s="127">
        <f t="shared" si="136"/>
        <v>0</v>
      </c>
      <c r="AA66" s="127">
        <f t="shared" si="136"/>
        <v>200</v>
      </c>
      <c r="AB66" s="127"/>
      <c r="AC66" s="127"/>
      <c r="AD66" s="127"/>
      <c r="AE66" s="127"/>
      <c r="AF66" s="95">
        <f t="shared" si="108"/>
        <v>200</v>
      </c>
      <c r="AG66" s="126">
        <f t="shared" ref="AG66:AI66" si="137">AG70+AG72+AG75</f>
        <v>0</v>
      </c>
      <c r="AH66" s="126">
        <f t="shared" si="137"/>
        <v>0</v>
      </c>
      <c r="AI66" s="127">
        <f t="shared" si="137"/>
        <v>200</v>
      </c>
      <c r="AJ66" s="126"/>
      <c r="AK66" s="126"/>
      <c r="AL66" s="126"/>
      <c r="AM66" s="126"/>
      <c r="AN66" s="95">
        <f t="shared" si="71"/>
        <v>200</v>
      </c>
      <c r="AO66" s="126">
        <f t="shared" ref="AO66" si="138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9"/>
        <v>200</v>
      </c>
      <c r="AV66" s="126">
        <f t="shared" ref="AV66" si="139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40"/>
      <c r="B67" s="40" t="s">
        <v>19</v>
      </c>
      <c r="C67" s="40" t="s">
        <v>19</v>
      </c>
      <c r="D67" s="26">
        <f t="shared" si="123"/>
        <v>1060</v>
      </c>
      <c r="E67" s="69">
        <f t="shared" si="125"/>
        <v>0</v>
      </c>
      <c r="F67" s="30">
        <v>0</v>
      </c>
      <c r="G67" s="30">
        <v>0</v>
      </c>
      <c r="H67" s="30">
        <v>0</v>
      </c>
      <c r="I67" s="70">
        <f t="shared" si="98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1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7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8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1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9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40"/>
      <c r="B68" s="40" t="s">
        <v>20</v>
      </c>
      <c r="C68" s="40" t="s">
        <v>20</v>
      </c>
      <c r="D68" s="26">
        <f t="shared" si="123"/>
        <v>12.4</v>
      </c>
      <c r="E68" s="69">
        <f t="shared" si="125"/>
        <v>0</v>
      </c>
      <c r="F68" s="30">
        <v>0</v>
      </c>
      <c r="G68" s="30">
        <v>0</v>
      </c>
      <c r="H68" s="30">
        <v>0</v>
      </c>
      <c r="I68" s="70">
        <f t="shared" si="98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1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7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8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1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9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41"/>
      <c r="B69" s="40" t="s">
        <v>37</v>
      </c>
      <c r="C69" s="40" t="s">
        <v>37</v>
      </c>
      <c r="D69" s="26">
        <f t="shared" si="123"/>
        <v>177.3</v>
      </c>
      <c r="E69" s="69">
        <v>0</v>
      </c>
      <c r="F69" s="30"/>
      <c r="G69" s="30"/>
      <c r="H69" s="30"/>
      <c r="I69" s="70">
        <f t="shared" si="98"/>
        <v>0</v>
      </c>
      <c r="J69" s="30"/>
      <c r="K69" s="30"/>
      <c r="L69" s="30"/>
      <c r="M69" s="36"/>
      <c r="N69" s="36"/>
      <c r="O69" s="36"/>
      <c r="P69" s="102">
        <f t="shared" si="61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7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8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1"/>
        <v>0</v>
      </c>
      <c r="AO69" s="114"/>
      <c r="AP69" s="114"/>
      <c r="AQ69" s="114"/>
      <c r="AR69" s="114"/>
      <c r="AS69" s="114"/>
      <c r="AT69" s="114"/>
      <c r="AU69" s="95">
        <f t="shared" si="109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31" t="s">
        <v>59</v>
      </c>
      <c r="B70" s="24" t="s">
        <v>63</v>
      </c>
      <c r="C70" s="24" t="s">
        <v>12</v>
      </c>
      <c r="D70" s="28">
        <f t="shared" si="123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8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1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7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8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1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9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32"/>
      <c r="B71" s="24" t="s">
        <v>37</v>
      </c>
      <c r="C71" s="24" t="s">
        <v>37</v>
      </c>
      <c r="D71" s="28">
        <f t="shared" si="123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1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7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8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1"/>
        <v>0</v>
      </c>
      <c r="AO71" s="109"/>
      <c r="AP71" s="109"/>
      <c r="AQ71" s="109"/>
      <c r="AR71" s="109"/>
      <c r="AS71" s="109"/>
      <c r="AT71" s="109"/>
      <c r="AU71" s="95">
        <f t="shared" si="109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3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1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7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8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1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9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45" t="s">
        <v>60</v>
      </c>
      <c r="B73" s="24" t="s">
        <v>19</v>
      </c>
      <c r="C73" s="24" t="s">
        <v>19</v>
      </c>
      <c r="D73" s="28">
        <f t="shared" si="123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1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7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8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1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9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63"/>
      <c r="B74" s="24" t="s">
        <v>20</v>
      </c>
      <c r="C74" s="24" t="s">
        <v>20</v>
      </c>
      <c r="D74" s="28">
        <f t="shared" si="123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1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7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8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1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9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90" customHeight="1" x14ac:dyDescent="0.2">
      <c r="A75" s="164"/>
      <c r="B75" s="128" t="s">
        <v>55</v>
      </c>
      <c r="C75" s="25" t="s">
        <v>17</v>
      </c>
      <c r="D75" s="28">
        <f t="shared" si="123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1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7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8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1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9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39069.4</v>
      </c>
      <c r="E76" s="37">
        <f t="shared" ref="E76:AX76" si="140">E77+E79</f>
        <v>0</v>
      </c>
      <c r="F76" s="37">
        <f t="shared" si="140"/>
        <v>0</v>
      </c>
      <c r="G76" s="37">
        <f t="shared" si="140"/>
        <v>0</v>
      </c>
      <c r="H76" s="37">
        <f t="shared" si="140"/>
        <v>0</v>
      </c>
      <c r="I76" s="70">
        <f t="shared" si="140"/>
        <v>0</v>
      </c>
      <c r="J76" s="70">
        <f t="shared" si="140"/>
        <v>0</v>
      </c>
      <c r="K76" s="70">
        <f t="shared" si="140"/>
        <v>0</v>
      </c>
      <c r="L76" s="70">
        <f t="shared" si="140"/>
        <v>0</v>
      </c>
      <c r="M76" s="70">
        <f t="shared" si="140"/>
        <v>0</v>
      </c>
      <c r="N76" s="70">
        <f t="shared" si="140"/>
        <v>0</v>
      </c>
      <c r="O76" s="70">
        <f t="shared" si="140"/>
        <v>0</v>
      </c>
      <c r="P76" s="106">
        <f t="shared" si="140"/>
        <v>0</v>
      </c>
      <c r="Q76" s="106">
        <f t="shared" si="140"/>
        <v>0</v>
      </c>
      <c r="R76" s="106">
        <f t="shared" si="140"/>
        <v>0</v>
      </c>
      <c r="S76" s="106">
        <f t="shared" si="140"/>
        <v>0</v>
      </c>
      <c r="T76" s="106">
        <f t="shared" si="140"/>
        <v>0</v>
      </c>
      <c r="U76" s="106">
        <f t="shared" si="140"/>
        <v>0</v>
      </c>
      <c r="V76" s="106">
        <f t="shared" si="140"/>
        <v>0</v>
      </c>
      <c r="W76" s="106">
        <f t="shared" si="140"/>
        <v>0</v>
      </c>
      <c r="X76" s="127">
        <f t="shared" si="140"/>
        <v>0</v>
      </c>
      <c r="Y76" s="127">
        <f t="shared" si="140"/>
        <v>0</v>
      </c>
      <c r="Z76" s="127">
        <f t="shared" si="140"/>
        <v>0</v>
      </c>
      <c r="AA76" s="127">
        <f t="shared" si="140"/>
        <v>0</v>
      </c>
      <c r="AB76" s="127">
        <f t="shared" si="140"/>
        <v>0</v>
      </c>
      <c r="AC76" s="127">
        <f t="shared" si="140"/>
        <v>0</v>
      </c>
      <c r="AD76" s="127">
        <f t="shared" si="140"/>
        <v>0</v>
      </c>
      <c r="AE76" s="127">
        <f t="shared" si="140"/>
        <v>0</v>
      </c>
      <c r="AF76" s="106">
        <f>AG76+AH76+AI76+AJ76+AK76+AL76+AM76</f>
        <v>20705.900000000001</v>
      </c>
      <c r="AG76" s="127">
        <f>AG77+AG78+AG79</f>
        <v>0</v>
      </c>
      <c r="AH76" s="127">
        <f t="shared" ref="AH76:AM76" si="141">AH77+AH78+AH79</f>
        <v>631.20000000000005</v>
      </c>
      <c r="AI76" s="127">
        <f t="shared" si="141"/>
        <v>17681.7</v>
      </c>
      <c r="AJ76" s="127">
        <f t="shared" si="141"/>
        <v>2393</v>
      </c>
      <c r="AK76" s="127">
        <f t="shared" si="141"/>
        <v>0</v>
      </c>
      <c r="AL76" s="127">
        <f t="shared" si="141"/>
        <v>0</v>
      </c>
      <c r="AM76" s="127">
        <f t="shared" si="141"/>
        <v>0</v>
      </c>
      <c r="AN76" s="106">
        <f>AO76+AP76+AQ76+AR76+AS76+AT76</f>
        <v>8810.9</v>
      </c>
      <c r="AO76" s="127">
        <f t="shared" si="140"/>
        <v>0</v>
      </c>
      <c r="AP76" s="127">
        <f t="shared" si="140"/>
        <v>631.20000000000005</v>
      </c>
      <c r="AQ76" s="127">
        <f t="shared" si="140"/>
        <v>1179.7</v>
      </c>
      <c r="AR76" s="127">
        <f t="shared" si="140"/>
        <v>5500</v>
      </c>
      <c r="AS76" s="127">
        <f>AS80</f>
        <v>1500</v>
      </c>
      <c r="AT76" s="127">
        <f t="shared" si="140"/>
        <v>0</v>
      </c>
      <c r="AU76" s="106">
        <f>AV76+AW76+AX76+AY76+AZ76+BA76</f>
        <v>9552.6</v>
      </c>
      <c r="AV76" s="127">
        <f t="shared" si="140"/>
        <v>0</v>
      </c>
      <c r="AW76" s="127">
        <f t="shared" si="140"/>
        <v>631.20000000000005</v>
      </c>
      <c r="AX76" s="127">
        <f t="shared" si="140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160.5" customHeight="1" x14ac:dyDescent="0.2">
      <c r="A77" s="80"/>
      <c r="B77" s="128" t="s">
        <v>94</v>
      </c>
      <c r="C77" s="86" t="s">
        <v>17</v>
      </c>
      <c r="D77" s="31">
        <f>AF77+AN77+AU77</f>
        <v>15286.599999999999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3024.2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2393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88</v>
      </c>
      <c r="C78" s="88" t="s">
        <v>88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20782.800000000003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2">Q83</f>
        <v>0</v>
      </c>
      <c r="R79" s="107">
        <f t="shared" si="142"/>
        <v>0</v>
      </c>
      <c r="S79" s="107">
        <f t="shared" si="142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3">X83</f>
        <v>0</v>
      </c>
      <c r="Y79" s="107">
        <f t="shared" si="143"/>
        <v>0</v>
      </c>
      <c r="Z79" s="107">
        <f t="shared" si="143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17681.7</v>
      </c>
      <c r="AG79" s="107">
        <f t="shared" ref="AG79:AH79" si="144">AG83</f>
        <v>0</v>
      </c>
      <c r="AH79" s="107">
        <f t="shared" si="144"/>
        <v>0</v>
      </c>
      <c r="AI79" s="107">
        <f>AI83</f>
        <v>17681.7</v>
      </c>
      <c r="AJ79" s="107">
        <f>AJ83</f>
        <v>0</v>
      </c>
      <c r="AK79" s="107">
        <f t="shared" ref="AK79:AM79" si="145">AK83</f>
        <v>0</v>
      </c>
      <c r="AL79" s="107">
        <f t="shared" si="145"/>
        <v>0</v>
      </c>
      <c r="AM79" s="107">
        <f t="shared" si="145"/>
        <v>0</v>
      </c>
      <c r="AN79" s="102">
        <f t="shared" ref="AN79" si="146">AO79+AP79+AQ79+AR79+AT79</f>
        <v>1179.7</v>
      </c>
      <c r="AO79" s="107">
        <f t="shared" ref="AO79:AT79" si="147">AO83</f>
        <v>0</v>
      </c>
      <c r="AP79" s="107">
        <f t="shared" si="147"/>
        <v>0</v>
      </c>
      <c r="AQ79" s="107">
        <f t="shared" si="147"/>
        <v>1179.7</v>
      </c>
      <c r="AR79" s="107">
        <f t="shared" si="147"/>
        <v>0</v>
      </c>
      <c r="AS79" s="107">
        <f t="shared" si="147"/>
        <v>0</v>
      </c>
      <c r="AT79" s="107">
        <f t="shared" si="147"/>
        <v>0</v>
      </c>
      <c r="AU79" s="102">
        <f t="shared" ref="AU79" si="148">AV79+AW79+AX79+AY79+BA79</f>
        <v>1921.4</v>
      </c>
      <c r="AV79" s="107">
        <f t="shared" ref="AV79:BA79" si="149">AV83</f>
        <v>0</v>
      </c>
      <c r="AW79" s="107">
        <f t="shared" si="149"/>
        <v>0</v>
      </c>
      <c r="AX79" s="107">
        <f t="shared" si="149"/>
        <v>1921.4</v>
      </c>
      <c r="AY79" s="107">
        <f t="shared" si="149"/>
        <v>0</v>
      </c>
      <c r="AZ79" s="107">
        <f t="shared" si="149"/>
        <v>0</v>
      </c>
      <c r="BA79" s="107">
        <f t="shared" si="149"/>
        <v>0</v>
      </c>
    </row>
    <row r="80" spans="1:53" s="6" customFormat="1" ht="93.75" customHeight="1" x14ac:dyDescent="0.2">
      <c r="A80" s="145" t="s">
        <v>81</v>
      </c>
      <c r="B80" s="86" t="s">
        <v>93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46"/>
      <c r="B81" s="88" t="s">
        <v>88</v>
      </c>
      <c r="C81" s="88" t="s">
        <v>88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6.75" customHeight="1" x14ac:dyDescent="0.2">
      <c r="A82" s="83" t="s">
        <v>80</v>
      </c>
      <c r="B82" s="129" t="s">
        <v>93</v>
      </c>
      <c r="C82" s="86" t="s">
        <v>17</v>
      </c>
      <c r="D82" s="30">
        <f t="shared" ref="D82:D84" si="150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1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2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3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4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5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50"/>
        <v>20782.800000000003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1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2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17681.7</v>
      </c>
      <c r="AG83" s="107">
        <v>0</v>
      </c>
      <c r="AH83" s="107">
        <v>0</v>
      </c>
      <c r="AI83" s="107">
        <v>17681.7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55</v>
      </c>
      <c r="C84" s="86" t="s">
        <v>17</v>
      </c>
      <c r="D84" s="30">
        <f t="shared" si="150"/>
        <v>5333.5999999999995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1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2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2071.1999999999998</v>
      </c>
      <c r="AG84" s="107">
        <v>0</v>
      </c>
      <c r="AH84" s="107">
        <v>631.20000000000005</v>
      </c>
      <c r="AI84" s="107">
        <v>0</v>
      </c>
      <c r="AJ84" s="107">
        <v>1440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  <mergeCell ref="AD6:AE6"/>
    <mergeCell ref="P10:V10"/>
    <mergeCell ref="D9:BA9"/>
    <mergeCell ref="A65:A69"/>
    <mergeCell ref="E10:H10"/>
    <mergeCell ref="A7:BA7"/>
    <mergeCell ref="A70:A71"/>
    <mergeCell ref="A9:A11"/>
    <mergeCell ref="B9:B11"/>
    <mergeCell ref="C9:C11"/>
    <mergeCell ref="D10:D11"/>
    <mergeCell ref="A28:A30"/>
  </mergeCells>
  <pageMargins left="0.63" right="0.59" top="0.75" bottom="0.53" header="0.3" footer="0.47"/>
  <pageSetup paperSize="9" scale="3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2018-11-16T09:14:28Z</dcterms:modified>
</cp:coreProperties>
</file>