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1185" windowWidth="15300" windowHeight="6870" tabRatio="603"/>
  </bookViews>
  <sheets>
    <sheet name="Приложение №1" sheetId="46" r:id="rId1"/>
  </sheets>
  <definedNames>
    <definedName name="_xlnm._FilterDatabase" localSheetId="0" hidden="1">'Приложение №1'!$A$10:$R$292</definedName>
    <definedName name="_xlnm.Print_Area" localSheetId="0">'Приложение №1'!$A$1:$R$616</definedName>
  </definedNames>
  <calcPr calcId="144525" refMode="R1C1"/>
</workbook>
</file>

<file path=xl/calcChain.xml><?xml version="1.0" encoding="utf-8"?>
<calcChain xmlns="http://schemas.openxmlformats.org/spreadsheetml/2006/main">
  <c r="F287" i="46" l="1"/>
  <c r="R306" i="46" l="1"/>
  <c r="Q306" i="46"/>
  <c r="P306" i="46"/>
  <c r="O306" i="46"/>
  <c r="N306" i="46"/>
  <c r="M306" i="46"/>
  <c r="L306" i="46"/>
  <c r="K306" i="46"/>
  <c r="J306" i="46"/>
  <c r="I306" i="46"/>
  <c r="H306" i="46"/>
  <c r="F307" i="46"/>
  <c r="R307" i="46"/>
  <c r="Q307" i="46"/>
  <c r="P307" i="46"/>
  <c r="O307" i="46"/>
  <c r="N307" i="46"/>
  <c r="M307" i="46"/>
  <c r="L307" i="46"/>
  <c r="K307" i="46"/>
  <c r="J307" i="46"/>
  <c r="I307" i="46"/>
  <c r="H307" i="46"/>
  <c r="G311" i="46"/>
  <c r="H311" i="46"/>
  <c r="R311" i="46"/>
  <c r="Q311" i="46"/>
  <c r="P311" i="46"/>
  <c r="O311" i="46"/>
  <c r="K311" i="46"/>
  <c r="J311" i="46"/>
  <c r="I311" i="46"/>
  <c r="G307" i="46"/>
  <c r="F311" i="46" l="1"/>
  <c r="G306" i="46"/>
  <c r="F159" i="46"/>
  <c r="F149" i="46"/>
  <c r="F143" i="46"/>
  <c r="F134" i="46"/>
  <c r="F68" i="46"/>
  <c r="K284" i="46"/>
  <c r="L284" i="46"/>
  <c r="M284" i="46"/>
  <c r="N284" i="46"/>
  <c r="N165" i="46"/>
  <c r="F107" i="46"/>
  <c r="F71" i="46"/>
  <c r="F70" i="46"/>
  <c r="K165" i="46"/>
  <c r="L165" i="46"/>
  <c r="M165" i="46"/>
  <c r="F142" i="46"/>
  <c r="F106" i="46"/>
  <c r="F105" i="46"/>
  <c r="F141" i="46"/>
  <c r="F104" i="46"/>
  <c r="F103" i="46"/>
  <c r="F67" i="46"/>
  <c r="F66" i="46"/>
  <c r="F69" i="46"/>
  <c r="F100" i="46" l="1"/>
  <c r="F99" i="46"/>
  <c r="F102" i="46" l="1"/>
  <c r="F140" i="46"/>
  <c r="F139" i="46"/>
  <c r="F161" i="46"/>
  <c r="F160" i="46"/>
  <c r="F101" i="46"/>
  <c r="F138" i="46"/>
  <c r="Q166" i="46" l="1"/>
  <c r="Q165" i="46"/>
  <c r="F125" i="46"/>
  <c r="H284" i="46" l="1"/>
  <c r="I284" i="46"/>
  <c r="J284" i="46"/>
  <c r="O284" i="46"/>
  <c r="Q284" i="46"/>
  <c r="R284" i="46"/>
  <c r="G288" i="46" l="1"/>
  <c r="H288" i="46"/>
  <c r="S288" i="46"/>
  <c r="I288" i="46"/>
  <c r="J288" i="46"/>
  <c r="K288" i="46"/>
  <c r="N288" i="46"/>
  <c r="P284" i="46"/>
  <c r="S284" i="46"/>
  <c r="R288" i="46"/>
  <c r="P166" i="46"/>
  <c r="R165" i="46"/>
  <c r="P41" i="46"/>
  <c r="P40" i="46" s="1"/>
  <c r="G287" i="46" l="1"/>
  <c r="G310" i="46" s="1"/>
  <c r="G286" i="46"/>
  <c r="G309" i="46" s="1"/>
  <c r="H287" i="46" l="1"/>
  <c r="H310" i="46" s="1"/>
  <c r="H286" i="46"/>
  <c r="H309" i="46" s="1"/>
  <c r="I287" i="46"/>
  <c r="I310" i="46" s="1"/>
  <c r="I286" i="46"/>
  <c r="I309" i="46" s="1"/>
  <c r="J287" i="46"/>
  <c r="J310" i="46" s="1"/>
  <c r="J286" i="46"/>
  <c r="J309" i="46" s="1"/>
  <c r="K287" i="46"/>
  <c r="K310" i="46" s="1"/>
  <c r="K286" i="46"/>
  <c r="K309" i="46" s="1"/>
  <c r="L286" i="46"/>
  <c r="L309" i="46" s="1"/>
  <c r="L287" i="46"/>
  <c r="L310" i="46" s="1"/>
  <c r="L288" i="46"/>
  <c r="M286" i="46"/>
  <c r="M309" i="46" s="1"/>
  <c r="M287" i="46"/>
  <c r="M310" i="46" s="1"/>
  <c r="M288" i="46"/>
  <c r="N287" i="46"/>
  <c r="N310" i="46" s="1"/>
  <c r="N286" i="46"/>
  <c r="N309" i="46" s="1"/>
  <c r="N285" i="46"/>
  <c r="N308" i="46" s="1"/>
  <c r="O288" i="46"/>
  <c r="O287" i="46"/>
  <c r="O310" i="46" s="1"/>
  <c r="O286" i="46"/>
  <c r="O309" i="46" s="1"/>
  <c r="O285" i="46"/>
  <c r="O308" i="46" s="1"/>
  <c r="P285" i="46"/>
  <c r="P308" i="46" s="1"/>
  <c r="P288" i="46"/>
  <c r="P287" i="46"/>
  <c r="P310" i="46" s="1"/>
  <c r="P286" i="46"/>
  <c r="P309" i="46" s="1"/>
  <c r="Q288" i="46"/>
  <c r="Q287" i="46"/>
  <c r="Q310" i="46" s="1"/>
  <c r="Q286" i="46"/>
  <c r="Q309" i="46" s="1"/>
  <c r="Q285" i="46"/>
  <c r="Q308" i="46" s="1"/>
  <c r="R287" i="46"/>
  <c r="R310" i="46" s="1"/>
  <c r="R286" i="46"/>
  <c r="R309" i="46" s="1"/>
  <c r="R285" i="46"/>
  <c r="R308" i="46" s="1"/>
  <c r="O165" i="46"/>
  <c r="P165" i="46"/>
  <c r="R41" i="46"/>
  <c r="F271" i="46"/>
  <c r="F85" i="46"/>
  <c r="F84" i="46"/>
  <c r="F83" i="46"/>
  <c r="F82" i="46"/>
  <c r="F81" i="46"/>
  <c r="F127" i="46"/>
  <c r="F126" i="46"/>
  <c r="F124" i="46"/>
  <c r="F123" i="46"/>
  <c r="F122" i="46"/>
  <c r="F121" i="46"/>
  <c r="F120" i="46"/>
  <c r="F119" i="46"/>
  <c r="F118" i="46"/>
  <c r="F229" i="46"/>
  <c r="F282" i="46"/>
  <c r="F137" i="46"/>
  <c r="F193" i="46"/>
  <c r="F117" i="46"/>
  <c r="F116" i="46"/>
  <c r="F115" i="46"/>
  <c r="F114" i="46"/>
  <c r="F113" i="46"/>
  <c r="F112" i="46"/>
  <c r="F64" i="46"/>
  <c r="F63" i="46"/>
  <c r="F249" i="46"/>
  <c r="F226" i="46"/>
  <c r="G204" i="46"/>
  <c r="G284" i="46" s="1"/>
  <c r="F111" i="46"/>
  <c r="F110" i="46"/>
  <c r="F109" i="46"/>
  <c r="F108" i="46"/>
  <c r="F78" i="46"/>
  <c r="F227" i="46"/>
  <c r="F213" i="46"/>
  <c r="F212" i="46"/>
  <c r="F189" i="46"/>
  <c r="F182" i="46"/>
  <c r="F188" i="46"/>
  <c r="F211" i="46"/>
  <c r="F233" i="46"/>
  <c r="F177" i="46"/>
  <c r="F178" i="46"/>
  <c r="F179" i="46"/>
  <c r="F180" i="46"/>
  <c r="F176" i="46"/>
  <c r="G285" i="46"/>
  <c r="G308" i="46" s="1"/>
  <c r="H285" i="46"/>
  <c r="H308" i="46" s="1"/>
  <c r="I285" i="46"/>
  <c r="I308" i="46" s="1"/>
  <c r="J285" i="46"/>
  <c r="J308" i="46" s="1"/>
  <c r="L285" i="46"/>
  <c r="L308" i="46" s="1"/>
  <c r="M285" i="46"/>
  <c r="M308" i="46" s="1"/>
  <c r="F156" i="46"/>
  <c r="F155" i="46"/>
  <c r="F154" i="46"/>
  <c r="F269" i="46"/>
  <c r="K17" i="46"/>
  <c r="K41" i="46"/>
  <c r="I41" i="46"/>
  <c r="L41" i="46"/>
  <c r="M41" i="46"/>
  <c r="N41" i="46"/>
  <c r="O41" i="46"/>
  <c r="Q41" i="46"/>
  <c r="G41" i="46"/>
  <c r="F15" i="46"/>
  <c r="J17" i="46"/>
  <c r="J16" i="46"/>
  <c r="F16" i="46" s="1"/>
  <c r="F17" i="46"/>
  <c r="J41" i="46"/>
  <c r="K75" i="46"/>
  <c r="K74" i="46"/>
  <c r="F253" i="46"/>
  <c r="G165" i="46"/>
  <c r="H165" i="46"/>
  <c r="I165" i="46"/>
  <c r="F20" i="46"/>
  <c r="F19" i="46"/>
  <c r="K252" i="46"/>
  <c r="F252" i="46" s="1"/>
  <c r="K248" i="46"/>
  <c r="F248" i="46" s="1"/>
  <c r="F258" i="46"/>
  <c r="F276" i="46"/>
  <c r="F275" i="46"/>
  <c r="F274" i="46"/>
  <c r="F273" i="46"/>
  <c r="F272" i="46"/>
  <c r="F260" i="46"/>
  <c r="F257" i="46"/>
  <c r="K255" i="46"/>
  <c r="F255" i="46" s="1"/>
  <c r="F223" i="46"/>
  <c r="F301" i="46"/>
  <c r="F298" i="46"/>
  <c r="F296" i="46"/>
  <c r="F294" i="46"/>
  <c r="F292" i="46"/>
  <c r="F268" i="46"/>
  <c r="F267" i="46"/>
  <c r="F266" i="46"/>
  <c r="F265" i="46"/>
  <c r="F264" i="46"/>
  <c r="F263" i="46"/>
  <c r="F262" i="46"/>
  <c r="F261" i="46"/>
  <c r="F259" i="46"/>
  <c r="F256" i="46"/>
  <c r="K254" i="46"/>
  <c r="K251" i="46"/>
  <c r="F250" i="46"/>
  <c r="F247" i="46"/>
  <c r="F245" i="46"/>
  <c r="F244" i="46"/>
  <c r="F243" i="46"/>
  <c r="F242" i="46"/>
  <c r="F241" i="46"/>
  <c r="F237" i="46"/>
  <c r="F236" i="46"/>
  <c r="F235" i="46"/>
  <c r="F232" i="46"/>
  <c r="F231" i="46"/>
  <c r="F230" i="46"/>
  <c r="F228" i="46"/>
  <c r="K225" i="46"/>
  <c r="K224" i="46"/>
  <c r="K222" i="46"/>
  <c r="K221" i="46"/>
  <c r="F220" i="46"/>
  <c r="F219" i="46"/>
  <c r="F218" i="46"/>
  <c r="F217" i="46"/>
  <c r="F215" i="46"/>
  <c r="F214" i="46"/>
  <c r="F210" i="46"/>
  <c r="F209" i="46"/>
  <c r="F208" i="46"/>
  <c r="K207" i="46"/>
  <c r="K206" i="46"/>
  <c r="F205" i="46"/>
  <c r="F203" i="46"/>
  <c r="F202" i="46"/>
  <c r="F201" i="46"/>
  <c r="F200" i="46"/>
  <c r="F199" i="46"/>
  <c r="F198" i="46"/>
  <c r="F197" i="46"/>
  <c r="F195" i="46"/>
  <c r="F194" i="46"/>
  <c r="F192" i="46"/>
  <c r="F191" i="46"/>
  <c r="F187" i="46"/>
  <c r="F186" i="46"/>
  <c r="F185" i="46"/>
  <c r="F184" i="46"/>
  <c r="F183" i="46"/>
  <c r="F181" i="46"/>
  <c r="F175" i="46"/>
  <c r="F174" i="46"/>
  <c r="F173" i="46"/>
  <c r="F172" i="46"/>
  <c r="F170" i="46"/>
  <c r="F169" i="46"/>
  <c r="F168" i="46"/>
  <c r="J165" i="46"/>
  <c r="F163" i="46"/>
  <c r="F162" i="46"/>
  <c r="F158" i="46"/>
  <c r="F157" i="46"/>
  <c r="F153" i="46"/>
  <c r="F152" i="46"/>
  <c r="F151" i="46"/>
  <c r="F150" i="46"/>
  <c r="R149" i="46"/>
  <c r="O149" i="46"/>
  <c r="N149" i="46"/>
  <c r="M149" i="46"/>
  <c r="L149" i="46"/>
  <c r="K149" i="46"/>
  <c r="J149" i="46"/>
  <c r="I149" i="46"/>
  <c r="H149" i="46"/>
  <c r="G149" i="46"/>
  <c r="F148" i="46"/>
  <c r="R144" i="46"/>
  <c r="O144" i="46"/>
  <c r="O166" i="46" s="1"/>
  <c r="N144" i="46"/>
  <c r="M144" i="46"/>
  <c r="L144" i="46"/>
  <c r="K166" i="46"/>
  <c r="I166" i="46"/>
  <c r="I164" i="46" s="1"/>
  <c r="G144" i="46"/>
  <c r="F136" i="46"/>
  <c r="F133" i="46"/>
  <c r="F132" i="46"/>
  <c r="F131" i="46"/>
  <c r="F130" i="46"/>
  <c r="F129" i="46"/>
  <c r="F128" i="46"/>
  <c r="F98" i="46"/>
  <c r="F97" i="46"/>
  <c r="F96" i="46"/>
  <c r="F95" i="46"/>
  <c r="F94" i="46"/>
  <c r="F93" i="46"/>
  <c r="F92" i="46"/>
  <c r="F91" i="46"/>
  <c r="F90" i="46"/>
  <c r="F89" i="46"/>
  <c r="F88" i="46"/>
  <c r="F87" i="46"/>
  <c r="F86" i="46"/>
  <c r="F80" i="46"/>
  <c r="F79" i="46"/>
  <c r="F77" i="46"/>
  <c r="F76" i="46"/>
  <c r="F75" i="46"/>
  <c r="F74" i="46"/>
  <c r="F73" i="46"/>
  <c r="F72" i="46"/>
  <c r="F65" i="46"/>
  <c r="F62" i="46"/>
  <c r="F60" i="46"/>
  <c r="F59" i="46"/>
  <c r="F55" i="46"/>
  <c r="F54" i="46"/>
  <c r="F53" i="46"/>
  <c r="F49" i="46"/>
  <c r="F48" i="46"/>
  <c r="F47" i="46"/>
  <c r="F46" i="46"/>
  <c r="F45" i="46"/>
  <c r="F44" i="46"/>
  <c r="R42" i="46"/>
  <c r="Q42" i="46"/>
  <c r="O42" i="46"/>
  <c r="N42" i="46"/>
  <c r="M42" i="46"/>
  <c r="M40" i="46" s="1"/>
  <c r="L42" i="46"/>
  <c r="K42" i="46"/>
  <c r="J42" i="46"/>
  <c r="I42" i="46"/>
  <c r="H42" i="46"/>
  <c r="G42" i="46"/>
  <c r="F39" i="46"/>
  <c r="F38" i="46"/>
  <c r="F37" i="46"/>
  <c r="F36" i="46"/>
  <c r="F35" i="46"/>
  <c r="F34" i="46"/>
  <c r="F33" i="46"/>
  <c r="F32" i="46"/>
  <c r="F31" i="46"/>
  <c r="F30" i="46"/>
  <c r="F29" i="46"/>
  <c r="F28" i="46"/>
  <c r="F27" i="46"/>
  <c r="F26" i="46"/>
  <c r="F25" i="46"/>
  <c r="F24" i="46"/>
  <c r="F23" i="46"/>
  <c r="F22" i="46"/>
  <c r="F21" i="46"/>
  <c r="F18" i="46"/>
  <c r="F14" i="46"/>
  <c r="F13" i="46"/>
  <c r="K285" i="46"/>
  <c r="K308" i="46" s="1"/>
  <c r="J166" i="46"/>
  <c r="N166" i="46"/>
  <c r="N164" i="46" s="1"/>
  <c r="Q40" i="46"/>
  <c r="L40" i="46"/>
  <c r="N40" i="46"/>
  <c r="O40" i="46"/>
  <c r="F251" i="46"/>
  <c r="F196" i="46"/>
  <c r="F42" i="46"/>
  <c r="F221" i="46"/>
  <c r="F222" i="46"/>
  <c r="F41" i="46"/>
  <c r="F206" i="46"/>
  <c r="F207" i="46"/>
  <c r="F224" i="46"/>
  <c r="F225" i="46"/>
  <c r="F254" i="46"/>
  <c r="F309" i="46" l="1"/>
  <c r="H40" i="46"/>
  <c r="J40" i="46"/>
  <c r="N311" i="46"/>
  <c r="G40" i="46"/>
  <c r="I40" i="46"/>
  <c r="K40" i="46"/>
  <c r="P164" i="46"/>
  <c r="F204" i="46"/>
  <c r="F288" i="46"/>
  <c r="F285" i="46"/>
  <c r="F310" i="46"/>
  <c r="N283" i="46"/>
  <c r="O283" i="46"/>
  <c r="Q283" i="46"/>
  <c r="M283" i="46"/>
  <c r="R283" i="46"/>
  <c r="L283" i="46"/>
  <c r="G283" i="46"/>
  <c r="F286" i="46"/>
  <c r="P283" i="46"/>
  <c r="J283" i="46"/>
  <c r="H283" i="46"/>
  <c r="R166" i="46"/>
  <c r="R40" i="46"/>
  <c r="F144" i="46"/>
  <c r="J164" i="46"/>
  <c r="H166" i="46"/>
  <c r="H164" i="46" s="1"/>
  <c r="S57" i="46"/>
  <c r="F165" i="46"/>
  <c r="K164" i="46"/>
  <c r="O164" i="46"/>
  <c r="Q164" i="46"/>
  <c r="R164" i="46"/>
  <c r="F40" i="46"/>
  <c r="G166" i="46"/>
  <c r="M166" i="46"/>
  <c r="M164" i="46" s="1"/>
  <c r="I283" i="46"/>
  <c r="L166" i="46"/>
  <c r="L311" i="46" s="1"/>
  <c r="F308" i="46"/>
  <c r="M311" i="46" l="1"/>
  <c r="F306" i="46"/>
  <c r="G164" i="46"/>
  <c r="F166" i="46"/>
  <c r="L164" i="46"/>
  <c r="F164" i="46" s="1"/>
  <c r="K283" i="46"/>
  <c r="F283" i="46" s="1"/>
  <c r="F284" i="46"/>
  <c r="E13" i="46" l="1"/>
</calcChain>
</file>

<file path=xl/sharedStrings.xml><?xml version="1.0" encoding="utf-8"?>
<sst xmlns="http://schemas.openxmlformats.org/spreadsheetml/2006/main" count="837" uniqueCount="410">
  <si>
    <t>Наименование мероприятия</t>
  </si>
  <si>
    <t>Исполнитель</t>
  </si>
  <si>
    <t>Источник финансирования</t>
  </si>
  <si>
    <t>Сумма, тыс. руб.</t>
  </si>
  <si>
    <t>В том числе по годам</t>
  </si>
  <si>
    <t>бюджет МО МР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</si>
  <si>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</si>
  <si>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1. Проведение энергетического обследования зданий, строений, сооружений</t>
  </si>
  <si>
    <t>Администрация МР «Печора»</t>
  </si>
  <si>
    <t>МУП «Ретро»</t>
  </si>
  <si>
    <t>2010г.-1</t>
  </si>
  <si>
    <t>5. Установка энергосберегающих окон</t>
  </si>
  <si>
    <t>МУП «Аптека № 19»</t>
  </si>
  <si>
    <t>2011г.-1</t>
  </si>
  <si>
    <t>МУП «Оптика»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</si>
  <si>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</si>
  <si>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</si>
  <si>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9. Содержание в исправном состоянии запорно-регулирующей арматуры систем отопления, горячего и холодного водоснабжения</t>
  </si>
  <si>
    <t>11. Установка светильников с отражающей поверхностью</t>
  </si>
  <si>
    <t>12. Регулярная очистка окон</t>
  </si>
  <si>
    <t>13. Уплотнение оконных и дверных проемов</t>
  </si>
  <si>
    <t>14. Установка энергосберегающих дверей</t>
  </si>
  <si>
    <t>15. Ремонт пункта расчета холодного водоснабжения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</si>
  <si>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</si>
  <si>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</si>
  <si>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</si>
  <si>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</si>
  <si>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</si>
  <si>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</si>
  <si>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</si>
  <si>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</si>
  <si>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</si>
  <si>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</si>
  <si>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</si>
  <si>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</si>
  <si>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</si>
  <si>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</si>
  <si>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</si>
  <si>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</si>
  <si>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</si>
  <si>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</si>
  <si>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</si>
  <si>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</si>
  <si>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</si>
  <si>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</si>
  <si>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>Образовательные программы для школьников, наглядная агитация</t>
  </si>
  <si>
    <t xml:space="preserve"> средства бюджета МО МР «Печора»</t>
  </si>
  <si>
    <t>внебюджетные источники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</si>
  <si>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</si>
  <si>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</si>
  <si>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</si>
  <si>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</si>
  <si>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</si>
  <si>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26. Замена системы канализации и водоснабжения на автономную в МОУ "СОШ с. Приуральское"</t>
  </si>
  <si>
    <t>Наименование работ, объекта</t>
  </si>
  <si>
    <t>Объем работ</t>
  </si>
  <si>
    <t>I. Мероприятия по энергоснабжению и повышению энергетической эффективности жилищного фонда</t>
  </si>
  <si>
    <t xml:space="preserve">Мероприятия,  направленные       на установление  целевых показателей повышения эффективности использования энергетических ресурсов  в  жилищном фонде,        включая годовой        расход тепловой            и электрической энергии на  один   квадратный метр,  в  том   числе мероприятия,  направленные на  сбор и  анализ  информации об  энергопотреблении жилых домов          </t>
  </si>
  <si>
    <t xml:space="preserve">Ранжирование  многоквартирных домов по  уровню энергоэффективности, выявление многоквартирных  домов,      требующих реализации первоочередных мер по повышению   энергоэффективности,         сопоставление уровней энергоэффективности с российскими         и зарубежными аналогами и  оценка   на   этой основе     потенциала энергосбережения  </t>
  </si>
  <si>
    <t>929 многоквартирных домов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</si>
  <si>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</si>
  <si>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Управляющие организации, ТСЖ</t>
  </si>
  <si>
    <t>190 м²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</si>
  <si>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</si>
  <si>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Проектирование установки узлов учета тепловой энергии системы отопления и ГВС</t>
  </si>
  <si>
    <t>9 домов</t>
  </si>
  <si>
    <t>ОАО «Тепловая сервисная компания»</t>
  </si>
  <si>
    <t>75 домов</t>
  </si>
  <si>
    <t>ж/д часть города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</si>
  <si>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</t>
  </si>
  <si>
    <t>52 дома</t>
  </si>
  <si>
    <t>Энергоснабжающая организация</t>
  </si>
  <si>
    <t>Внебюджетные источники</t>
  </si>
  <si>
    <t>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</si>
  <si>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Публикации в СМИ, проведение собраний собственников жилых помещений и др.</t>
  </si>
  <si>
    <t xml:space="preserve">Разработка технико-экономических обоснований        на внедрение энергосберегающих мероприятий          </t>
  </si>
  <si>
    <t xml:space="preserve">Проведение энергетических обследований, включая диагностику   оптимальности структуры потребления энергетических ресурсов             </t>
  </si>
  <si>
    <t>Составление энергетических паспортов</t>
  </si>
  <si>
    <t>Реализация мероприятий по повышению энергетической  эффективности при проведении  капитального  ремонта многоквартирных домов</t>
  </si>
  <si>
    <t>В соответствии с программами капитального ремонта многоквартирных домов на текущий год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</si>
  <si>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</si>
  <si>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>Уменьшение потерь тепла за счет утепления фасадов (заделка швов, штукатурка и т.п.)</t>
  </si>
  <si>
    <t>13 домов</t>
  </si>
  <si>
    <t>Управляющие организации</t>
  </si>
  <si>
    <t>Ремонт кровли, в т.ч. утепление чердаков с ремонтом слуховых окон, вентиляционных систем</t>
  </si>
  <si>
    <t>42 дома</t>
  </si>
  <si>
    <t>Осушение, ремонт и утепление подвалов</t>
  </si>
  <si>
    <t>8 домов</t>
  </si>
  <si>
    <t xml:space="preserve">Размещение на фасадах многоквартирных домов указателей классов их энергетической  эффективности   </t>
  </si>
  <si>
    <t>В многоквартирных домах после капитального ремонта</t>
  </si>
  <si>
    <t>В соответствии с программами капитального ремонта многоквартирных домов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</si>
  <si>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</si>
  <si>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>Ремонт внутридомовых систем электроснабжения</t>
  </si>
  <si>
    <t>Публикация в СМИ, проведение собраний собственников жилья, проведение конкурсов по энергосбережению и др.</t>
  </si>
  <si>
    <t xml:space="preserve">Повышение энергетической  эффективности использования  лифтового хозяйства  </t>
  </si>
  <si>
    <t>Замена электродвигателей на более энергоэффективные</t>
  </si>
  <si>
    <t xml:space="preserve">Повышение эффективности  использования       и сокращение     потерь воды                 </t>
  </si>
  <si>
    <t>Замена ветхих систем водоснабжения</t>
  </si>
  <si>
    <t>4330 п.м.</t>
  </si>
  <si>
    <t xml:space="preserve">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</si>
  <si>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</si>
  <si>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</t>
  </si>
  <si>
    <t>33 дома</t>
  </si>
  <si>
    <t>Восстановление/ внедрение циркуляционных систем горячего водоснабжения, проведение  гидравлической регулировки,  автоматической/  ручной   балансировки распределительных систем  отопления   и стояков</t>
  </si>
  <si>
    <t xml:space="preserve">Установка  частотного регулирования   приводов  насосов   в системах     горячего водоснабжения             </t>
  </si>
  <si>
    <t>II. Мероприятия по энергосбережению и повышению энергетической эффективности систем коммунальной инфраструктуры</t>
  </si>
  <si>
    <t>Проведение энергетического аудита</t>
  </si>
  <si>
    <t>Энергоаудит  и паспортизация объектов</t>
  </si>
  <si>
    <t>Объекты водоснабжения и водоотведения</t>
  </si>
  <si>
    <t>МУП «Горводоканал»</t>
  </si>
  <si>
    <t>Энергетическое обследование специализированной организацией</t>
  </si>
  <si>
    <t>Энергетическое обследование котельных</t>
  </si>
  <si>
    <t>11 ед.</t>
  </si>
  <si>
    <t>ООО «ТЭК-Печора»</t>
  </si>
  <si>
    <t>Энергетическое обследование котельных, объектов водоснабжения и водоотведения</t>
  </si>
  <si>
    <t>18 котельных, 10 СБО, 22 КНС, 5 СП-2</t>
  </si>
  <si>
    <t xml:space="preserve"> Анализ договоров электро-, тепло-, газо- и водоснабжения жилых многоквартирных домов на предмет выявления положений договоров, препятствующих реализации мер по повышению энергетической эффективности</t>
  </si>
  <si>
    <t>Оценка аварийности и потерь в тепловых, электрических  и водопроводных сетях</t>
  </si>
  <si>
    <t>Оперативно - диспетчерский контроль</t>
  </si>
  <si>
    <t>постоянно</t>
  </si>
  <si>
    <t>МУП «Горводоканал»,</t>
  </si>
  <si>
    <t>ОАО «Тепловая сервисная компания»,</t>
  </si>
  <si>
    <t>ООО «ТЭК-Печора»,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</si>
  <si>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</si>
  <si>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Переключение нагрузки по ГВС в летний период от котельных №№3, 7,18,9 на котельную №1</t>
  </si>
  <si>
    <t>5 ед.</t>
  </si>
  <si>
    <t>Проведение режимной наладки по котельным №33 -  п. Каджером, №57 – п. Талый, №22- п. Озерный, №58 – п. Косью, №26 – п. Путеец, №42-п. Набережный</t>
  </si>
  <si>
    <t>6 ед.</t>
  </si>
  <si>
    <t xml:space="preserve"> Разработка технико-экономических обоснований на внедрение энергосберегающих технологий в целях привлечения внебюджетного финансирования. </t>
  </si>
  <si>
    <t>Вывод из эксплуатации муниципальных котельных, выработавших ресурс, или имеющих избыточные мощности</t>
  </si>
  <si>
    <t>Закрытие котельных: №1, № 18</t>
  </si>
  <si>
    <t>2 ед.</t>
  </si>
  <si>
    <t>Бюджет МО МР «Печора»</t>
  </si>
  <si>
    <t>Закрытие котельных: №41 – п. Белый – Ю;</t>
  </si>
  <si>
    <t>№44 – п. Набережный</t>
  </si>
  <si>
    <t>Модернизация котельных, в том числе с использованием энергоэффективного оборудования с высоким коэффициентом полезного действия</t>
  </si>
  <si>
    <t>Автоматизация ЦТП</t>
  </si>
  <si>
    <t>4 ЦТП</t>
  </si>
  <si>
    <t>3 ед.</t>
  </si>
  <si>
    <t>Строительство котельных с использованием энергоэффективных технологий с высоким коэффициентом полезного действия</t>
  </si>
  <si>
    <t>Строительство автоматизированной блочно-модульной котельной мощностью 16 МВт</t>
  </si>
  <si>
    <t>Администрация МР "Печора"</t>
  </si>
  <si>
    <t>Снижение энергопотребления на собственные нужды котельных</t>
  </si>
  <si>
    <t>Установка энергосберегающих ламп на котельных, объектах водоснабжения и водоотведения</t>
  </si>
  <si>
    <t>500 шт.</t>
  </si>
  <si>
    <t>Замена насосов</t>
  </si>
  <si>
    <t>3 шт.</t>
  </si>
  <si>
    <t>Замена электродвигателя воздуходувки</t>
  </si>
  <si>
    <t>2 шт.</t>
  </si>
  <si>
    <t>Строительство тепловых сетей с использованием энергоэффективных технологий</t>
  </si>
  <si>
    <t>Строительство сетей ГВС к жилым домам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</si>
  <si>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</si>
  <si>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Замена участка тепловой сети</t>
  </si>
  <si>
    <t>Тепловая изоляция поверхностей водяных подогревателей горячей воды и трубопроводов</t>
  </si>
  <si>
    <t>Замена участка магистральной тепловой сети на трубы с изоляцией из пенополиуретана в полихлорвиниловой оболочке</t>
  </si>
  <si>
    <t>Замена участка квартальной тепловой сети на трубы с изоляцией из пенополиуретана в полихлорвиниловой оболочке</t>
  </si>
  <si>
    <t>Капитальный ремонт теплотрассы и ХВС от ТК-33 до ТК-44 по ул. Первомайская (Каджером)</t>
  </si>
  <si>
    <t>Капитальный ремонт ТТ по ул. Строительной д.18 (здание ФСБ)</t>
  </si>
  <si>
    <t>Капитальный ремонт ТТ и ХВС от ТК-8 до ТК-10 (п.Путеец)</t>
  </si>
  <si>
    <t>Капитальный ремонт  ТТ и ХВС от ТК-26 до ТК-35 (п.Путеец)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</si>
  <si>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</t>
  </si>
  <si>
    <t>6,5 км</t>
  </si>
  <si>
    <t>ООО «ТЭК – Печора»</t>
  </si>
  <si>
    <t>Установка регулируемого привода в системах водоснабжения и водоотведения</t>
  </si>
  <si>
    <t xml:space="preserve">Внедрение частотно-регулируемых электроприводов насосов перекачки питьевой воды </t>
  </si>
  <si>
    <t>Внедрение частотно-регулируемых электроприводов насосов перекачки стоков</t>
  </si>
  <si>
    <t>Установка частотных преобразователей, определение оптимального режима подъема и подачи воды</t>
  </si>
  <si>
    <t>п. Талый</t>
  </si>
  <si>
    <t>Замена сетевых насосов</t>
  </si>
  <si>
    <t>Замена насосов ГВС</t>
  </si>
  <si>
    <t>1 насос</t>
  </si>
  <si>
    <t>Установка ЧРП на дымососах и вентиляторах  котельных №3, №4</t>
  </si>
  <si>
    <t>Мероприятия по сокращению потерь воды, внедрение систем оборотного водоснабжения</t>
  </si>
  <si>
    <t xml:space="preserve">Замена  ветхих  сетей  водопровода 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</si>
  <si>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</si>
  <si>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Внедрение энергоэффективного оборудования и материалов (малоэнергоёмкие светильники, фотоэлементы  и  т.д.)</t>
  </si>
  <si>
    <t>Мероприятия по сокращению объемов электрической энергии, используемой при передаче (транспортировке)  воды</t>
  </si>
  <si>
    <t>Замена сетевых насосов на котельных №№ 3,4,8,9, ЦТП-3 на насосы с меньшим энергопотреблением</t>
  </si>
  <si>
    <t>Мероприятия по сокращению объемов электрической энергии, используемой при  водоотведении  и  очистки сточных вод</t>
  </si>
  <si>
    <t xml:space="preserve">Замена  ветхих  сетей  канализации </t>
  </si>
  <si>
    <t>Оснащение зданий, строений, сооружений приборами учета используемых энергетических ресурсов</t>
  </si>
  <si>
    <t>Приобретение и установка  (замена)  приборов учета расхода воды</t>
  </si>
  <si>
    <t>Приобретение и установка приборов учета расхода  сточных  вод</t>
  </si>
  <si>
    <t>Повышение тепловой защиты зданий, строений, сооружений при капитальном ремонте, утепление зданий, строений, сооружений</t>
  </si>
  <si>
    <t>Утепление  строительных конструкций зданий и сооружений на участке водоснабжения</t>
  </si>
  <si>
    <t>Утепление  строительных конструкций зданий и сооружений на участке водоотведения</t>
  </si>
  <si>
    <t>Мероприятия по выявлению безхозяйных объектов недвижимого имущества, используемых для передачи энергетических ресурсов (включая тепло – и электроснабжение), организации поставки в установленном порядке  таких объектов на учет в качестве безхозяйных объектов недвижимого имущества и затем признанию права муниципальной собственности на такие бесхозяйные объекты недвижимого имущества</t>
  </si>
  <si>
    <t>Мероприятия по организации управления безхозяйными объектами недвижимого имущества, используемыми для передачи энергетических ресурсов, с момента выявления таких объектов</t>
  </si>
  <si>
    <t xml:space="preserve">по мере выявления </t>
  </si>
  <si>
    <t>10. Промывка систем централизованного отопления</t>
  </si>
  <si>
    <t>Замена на котельных котлоагрегатов с низким КПД:                                        №54 – п. Чикшино;</t>
  </si>
  <si>
    <t xml:space="preserve">          - очистка</t>
  </si>
  <si>
    <t xml:space="preserve">          - перекачка                  </t>
  </si>
  <si>
    <t>Отдел жилищно-коммунального хозяйства администрации  МР "Печора";                                           Комитет по управлению муниципальной собственностью  МР «Печора»</t>
  </si>
  <si>
    <t>Отдел жилищно-коммунального хозяйства администрации  МР "Печора";                                                                                    Комитет по управлению муниципальной собственностью  МР «Печора»</t>
  </si>
  <si>
    <t>Итого: по мероприятиям по энергоснабжению и повышению энергетической эффективности жилищного фонда, в том числе:</t>
  </si>
  <si>
    <t xml:space="preserve"> внебюджетные источники</t>
  </si>
  <si>
    <t>ИТОГО: по мероприятиям по энергосбережению и повышению энергетической эффективности систем коммунальной инфраструктуры, в том числе:</t>
  </si>
  <si>
    <t>бюджет ГП "Печора"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</si>
  <si>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организаций, в том числе:</t>
  </si>
  <si>
    <t>IV.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</si>
  <si>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V.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</si>
  <si>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ИТОГО по программе, в том числе:</t>
  </si>
  <si>
    <t xml:space="preserve">Разработка          и проведение мероприятий        по пропаганде энергосбережения   через        средства массовой  информации,  распространение социальной рекламы  в области  энергосбережения    и повышения энергетической эффективности     </t>
  </si>
  <si>
    <t>Бюджет ГП «Печора"</t>
  </si>
  <si>
    <t>Управление образования МР «Печора»</t>
  </si>
  <si>
    <t>25. Замена системы отопления на автономную электрическую для учреждений</t>
  </si>
  <si>
    <t>Бюджет МО МР «Печора», внебюджетные источники</t>
  </si>
  <si>
    <t>Капитальный ремонт ТТ и ХВС от ТК-23/1 до д. 7, ул. Школьная, от ТК-17 до д. 3 б, ул.Центральная, от ТК-18 до д. 3, ул. Центральная, от ТК-6 до здания администрации(п.Чикшино)</t>
  </si>
  <si>
    <t>Отдел жилищно-коммунального хозяйства администрации  МР "Печора"</t>
  </si>
  <si>
    <t>Управляющие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</si>
  <si>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организации коммунального комплекса</t>
  </si>
  <si>
    <t>Внебюджетные источники управляющих и ресурсоснабжающих организаций</t>
  </si>
  <si>
    <r>
      <t xml:space="preserve">Внедрение систем автоматического контроля и управления технологическими процессами, </t>
    </r>
    <r>
      <rPr>
        <b/>
        <sz val="8"/>
        <rFont val="Times New Roman"/>
        <family val="1"/>
        <charset val="204"/>
      </rPr>
      <t xml:space="preserve">всего, в т.ч.:   </t>
    </r>
    <r>
      <rPr>
        <sz val="8"/>
        <rFont val="Times New Roman"/>
        <family val="1"/>
        <charset val="204"/>
      </rPr>
      <t xml:space="preserve">                       </t>
    </r>
  </si>
  <si>
    <t>к муниципальной программе "Энергосбережение и повышение энергетической</t>
  </si>
  <si>
    <t xml:space="preserve">Поставка резервауара стального для горячей воды </t>
  </si>
  <si>
    <t>1ед.</t>
  </si>
  <si>
    <t>Приложение  №  1</t>
  </si>
  <si>
    <t xml:space="preserve"> эффективности  на территории  муниципального района  «Печора» на 2010-2020 годы"</t>
  </si>
  <si>
    <t>Приобретение и установка блок-модуля котельной в п.Зеленоборск</t>
  </si>
  <si>
    <t>Приобретение и установка блок - модуля котельной в.п.Косью</t>
  </si>
  <si>
    <t>Бюджет МО МР "Печора"</t>
  </si>
  <si>
    <t>Установка блок-модуля котельных пп.Чикшино, Набережный, Каджером</t>
  </si>
  <si>
    <t>1 ед.</t>
  </si>
  <si>
    <t>Зашивка оконных проемов (3,4,5,6 эт.) в жилом доме по адресу ул. Первомайская, д.15</t>
  </si>
  <si>
    <t>27. Обучение сотрудников организации на ответственного по тепловым энергоустановкам</t>
  </si>
  <si>
    <t xml:space="preserve">28. Подготовка проектной документации по установке теплосчетчиков </t>
  </si>
  <si>
    <t>29. Работы по заземлению контура здания</t>
  </si>
  <si>
    <t>30. Ремонт помещений</t>
  </si>
  <si>
    <t>Управление культуры и туризма МР «Печора»</t>
  </si>
  <si>
    <t>Управление культуры и туризма МР«Печора»</t>
  </si>
  <si>
    <t>Управление культуры и туризма МР  «Печора»</t>
  </si>
  <si>
    <t>Комитет по управлению муниципальной собственностью МР «Печора»</t>
  </si>
  <si>
    <t>Бюджет МО МР «Печора"</t>
  </si>
  <si>
    <t>31. Замена светильников уличного освещения на энергоэффективные</t>
  </si>
  <si>
    <t>32. Осуществление технологического присоединения (Работы по установке дополнительного оборудования в кинотеатре им. А.М. Горького)</t>
  </si>
  <si>
    <t>33. Замена радиаторов</t>
  </si>
  <si>
    <t>34. Разработка схемы-проекта теплоснабжения и повышения ДК п. Кожва</t>
  </si>
  <si>
    <t>35. Замена системы отопления ДК п. Путеец</t>
  </si>
  <si>
    <t>36. Замена электрического котла</t>
  </si>
  <si>
    <t>Разработка ПСД и установка общедомовых приборов учета коммунальных ресурсов</t>
  </si>
  <si>
    <t>Установка, замена индивидуальных приборов учета в муниципальных квартирах</t>
  </si>
  <si>
    <t>6. Замена энергосберегающих ламп (светильников)</t>
  </si>
  <si>
    <t xml:space="preserve">КР систем пожарного водоснабжения </t>
  </si>
  <si>
    <t>Утепление  фасада дома</t>
  </si>
  <si>
    <t xml:space="preserve">Замена ветхих внутридомовых систем  </t>
  </si>
  <si>
    <t>Бюджет МО ГП "Путеец"</t>
  </si>
  <si>
    <t>Администрация ГП "Путеец"</t>
  </si>
  <si>
    <t>Приобретение и установка (замена) приборов учета тепловой энергии</t>
  </si>
  <si>
    <t>Приобретение и установка (замена) приборов учета электрической энергии</t>
  </si>
  <si>
    <t>Администрация ГП «Кожва»</t>
  </si>
  <si>
    <t>Бюджет МО ГП «Кожва»</t>
  </si>
  <si>
    <t>38 Замена проводов в сетях уличного освещения</t>
  </si>
  <si>
    <t>39.Замена окна в помещении специалиста пгт. Изъяю</t>
  </si>
  <si>
    <t>МАУ "СОК "Сияние Севера"</t>
  </si>
  <si>
    <t>МАУ "СШОР г.Печора"</t>
  </si>
  <si>
    <t>Замена сетевых насосов на котельной № 4</t>
  </si>
  <si>
    <t>Капитальный ремонт здания ЦТП № 3, г. Печора, ул. Социалистическая, д. 54А</t>
  </si>
  <si>
    <t>Капитальный ремонт магистрального ввода от магистральной сети до ЦТП № 24, Д 219 мм</t>
  </si>
  <si>
    <t xml:space="preserve"> Капитальный ремонт водопроводных сетей Ду-300 от ВК-1 по ул. Строительная, г. Печора</t>
  </si>
  <si>
    <t xml:space="preserve">Капитальный ремонт тепловой сети (отопление ГВС) от ТК_30 до ж.д., ул.Западная, д.42, котельная №11. г.Печора </t>
  </si>
  <si>
    <t>3.Установка (замена) прибора учета холодного водоснабжения</t>
  </si>
  <si>
    <t>4. Установка (замена) прибора учета горячего водоснабжения</t>
  </si>
  <si>
    <t>Замена автоматики безопасности на котлах ДКВР 4/13 на котельной № 8</t>
  </si>
  <si>
    <t>Капитальный ремонт котла ДКВР-20-13 станц.1</t>
  </si>
  <si>
    <t>Разработка ПСД, включая изыскания и экспертизу на капитальный ремонт магистрального трубопровода ЦТП "Восточный"  (замена опор)</t>
  </si>
  <si>
    <t xml:space="preserve">Капитальный ремонт т/трассы от  ЦТП - 24 до ТУ 11, Д 133мм (отопление) (надземная часть) </t>
  </si>
  <si>
    <t>Капитальный ремонт сетей отопления от ЦТП № 15 на участке от ТК 78 до ТК 89 протяженностью 159,8 п.м., Д 159, 133 мм</t>
  </si>
  <si>
    <t>Капитальный ремонт магистрального ввода в ЦТП "Восточный" (замена опор)</t>
  </si>
  <si>
    <t>Капитальный ремонт теплотрассы от ЦТП № 16 на участке от ТК-38 до ТК-39.1, Д 219, 159,89мм</t>
  </si>
  <si>
    <t>Капитальный ремонт теплотрассы, ХВС МОУ "Средняя общеобразовательная школа" п.Каджером</t>
  </si>
  <si>
    <t>2019-2 шт.</t>
  </si>
  <si>
    <t>22 кв.</t>
  </si>
  <si>
    <t>Капитальный ремонт водопроводных сетей Ду-150 мм от межквартальной магистрали по  ул. Н. Островского до ЦТП-24 длиной 291 м в г. Печора</t>
  </si>
  <si>
    <t>Установка общедомовыми и поквартирными  приборами учета используемых  энергетических  ресурсов  и  воды</t>
  </si>
  <si>
    <t>Приобретение насосов ЭЦВ</t>
  </si>
  <si>
    <t>Приобретение насосов Иртыш ПФС 65/160.148-3/2-016 со шкафом управления и напорным рукавом (песколовки на ОСК)</t>
  </si>
  <si>
    <r>
      <rPr>
        <sz val="8"/>
        <rFont val="Times New Roman"/>
        <family val="1"/>
        <charset val="204"/>
      </rPr>
      <t>Внедрение частотно-регулируемого привода электродвигателей тягодутьевых машин и насосного оборудования, работающего с переменной нагрузкой</t>
    </r>
    <r>
      <rPr>
        <sz val="8"/>
        <color indexed="10"/>
        <rFont val="Times New Roman"/>
        <family val="1"/>
        <charset val="204"/>
      </rPr>
      <t xml:space="preserve"> </t>
    </r>
  </si>
  <si>
    <t xml:space="preserve">Мероприятия, направленные       на повышение энергетической эффективности крупных электробытовых  приборов (стимулирование замены холодильников, морозильников и стиральных  машин  со сроком службы выше 15 лет на энергоэффективные    модели)              </t>
  </si>
  <si>
    <t xml:space="preserve">Капитальный ремонт сетей отопления и горячего
водоснабжения от ЦТП "Энергетик" на участке от
ТК17 до ж.д. 25 по ул. Комсомольская, Д 133,89,57мм
</t>
  </si>
  <si>
    <t xml:space="preserve">Капитальный ремонт сетей отопления и горячего
водоснабжения от ЦТП "Эпергетик" на участке от
'I'Kl3 до ж.д, 20 по ул. Строительная, Д
108,89,57мм
</t>
  </si>
  <si>
    <t>Капитальный peмонт теплотрассы от ЦТП
"Энергетик" на участке от ТК23 до ж.д. l2/2 по
ул. Стпоительная, Д 89,57мм</t>
  </si>
  <si>
    <t>|
Капитальный ремонт сетей отопления и горячего
водоснабжения от ЦТП "Энергетик" на участке от
ТК8 до ТУ11, Д l59,108</t>
  </si>
  <si>
    <t xml:space="preserve">Капитальный реплонт сетей отопления от ЦТП
"Энергетик" на участке от TKl7 до ж.д. 23 по
ул. Комсомольская,Д l08 мм
</t>
  </si>
  <si>
    <t xml:space="preserve">Капитадьный ремонт сетей отопления от ЦТП
№15 научастке от ТК50 до ТК51, Д 1O8 мм </t>
  </si>
  <si>
    <t>Капитальный ремонт т/трассы от ЦТП "Восточный" на участке от ТК4 до ТК5, Д 108мм</t>
  </si>
  <si>
    <t>Капитальный ремонт фасада здания ЦТП № l5 по осям Г, Д.</t>
  </si>
  <si>
    <t>Капитальный ремонт магистрального ввода в ЦТП № 17 от т. А до т. Б,  2l9 мм (замена изоляции)</t>
  </si>
  <si>
    <t>Замена насоса К 630/90 на котельной №8 на менее энергопотребляющий сетевой насос марки WILLO</t>
  </si>
  <si>
    <t>1 шт.</t>
  </si>
  <si>
    <t>Замена насоса сетевого-4444 на котельной № 3 на  менее энергопотребляющий марки WILO</t>
  </si>
  <si>
    <t>Установка ЧРП на тягодутьевом оборудовании котла ДКВР 20/13 котельной № 3</t>
  </si>
  <si>
    <t>Установка ЧРП на тягодутьевом оборудовании котлов ТВГ-8 ) котельной № 4</t>
  </si>
  <si>
    <t>Замена сетевых  насосов  на котельной № 4 на менее энергопотребляющий марки WILO</t>
  </si>
  <si>
    <t>40. Контроль за надлежащим состоянием приборов учета энергоресурсов</t>
  </si>
  <si>
    <t>41. Ежемесячный мониторинг потребления коммунальных ресурсов</t>
  </si>
  <si>
    <t>42. Ознакомление коллектива с энергосберегающей программой, ведение разъяснительной беседы среди сотрудников</t>
  </si>
  <si>
    <t>бюджет ГП "Кожва"</t>
  </si>
  <si>
    <t>бюджет ГП"Путеец"</t>
  </si>
  <si>
    <r>
      <t>Внедрение систем автоматического контроля и управления технологическими процессами</t>
    </r>
    <r>
      <rPr>
        <b/>
        <sz val="8"/>
        <rFont val="Times New Roman"/>
        <family val="1"/>
        <charset val="204"/>
      </rPr>
      <t xml:space="preserve"> </t>
    </r>
  </si>
  <si>
    <t xml:space="preserve">Приложение 1  </t>
  </si>
  <si>
    <t>к изменениям, вносимым в постановление администрации МР "Печора"</t>
  </si>
  <si>
    <t xml:space="preserve">от    24  декабря  2013г. № 2521      </t>
  </si>
  <si>
    <t>Капитальный ремонт теплотрассы от ТК 113 до ТК 118 с заменой вводов в ж. д. № 11,13 по ул. Гагарина</t>
  </si>
  <si>
    <t>Каритальный ремонт теплотрассы от ЦТП № 14 на участке от ЦТП № 14 до ТК-1, Д 325,159 мм</t>
  </si>
  <si>
    <t>Отдел жилищно-коммунального хозяйства администрации  МР "Печора", сектор информационно-аналитической работы и общественных связей администрации МР «Печора», управляющие и ресурсноснабжающие организации, ТСЖ</t>
  </si>
  <si>
    <t>Управляющие организации, ТСЖ, отдел жилищно-коммунального хозяйства администрации МР «Печора»</t>
  </si>
  <si>
    <t>Управляющие, ресурсоснабжающие организации, ТСЖ, отдел жилищно-коммунального хозяйства администрации  МР "Печора"</t>
  </si>
  <si>
    <t>АО "Коми тепловая компания"</t>
  </si>
  <si>
    <t>ГБУЗ РК «Печорская центральная районная больница</t>
  </si>
  <si>
    <t>МКП «Ритуал»</t>
  </si>
  <si>
    <t>МБУ «Рембыттехника»</t>
  </si>
  <si>
    <t>МАУ «Печорское время»</t>
  </si>
  <si>
    <t>Сектор информационно-аналитической работы и общественных связей администрации МР «Печора», управляющие и энергоснабжающие организации, ТСЖ</t>
  </si>
  <si>
    <t>Управление образования муниципального района «Печора»;           Управление культуры и туризма муниципального района «Печора»; Отдел жилищно-коммунального хозяйства администрации МР"Печора";                                       Сектор информационно-аналитической работы и общественных связей администрации МР «Печора»,  управляющие и энергоснабжающие организации, ТСЖ</t>
  </si>
  <si>
    <t>Капитальный ремонт ТТ и ХВС от котельной № 53 на участках от ТК-5 до домов № 11,12,22, от ТК-7 до домов №5,7, от ТК-6 до домов 9,1. Капитальный ремонт ТТ и ХВС на участках от ТК-4 до д.12, от ТК-3 до д.8,6, от ТК-12 до д.10, от ТК-2 до д. Шанс, от ТК-13 до ТК-14, ТК-20 (п.Чикшино)</t>
  </si>
  <si>
    <t xml:space="preserve">Капитальный ремонт ТТ и ХВС на участках от ТК-4 до д.12, от ТК-3 до д.8,6, от ТК-12 до д.10, от ТК-2 до д. Шанс, от ТК-13 до ТК-14, ТК-20 (п.Чикшино) ДОП. РАБОТЫ </t>
  </si>
  <si>
    <t>43. Капитальный ремонт уличного освещения СП  "Приуральское"</t>
  </si>
  <si>
    <t>2013г.-1 объект</t>
  </si>
  <si>
    <t xml:space="preserve">2012г. - 30 объектов                                    2013г.-17   объектов           </t>
  </si>
  <si>
    <t>2012г.-20 объектов</t>
  </si>
  <si>
    <t>2013г.-8 объектов</t>
  </si>
  <si>
    <t>2012г.-15 объектов</t>
  </si>
  <si>
    <t>2012г.-1 объект</t>
  </si>
  <si>
    <t>2012г.- 3 объекта</t>
  </si>
  <si>
    <t>2010г.- 1 шт.</t>
  </si>
  <si>
    <t xml:space="preserve">2011г.-6 шт.           2012г. –33   шт.   2013г. - 35   шт. 2014г. -3      шт.        </t>
  </si>
  <si>
    <t xml:space="preserve">2011г.-3   шт.    2012г.-2 шт. 2013г. -2   шт.        </t>
  </si>
  <si>
    <t>2011г.-2    шт.   2012г.-1    шт.</t>
  </si>
  <si>
    <t>2018 г -1 шт.</t>
  </si>
  <si>
    <t>2010г.-1 шт.</t>
  </si>
  <si>
    <t xml:space="preserve">2011г. 5  шт.     2012г.-21  шт.     2013г.-15   шт.   </t>
  </si>
  <si>
    <t xml:space="preserve">2011г.-6   шт.   2012г.-15 шт.             2013г.-1   шт.       </t>
  </si>
  <si>
    <t xml:space="preserve">2019г. - 4   шт.   2020г. - 2 шт.             2021г. - 2   шт.       </t>
  </si>
  <si>
    <t>2012г.-5   шт.</t>
  </si>
  <si>
    <t>2011г.-7 шт.</t>
  </si>
  <si>
    <t>2012г.-15 шт.</t>
  </si>
  <si>
    <t>2011г.-7   шт.        2012г.-6   шт.                2013г.-2   шт.                   2014г.-2   шт.</t>
  </si>
  <si>
    <t>2010г.-1  шт.</t>
  </si>
  <si>
    <t>2011г.-2  шт.</t>
  </si>
  <si>
    <t>2010г. -1     шт.             2011г. -2     шт.</t>
  </si>
  <si>
    <t>2010г. – 1     шт.</t>
  </si>
  <si>
    <t>2013г.-116   шт. 2014г.-  37   шт.  2019г.-180   шт.   2020г.-150   шт.    2021г.-125   шт.</t>
  </si>
  <si>
    <t xml:space="preserve">2011г.-1    шт.        2012г.-10  шт.              2013г.-6    шт.           2014г.-40  шт.  2019г.-60  шт.  2020г.-141 шт.    2021г.-61  шт.      </t>
  </si>
  <si>
    <t>2010г.-140  шт.               2011г.-230  шт.                2012г.-370  шт.    2013г.-220  шт.              2014г.-100  шт.</t>
  </si>
  <si>
    <t>2010г.-10    шт.        2011г.-10    шт.</t>
  </si>
  <si>
    <t>2010г.-33    шт.        2011г.-11    шт.</t>
  </si>
  <si>
    <t>2010г.-13    шт.             2011г.-7      шт.</t>
  </si>
  <si>
    <t>2018 - 3 шт.</t>
  </si>
  <si>
    <t>2018 - 6 шт.</t>
  </si>
  <si>
    <t>2010г. -7   шт.            2011г.-11  шт.                  2012г.-15  шт.                             2013г.-15  шт.               2014г.-15  шт.</t>
  </si>
  <si>
    <t xml:space="preserve">2012г.-12  шт.        </t>
  </si>
  <si>
    <t xml:space="preserve">2011г.-26 объектов 2012г.-26 объектов     2013г.-26 объектов      2014г.27 объектов </t>
  </si>
  <si>
    <t xml:space="preserve">2015г.-42 объекта </t>
  </si>
  <si>
    <t>2014г. 15 объектов</t>
  </si>
  <si>
    <t>2018г. -1  объект 2019г. -1 объект</t>
  </si>
  <si>
    <t>2010г.-1 объект             2011г.-1  объект          2012г.-1 объект           2013г.-1   объект               2014г.-1  объект           2018 г.- 3 объекта 2019г - 3  объекта 2020г. - 3  объекта 2021г. - 3  объекта</t>
  </si>
  <si>
    <t xml:space="preserve">2012г.-34    штуки        </t>
  </si>
  <si>
    <t xml:space="preserve">2012г.-3028  кв.м           2013г.-3028   кв.м               2014г.-3028   кв.м  2018 г.-3028   кв.м    </t>
  </si>
  <si>
    <t>2010г.-14  штук                2011г.-14  штук</t>
  </si>
  <si>
    <t>2010г.-1 штук</t>
  </si>
  <si>
    <t>2010г.-1   штука    2011г.-1   штука</t>
  </si>
  <si>
    <t xml:space="preserve">2012г.-1   объект     </t>
  </si>
  <si>
    <t>2013г.-2 объекта      2014-2 объекта</t>
  </si>
  <si>
    <t xml:space="preserve">2013-2  объекта        </t>
  </si>
  <si>
    <t xml:space="preserve">2013г.-3  объекта   2014г.-2  объекта        </t>
  </si>
  <si>
    <t>2013г. - 1   объект МОУ "СОШ с. Приуральское"</t>
  </si>
  <si>
    <t>2013г. - 1 объект МДОУ "Детский сад с. Приуральское"</t>
  </si>
  <si>
    <t>2018г. - 31   штука  2019г. - 18 штук 2020г. - 17 штук</t>
  </si>
  <si>
    <t>2016г. 18 штук   2017г. - 18 штук       2018 г. - 19 штук      2019г. - 20 штук</t>
  </si>
  <si>
    <t>2015 г.-1 штука</t>
  </si>
  <si>
    <t>2012г.- 1   объект              2013г. -1 объект    2015г. - 1 объект</t>
  </si>
  <si>
    <t>2010г.- 1 шт.  2015г. - 2 шт.</t>
  </si>
  <si>
    <t>2. Оснащение зданий, строений сооружений приборами учета тепловой энергии (поверка)</t>
  </si>
  <si>
    <t>Замена водпроводных сетей Ду-150 от ВК у д. 83 по Печосркому пр. до ВК у д. 84а по ул. Социалистическая, г. Печора</t>
  </si>
  <si>
    <t>Капитальный ремонт участка теплосети и водпровода от ТК-26 до ТК-7 по ул. Ручейная п. Каджером, котельная № 31</t>
  </si>
  <si>
    <t>Капитальный ремонт здания ЦТП № 17</t>
  </si>
  <si>
    <t>Капитальный ремонт ЦТП № 27 и участка тепловой сети Ду-300 мм от ЦТП № 27 до ТК № 10 адресу РК, г. Печора, ул. Железнодорожная</t>
  </si>
  <si>
    <t>Выполнение работ по капитальному ремонту трубопровода ХВС по адрес: г. Печора, ул. Школьная</t>
  </si>
  <si>
    <t>Выполнение работ по капитальному ремонту сетей водоснабжения и водоотведения в МР "Печора"</t>
  </si>
  <si>
    <t>Капитальный ремонт трассы теплоснабжения от ТК-86 до ТК 87 от ТК-86 до ТК-88 у жилого дома по уол. Русанова 43</t>
  </si>
  <si>
    <t>Капитальный ремонт теплотрассы от ТК-12 до ТК-17 по ул. Центральная в п. Путеец</t>
  </si>
  <si>
    <t>Капитальный ремонт сети теплоснабжения и горячего водоснабжения по ул. Центральная в п. Путеец</t>
  </si>
  <si>
    <t xml:space="preserve"> Капитальный ремонт котла ТВГ-8М (кот. 4 в г.Печора)</t>
  </si>
  <si>
    <t>Установка котла ДКВр-2,5-13(взамен теплообменника ДЕ-6,5/14  и экономайзера ЭП2-94  на котельной №42 в п.Набережный</t>
  </si>
  <si>
    <t xml:space="preserve"> Приобретение и поствка котла "Богатырь"(КВр-0,93) на систему ГВС котельной №45</t>
  </si>
  <si>
    <t xml:space="preserve"> Приобретение котла ДКВР 2,5-13(1 агрегат) и экономайзера ЭП 2-94(1 агрегат), п.Набережный , котельная №42</t>
  </si>
  <si>
    <t xml:space="preserve">  Замена котла ДКВР 4/13 на котельной № 8</t>
  </si>
  <si>
    <t>Капитальный ремонт котла ТВГ 8М на котельной № 4</t>
  </si>
  <si>
    <t xml:space="preserve">Капитальный ремонт тепловых сетей котельной № 5 г. Печора </t>
  </si>
  <si>
    <t>Капитальный ремонт сетей водоснабжения Ду-100 и Ду-200 от ВК по ул. Русанова до МДОУ № 22 "Кораблик" в г. Печора, РК</t>
  </si>
  <si>
    <t>Капитальный ремонт сетей водоснабжения от ВК-1 у д. 88А по Печорскому пр-ту до ВК-2  (ПГ) у д. 4 по ул. М. Булгаковой в г. Печора, РК</t>
  </si>
  <si>
    <t>Капитальный ремонт теплотрассы от ТК до ЦТП "Восточный" отв. магистральные сети, L - 442 м реестровый номер 7656</t>
  </si>
  <si>
    <t>Капитальный ремонт теплотрассы от ТК-5 до ТК-6 ЦТП "Энергетик", L 149 -м реестровый № 7709</t>
  </si>
  <si>
    <t>Капитальный ремонт сетей водоснабжения от ВК сущ-1 до ВК сущ-2 у д. 7 по ул. Русанова в пст. Луговой, Республика Коми</t>
  </si>
  <si>
    <t>2017г. 25 шт. 2018г. -37 шт.  2019г. - 33 шт.</t>
  </si>
  <si>
    <t>Капитальный ремонт участка тепловых сетей и водопровода  от ТК-15 до ТК-15/1 в пгт. Путеец</t>
  </si>
  <si>
    <t>2012г.-2   шт. 2015г. - 3 шт.    2018 г.-2 шт.   2021г. - 3 шт.</t>
  </si>
  <si>
    <t>2016г. - 1 объект 2017 г. - 1 объект 2018 г. -1  объект 2019г. -1   объект  2020г. -1   объект  2021г. -1   объект</t>
  </si>
  <si>
    <t>средства бюджета МО ГП «Печора»</t>
  </si>
  <si>
    <t>средства бюджета МО ГП "Кожва"</t>
  </si>
  <si>
    <t>средства бюджета МО ГП"Путеец"</t>
  </si>
  <si>
    <t>2012г. -7  шт.            2013г.-17   шт. 2015г. - 21 шт.   2019 г.- 20 шт.</t>
  </si>
  <si>
    <t xml:space="preserve">2012г.-41   шт.    2013г.-15  шт. 2014г. -7  шт.        </t>
  </si>
  <si>
    <t>2011г.-1300 шт.          2012г.-200   шт.     2013г.-130   шт.    2014-   65    шт. 2015г. - 220 шт.  2016г. - 230 шт.   2017г. - 230 шт.  2018- 340    шт.</t>
  </si>
  <si>
    <t xml:space="preserve">2011г.-11 объектов         2012г.-15 объектов              2013г.-15 объектов 2014г. -15объектов          </t>
  </si>
  <si>
    <t xml:space="preserve">2012г.  -3 объекта  2013г. - 3 объекта          2014г.-  3 объекта  2016г. - 3 объекта      2018 г. - 3 объекта 2019г  - 3  объекта 2020г. - 3   объекта 2021г. - 3 объекта         </t>
  </si>
  <si>
    <t>2016г. -1 объект 2017г. - 1 объект 2018г.  -1  объект          2019 г. -1 объект</t>
  </si>
  <si>
    <t xml:space="preserve">  2014г.-2 объекта</t>
  </si>
  <si>
    <t>2020г.-6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</si>
</sst>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center"/>
    </xf>
    <xf numFmtId="164" fontId="2" fillId="2" borderId="0" xfId="0" applyNumberFormat="1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65" fontId="1" fillId="2" borderId="0" xfId="0" applyNumberFormat="1" applyFont="1" applyFill="1"/>
    <xf numFmtId="4" fontId="1" fillId="2" borderId="0" xfId="0" applyNumberFormat="1" applyFont="1" applyFill="1"/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3" borderId="6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4" fontId="3" fillId="3" borderId="0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top"/>
    </xf>
    <xf numFmtId="0" fontId="3" fillId="3" borderId="5" xfId="0" applyFont="1" applyFill="1" applyBorder="1" applyAlignment="1">
      <alignment horizontal="left"/>
    </xf>
    <xf numFmtId="0" fontId="3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165" fontId="5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1" fillId="3" borderId="0" xfId="0" applyFont="1" applyFill="1"/>
    <xf numFmtId="4" fontId="5" fillId="3" borderId="1" xfId="0" applyNumberFormat="1" applyFont="1" applyFill="1" applyBorder="1" applyAlignment="1">
      <alignment horizontal="left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/>
    </xf>
    <xf numFmtId="166" fontId="6" fillId="3" borderId="0" xfId="0" applyNumberFormat="1" applyFont="1" applyFill="1" applyAlignment="1">
      <alignment horizontal="center" vertical="center"/>
    </xf>
    <xf numFmtId="167" fontId="5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167" fontId="10" fillId="3" borderId="1" xfId="0" applyNumberFormat="1" applyFont="1" applyFill="1" applyBorder="1" applyAlignment="1">
      <alignment horizontal="center" vertical="center" wrapText="1"/>
    </xf>
    <xf numFmtId="165" fontId="1" fillId="3" borderId="0" xfId="0" applyNumberFormat="1" applyFont="1" applyFill="1"/>
    <xf numFmtId="166" fontId="5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7" fontId="5" fillId="3" borderId="2" xfId="0" applyNumberFormat="1" applyFont="1" applyFill="1" applyBorder="1" applyAlignment="1">
      <alignment horizontal="center" vertical="center" wrapText="1"/>
    </xf>
    <xf numFmtId="167" fontId="0" fillId="0" borderId="4" xfId="0" applyNumberFormat="1" applyBorder="1" applyAlignment="1">
      <alignment horizontal="center" vertical="center" wrapText="1"/>
    </xf>
    <xf numFmtId="167" fontId="0" fillId="3" borderId="4" xfId="0" applyNumberFormat="1" applyFill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166" fontId="5" fillId="3" borderId="4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165" fontId="3" fillId="2" borderId="0" xfId="0" applyNumberFormat="1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vertical="top" wrapText="1"/>
    </xf>
    <xf numFmtId="0" fontId="9" fillId="3" borderId="7" xfId="0" applyFont="1" applyFill="1" applyBorder="1" applyAlignment="1">
      <alignment vertical="top" wrapText="1"/>
    </xf>
    <xf numFmtId="0" fontId="0" fillId="3" borderId="8" xfId="0" applyFill="1" applyBorder="1" applyAlignment="1"/>
    <xf numFmtId="0" fontId="0" fillId="3" borderId="9" xfId="0" applyFill="1" applyBorder="1" applyAlignment="1"/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top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5"/>
  <sheetViews>
    <sheetView tabSelected="1" view="pageBreakPreview" zoomScaleNormal="100" zoomScaleSheetLayoutView="100" workbookViewId="0">
      <pane ySplit="2865" topLeftCell="A325" activePane="bottomLeft"/>
      <selection activeCell="N11" sqref="N11"/>
      <selection pane="bottomLeft" activeCell="P226" sqref="P226:R226"/>
    </sheetView>
  </sheetViews>
  <sheetFormatPr defaultRowHeight="12" x14ac:dyDescent="0.2"/>
  <cols>
    <col min="1" max="1" width="42.140625" style="4" customWidth="1"/>
    <col min="2" max="2" width="27.85546875" style="4" customWidth="1"/>
    <col min="3" max="3" width="14.28515625" style="7" customWidth="1"/>
    <col min="4" max="4" width="20.140625" style="9" customWidth="1"/>
    <col min="5" max="5" width="12.140625" style="5" customWidth="1"/>
    <col min="6" max="6" width="13.42578125" style="10" customWidth="1"/>
    <col min="7" max="7" width="10.5703125" style="10" customWidth="1"/>
    <col min="8" max="8" width="13.85546875" style="10" customWidth="1"/>
    <col min="9" max="9" width="9.28515625" style="10" customWidth="1"/>
    <col min="10" max="10" width="10.140625" style="10" customWidth="1"/>
    <col min="11" max="11" width="7.85546875" style="68" customWidth="1"/>
    <col min="12" max="12" width="11.28515625" style="10" customWidth="1"/>
    <col min="13" max="13" width="10.85546875" style="10" customWidth="1"/>
    <col min="14" max="15" width="11.85546875" style="10" customWidth="1"/>
    <col min="16" max="16" width="10" style="10" customWidth="1"/>
    <col min="17" max="17" width="8.85546875" style="10" customWidth="1"/>
    <col min="18" max="18" width="11.140625" style="10" customWidth="1"/>
    <col min="19" max="19" width="12.85546875" style="1" customWidth="1"/>
    <col min="20" max="20" width="14.5703125" style="1" customWidth="1"/>
    <col min="21" max="16384" width="9.140625" style="1"/>
  </cols>
  <sheetData>
    <row r="1" spans="1:20" s="2" customFormat="1" x14ac:dyDescent="0.2">
      <c r="A1" s="3"/>
      <c r="B1" s="3"/>
      <c r="C1" s="11"/>
      <c r="D1" s="8"/>
      <c r="E1" s="11"/>
      <c r="F1" s="10"/>
      <c r="G1" s="10"/>
      <c r="K1" s="85"/>
    </row>
    <row r="2" spans="1:20" s="2" customFormat="1" x14ac:dyDescent="0.2">
      <c r="A2" s="136" t="s">
        <v>300</v>
      </c>
      <c r="B2" s="136"/>
      <c r="C2" s="136"/>
      <c r="D2" s="136"/>
      <c r="E2" s="136"/>
      <c r="F2" s="136"/>
      <c r="G2" s="136"/>
      <c r="H2" s="136"/>
      <c r="I2" s="136"/>
      <c r="J2" s="136"/>
      <c r="K2" s="137"/>
      <c r="L2" s="136"/>
      <c r="M2" s="136"/>
      <c r="N2" s="136"/>
      <c r="O2" s="136"/>
      <c r="P2" s="136"/>
      <c r="Q2" s="136"/>
      <c r="R2" s="136"/>
    </row>
    <row r="3" spans="1:20" s="2" customFormat="1" x14ac:dyDescent="0.2">
      <c r="A3" s="136" t="s">
        <v>301</v>
      </c>
      <c r="B3" s="136"/>
      <c r="C3" s="136"/>
      <c r="D3" s="136"/>
      <c r="E3" s="136"/>
      <c r="F3" s="136"/>
      <c r="G3" s="136"/>
      <c r="H3" s="136"/>
      <c r="I3" s="136"/>
      <c r="J3" s="136"/>
      <c r="K3" s="137"/>
      <c r="L3" s="136"/>
      <c r="M3" s="136"/>
      <c r="N3" s="136"/>
      <c r="O3" s="136"/>
      <c r="P3" s="136"/>
      <c r="Q3" s="136"/>
      <c r="R3" s="136"/>
    </row>
    <row r="4" spans="1:20" s="2" customFormat="1" x14ac:dyDescent="0.2">
      <c r="A4" s="136" t="s">
        <v>302</v>
      </c>
      <c r="B4" s="136"/>
      <c r="C4" s="136"/>
      <c r="D4" s="136"/>
      <c r="E4" s="136"/>
      <c r="F4" s="136"/>
      <c r="G4" s="136"/>
      <c r="H4" s="136"/>
      <c r="I4" s="136"/>
      <c r="J4" s="136"/>
      <c r="K4" s="137"/>
      <c r="L4" s="136"/>
      <c r="M4" s="136"/>
      <c r="N4" s="136"/>
      <c r="O4" s="136"/>
      <c r="P4" s="136"/>
      <c r="Q4" s="136"/>
      <c r="R4" s="136"/>
    </row>
    <row r="6" spans="1:20" s="2" customFormat="1" x14ac:dyDescent="0.2">
      <c r="A6" s="136" t="s">
        <v>217</v>
      </c>
      <c r="B6" s="136"/>
      <c r="C6" s="136"/>
      <c r="D6" s="136"/>
      <c r="E6" s="136"/>
      <c r="F6" s="136"/>
      <c r="G6" s="136"/>
      <c r="H6" s="136"/>
      <c r="I6" s="136"/>
      <c r="J6" s="136"/>
      <c r="K6" s="137"/>
      <c r="L6" s="136"/>
      <c r="M6" s="136"/>
      <c r="N6" s="136"/>
      <c r="O6" s="136"/>
      <c r="P6" s="136"/>
      <c r="Q6" s="136"/>
      <c r="R6" s="136"/>
    </row>
    <row r="7" spans="1:20" s="2" customFormat="1" x14ac:dyDescent="0.2">
      <c r="A7" s="136" t="s">
        <v>214</v>
      </c>
      <c r="B7" s="136"/>
      <c r="C7" s="136"/>
      <c r="D7" s="136"/>
      <c r="E7" s="136"/>
      <c r="F7" s="136"/>
      <c r="G7" s="136"/>
      <c r="H7" s="136"/>
      <c r="I7" s="136"/>
      <c r="J7" s="136"/>
      <c r="K7" s="137"/>
      <c r="L7" s="136"/>
      <c r="M7" s="136"/>
      <c r="N7" s="136"/>
      <c r="O7" s="136"/>
      <c r="P7" s="136"/>
      <c r="Q7" s="136"/>
      <c r="R7" s="136"/>
    </row>
    <row r="8" spans="1:20" s="2" customFormat="1" x14ac:dyDescent="0.2">
      <c r="A8" s="136" t="s">
        <v>218</v>
      </c>
      <c r="B8" s="136"/>
      <c r="C8" s="136"/>
      <c r="D8" s="136"/>
      <c r="E8" s="136"/>
      <c r="F8" s="136"/>
      <c r="G8" s="136"/>
      <c r="H8" s="136"/>
      <c r="I8" s="136"/>
      <c r="J8" s="136"/>
      <c r="K8" s="137"/>
      <c r="L8" s="136"/>
      <c r="M8" s="136"/>
      <c r="N8" s="136"/>
      <c r="O8" s="136"/>
      <c r="P8" s="136"/>
      <c r="Q8" s="136"/>
      <c r="R8" s="136"/>
    </row>
    <row r="9" spans="1:20" s="2" customFormat="1" x14ac:dyDescent="0.2">
      <c r="A9" s="3"/>
      <c r="B9" s="3"/>
      <c r="C9" s="11"/>
      <c r="D9" s="8"/>
      <c r="E9" s="11"/>
      <c r="F9" s="10"/>
      <c r="G9" s="10"/>
      <c r="H9" s="10"/>
      <c r="I9" s="10"/>
      <c r="J9" s="10"/>
      <c r="K9" s="68"/>
      <c r="L9" s="10"/>
      <c r="M9" s="10"/>
      <c r="N9" s="10"/>
      <c r="O9" s="10"/>
      <c r="P9" s="10"/>
      <c r="Q9" s="10"/>
      <c r="R9" s="10"/>
    </row>
    <row r="10" spans="1:20" s="2" customFormat="1" ht="11.25" x14ac:dyDescent="0.2">
      <c r="A10" s="141" t="s">
        <v>0</v>
      </c>
      <c r="B10" s="143" t="s">
        <v>54</v>
      </c>
      <c r="C10" s="122" t="s">
        <v>55</v>
      </c>
      <c r="D10" s="119" t="s">
        <v>1</v>
      </c>
      <c r="E10" s="122" t="s">
        <v>2</v>
      </c>
      <c r="F10" s="122" t="s">
        <v>3</v>
      </c>
      <c r="G10" s="138" t="s">
        <v>4</v>
      </c>
      <c r="H10" s="138"/>
      <c r="I10" s="138"/>
      <c r="J10" s="138"/>
      <c r="K10" s="139"/>
      <c r="L10" s="138"/>
      <c r="M10" s="138"/>
      <c r="N10" s="138"/>
      <c r="O10" s="138"/>
      <c r="P10" s="138"/>
      <c r="Q10" s="138"/>
      <c r="R10" s="138"/>
    </row>
    <row r="11" spans="1:20" s="2" customFormat="1" ht="11.25" x14ac:dyDescent="0.2">
      <c r="A11" s="142"/>
      <c r="B11" s="144"/>
      <c r="C11" s="123"/>
      <c r="D11" s="121"/>
      <c r="E11" s="123"/>
      <c r="F11" s="123"/>
      <c r="G11" s="53">
        <v>2010</v>
      </c>
      <c r="H11" s="53">
        <v>2011</v>
      </c>
      <c r="I11" s="53">
        <v>2012</v>
      </c>
      <c r="J11" s="53">
        <v>2013</v>
      </c>
      <c r="K11" s="53">
        <v>2014</v>
      </c>
      <c r="L11" s="53">
        <v>2015</v>
      </c>
      <c r="M11" s="53">
        <v>2016</v>
      </c>
      <c r="N11" s="53">
        <v>2017</v>
      </c>
      <c r="O11" s="53">
        <v>2018</v>
      </c>
      <c r="P11" s="53">
        <v>2019</v>
      </c>
      <c r="Q11" s="53">
        <v>2020</v>
      </c>
      <c r="R11" s="53">
        <v>2021</v>
      </c>
    </row>
    <row r="12" spans="1:20" s="2" customFormat="1" ht="11.25" x14ac:dyDescent="0.2">
      <c r="A12" s="140" t="s">
        <v>56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</row>
    <row r="13" spans="1:20" s="2" customFormat="1" ht="81" customHeight="1" x14ac:dyDescent="0.2">
      <c r="A13" s="14" t="s">
        <v>57</v>
      </c>
      <c r="B13" s="14"/>
      <c r="C13" s="15"/>
      <c r="D13" s="16" t="s">
        <v>209</v>
      </c>
      <c r="E13" s="86">
        <f>F40+F164+F283</f>
        <v>610552.2668000001</v>
      </c>
      <c r="F13" s="17">
        <f t="shared" ref="F13:F42" si="0">SUM(G13:R13)</f>
        <v>0</v>
      </c>
      <c r="G13" s="17">
        <v>0</v>
      </c>
      <c r="H13" s="17">
        <v>0</v>
      </c>
      <c r="I13" s="17">
        <v>0</v>
      </c>
      <c r="J13" s="17">
        <v>0</v>
      </c>
      <c r="K13" s="28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</row>
    <row r="14" spans="1:20" s="2" customFormat="1" ht="78.75" customHeight="1" x14ac:dyDescent="0.2">
      <c r="A14" s="14" t="s">
        <v>58</v>
      </c>
      <c r="B14" s="14" t="s">
        <v>59</v>
      </c>
      <c r="C14" s="15"/>
      <c r="D14" s="16" t="s">
        <v>210</v>
      </c>
      <c r="E14" s="15"/>
      <c r="F14" s="79">
        <f t="shared" si="0"/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</row>
    <row r="15" spans="1:20" s="2" customFormat="1" ht="30.75" customHeight="1" x14ac:dyDescent="0.2">
      <c r="A15" s="132" t="s">
        <v>60</v>
      </c>
      <c r="B15" s="14" t="s">
        <v>243</v>
      </c>
      <c r="C15" s="15"/>
      <c r="D15" s="127"/>
      <c r="E15" s="15" t="s">
        <v>132</v>
      </c>
      <c r="F15" s="79">
        <f>SUM(G15:R15)</f>
        <v>52.113</v>
      </c>
      <c r="G15" s="79">
        <v>0</v>
      </c>
      <c r="H15" s="79">
        <v>0</v>
      </c>
      <c r="I15" s="79">
        <v>0</v>
      </c>
      <c r="J15" s="79">
        <v>52.113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79">
        <v>0</v>
      </c>
    </row>
    <row r="16" spans="1:20" s="2" customFormat="1" ht="34.5" customHeight="1" x14ac:dyDescent="0.2">
      <c r="A16" s="133"/>
      <c r="B16" s="14" t="s">
        <v>245</v>
      </c>
      <c r="C16" s="15"/>
      <c r="D16" s="127"/>
      <c r="E16" s="15" t="s">
        <v>132</v>
      </c>
      <c r="F16" s="79">
        <f>SUM(G16:R16)</f>
        <v>10725.57287</v>
      </c>
      <c r="G16" s="79">
        <v>0</v>
      </c>
      <c r="H16" s="79">
        <v>0</v>
      </c>
      <c r="I16" s="79">
        <v>5327.9</v>
      </c>
      <c r="J16" s="79">
        <f>6355.17256-653.834-52.113-341.978-343.32669</f>
        <v>4963.9208699999999</v>
      </c>
      <c r="K16" s="79">
        <v>433.75200000000001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79">
        <v>0</v>
      </c>
      <c r="S16" s="13"/>
      <c r="T16" s="12"/>
    </row>
    <row r="17" spans="1:20" s="2" customFormat="1" ht="26.25" customHeight="1" x14ac:dyDescent="0.2">
      <c r="A17" s="134"/>
      <c r="B17" s="14" t="s">
        <v>244</v>
      </c>
      <c r="C17" s="15" t="s">
        <v>62</v>
      </c>
      <c r="D17" s="127"/>
      <c r="E17" s="15" t="s">
        <v>132</v>
      </c>
      <c r="F17" s="79">
        <f>SUM(G17:R17)</f>
        <v>2461.2386899999997</v>
      </c>
      <c r="G17" s="79">
        <v>0</v>
      </c>
      <c r="H17" s="79">
        <v>0</v>
      </c>
      <c r="I17" s="79">
        <v>522.1</v>
      </c>
      <c r="J17" s="79">
        <f>653.834+341.978+343.32669</f>
        <v>1339.1386899999998</v>
      </c>
      <c r="K17" s="79">
        <f>600</f>
        <v>600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79">
        <v>0</v>
      </c>
      <c r="R17" s="79">
        <v>0</v>
      </c>
      <c r="S17" s="13"/>
    </row>
    <row r="18" spans="1:20" s="2" customFormat="1" ht="33.75" x14ac:dyDescent="0.2">
      <c r="A18" s="128" t="s">
        <v>63</v>
      </c>
      <c r="B18" s="14" t="s">
        <v>64</v>
      </c>
      <c r="C18" s="15" t="s">
        <v>65</v>
      </c>
      <c r="D18" s="16" t="s">
        <v>66</v>
      </c>
      <c r="E18" s="15" t="s">
        <v>132</v>
      </c>
      <c r="F18" s="79">
        <f t="shared" si="0"/>
        <v>150</v>
      </c>
      <c r="G18" s="79">
        <v>0</v>
      </c>
      <c r="H18" s="79">
        <v>0</v>
      </c>
      <c r="I18" s="79">
        <v>150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79">
        <v>0</v>
      </c>
      <c r="S18" s="13"/>
    </row>
    <row r="19" spans="1:20" s="2" customFormat="1" ht="38.25" customHeight="1" x14ac:dyDescent="0.2">
      <c r="A19" s="128"/>
      <c r="B19" s="14" t="s">
        <v>240</v>
      </c>
      <c r="C19" s="15"/>
      <c r="D19" s="15" t="s">
        <v>141</v>
      </c>
      <c r="E19" s="15" t="s">
        <v>132</v>
      </c>
      <c r="F19" s="79">
        <f>SUM(G19:R19)</f>
        <v>0</v>
      </c>
      <c r="G19" s="79">
        <v>0</v>
      </c>
      <c r="H19" s="79">
        <v>0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79">
        <v>0</v>
      </c>
    </row>
    <row r="20" spans="1:20" s="2" customFormat="1" ht="39" customHeight="1" x14ac:dyDescent="0.2">
      <c r="A20" s="128"/>
      <c r="B20" s="14" t="s">
        <v>241</v>
      </c>
      <c r="C20" s="15" t="s">
        <v>272</v>
      </c>
      <c r="D20" s="15" t="s">
        <v>141</v>
      </c>
      <c r="E20" s="15" t="s">
        <v>132</v>
      </c>
      <c r="F20" s="79">
        <f>SUM(G20:R20)</f>
        <v>214.3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64.3</v>
      </c>
      <c r="P20" s="79">
        <v>50</v>
      </c>
      <c r="Q20" s="79">
        <v>50</v>
      </c>
      <c r="R20" s="79">
        <v>50</v>
      </c>
      <c r="T20" s="12"/>
    </row>
    <row r="21" spans="1:20" s="2" customFormat="1" ht="60" customHeight="1" x14ac:dyDescent="0.2">
      <c r="A21" s="128"/>
      <c r="B21" s="14" t="s">
        <v>224</v>
      </c>
      <c r="C21" s="15" t="s">
        <v>67</v>
      </c>
      <c r="D21" s="16" t="s">
        <v>61</v>
      </c>
      <c r="E21" s="15" t="s">
        <v>132</v>
      </c>
      <c r="F21" s="79">
        <f t="shared" si="0"/>
        <v>6900.8093600000002</v>
      </c>
      <c r="G21" s="79">
        <v>1000</v>
      </c>
      <c r="H21" s="79">
        <v>0</v>
      </c>
      <c r="I21" s="79">
        <v>5500</v>
      </c>
      <c r="J21" s="79">
        <v>0</v>
      </c>
      <c r="K21" s="79">
        <v>400.80936000000003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79">
        <v>0</v>
      </c>
    </row>
    <row r="22" spans="1:20" s="2" customFormat="1" ht="45" x14ac:dyDescent="0.2">
      <c r="A22" s="128"/>
      <c r="B22" s="21" t="s">
        <v>274</v>
      </c>
      <c r="C22" s="15" t="s">
        <v>68</v>
      </c>
      <c r="D22" s="16" t="s">
        <v>66</v>
      </c>
      <c r="E22" s="15" t="s">
        <v>72</v>
      </c>
      <c r="F22" s="79">
        <f t="shared" si="0"/>
        <v>31217.3</v>
      </c>
      <c r="G22" s="79">
        <v>0</v>
      </c>
      <c r="H22" s="79">
        <v>20643.5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79">
        <v>5445.6</v>
      </c>
      <c r="R22" s="79">
        <v>5128.2</v>
      </c>
    </row>
    <row r="23" spans="1:20" s="2" customFormat="1" ht="96" customHeight="1" x14ac:dyDescent="0.2">
      <c r="A23" s="128"/>
      <c r="B23" s="14" t="s">
        <v>69</v>
      </c>
      <c r="C23" s="15" t="s">
        <v>70</v>
      </c>
      <c r="D23" s="16" t="s">
        <v>71</v>
      </c>
      <c r="E23" s="15" t="s">
        <v>72</v>
      </c>
      <c r="F23" s="79">
        <f t="shared" si="0"/>
        <v>2214</v>
      </c>
      <c r="G23" s="79">
        <v>480</v>
      </c>
      <c r="H23" s="79">
        <v>0</v>
      </c>
      <c r="I23" s="79">
        <v>552</v>
      </c>
      <c r="J23" s="79">
        <v>552</v>
      </c>
      <c r="K23" s="79">
        <v>630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</row>
    <row r="24" spans="1:20" s="2" customFormat="1" ht="160.5" customHeight="1" x14ac:dyDescent="0.2">
      <c r="A24" s="14" t="s">
        <v>73</v>
      </c>
      <c r="B24" s="14" t="s">
        <v>74</v>
      </c>
      <c r="C24" s="15"/>
      <c r="D24" s="16" t="s">
        <v>305</v>
      </c>
      <c r="E24" s="15"/>
      <c r="F24" s="79">
        <f t="shared" si="0"/>
        <v>0</v>
      </c>
      <c r="G24" s="79">
        <v>0</v>
      </c>
      <c r="H24" s="79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79">
        <v>0</v>
      </c>
      <c r="R24" s="79">
        <v>0</v>
      </c>
    </row>
    <row r="25" spans="1:20" s="2" customFormat="1" ht="25.5" customHeight="1" x14ac:dyDescent="0.2">
      <c r="A25" s="14" t="s">
        <v>75</v>
      </c>
      <c r="B25" s="14"/>
      <c r="C25" s="15"/>
      <c r="D25" s="16" t="s">
        <v>61</v>
      </c>
      <c r="E25" s="15"/>
      <c r="F25" s="79">
        <f t="shared" si="0"/>
        <v>0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  <c r="R25" s="79">
        <v>0</v>
      </c>
    </row>
    <row r="26" spans="1:20" s="2" customFormat="1" ht="36" customHeight="1" x14ac:dyDescent="0.2">
      <c r="A26" s="14" t="s">
        <v>76</v>
      </c>
      <c r="B26" s="14" t="s">
        <v>77</v>
      </c>
      <c r="C26" s="15"/>
      <c r="D26" s="16" t="s">
        <v>61</v>
      </c>
      <c r="E26" s="15"/>
      <c r="F26" s="79">
        <f t="shared" si="0"/>
        <v>0</v>
      </c>
      <c r="G26" s="79">
        <v>0</v>
      </c>
      <c r="H26" s="79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79">
        <v>0</v>
      </c>
      <c r="R26" s="79">
        <v>0</v>
      </c>
    </row>
    <row r="27" spans="1:20" s="2" customFormat="1" ht="86.25" customHeight="1" x14ac:dyDescent="0.2">
      <c r="A27" s="14" t="s">
        <v>78</v>
      </c>
      <c r="B27" s="14" t="s">
        <v>79</v>
      </c>
      <c r="C27" s="15"/>
      <c r="D27" s="16" t="s">
        <v>306</v>
      </c>
      <c r="E27" s="15" t="s">
        <v>207</v>
      </c>
      <c r="F27" s="79">
        <f t="shared" si="0"/>
        <v>0</v>
      </c>
      <c r="G27" s="79"/>
      <c r="H27" s="79"/>
      <c r="I27" s="79"/>
      <c r="J27" s="79"/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79">
        <v>0</v>
      </c>
      <c r="R27" s="79">
        <v>0</v>
      </c>
    </row>
    <row r="28" spans="1:20" s="2" customFormat="1" ht="34.5" customHeight="1" x14ac:dyDescent="0.2">
      <c r="A28" s="128" t="s">
        <v>80</v>
      </c>
      <c r="B28" s="14" t="s">
        <v>81</v>
      </c>
      <c r="C28" s="15" t="s">
        <v>82</v>
      </c>
      <c r="D28" s="16" t="s">
        <v>83</v>
      </c>
      <c r="E28" s="15" t="s">
        <v>72</v>
      </c>
      <c r="F28" s="79">
        <f t="shared" si="0"/>
        <v>29181</v>
      </c>
      <c r="G28" s="79">
        <v>6281</v>
      </c>
      <c r="H28" s="79">
        <v>0</v>
      </c>
      <c r="I28" s="79">
        <v>7200</v>
      </c>
      <c r="J28" s="79">
        <v>7700</v>
      </c>
      <c r="K28" s="79">
        <v>8000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  <c r="R28" s="79">
        <v>0</v>
      </c>
    </row>
    <row r="29" spans="1:20" s="2" customFormat="1" ht="36.75" customHeight="1" x14ac:dyDescent="0.2">
      <c r="A29" s="128"/>
      <c r="B29" s="14" t="s">
        <v>84</v>
      </c>
      <c r="C29" s="15" t="s">
        <v>85</v>
      </c>
      <c r="D29" s="16" t="s">
        <v>83</v>
      </c>
      <c r="E29" s="15" t="s">
        <v>72</v>
      </c>
      <c r="F29" s="79">
        <f t="shared" si="0"/>
        <v>51269</v>
      </c>
      <c r="G29" s="79">
        <v>12269</v>
      </c>
      <c r="H29" s="79">
        <v>0</v>
      </c>
      <c r="I29" s="79">
        <v>12750</v>
      </c>
      <c r="J29" s="79">
        <v>13000</v>
      </c>
      <c r="K29" s="79">
        <v>13250</v>
      </c>
      <c r="L29" s="79">
        <v>0</v>
      </c>
      <c r="M29" s="79">
        <v>0</v>
      </c>
      <c r="N29" s="79">
        <v>0</v>
      </c>
      <c r="O29" s="79">
        <v>0</v>
      </c>
      <c r="P29" s="79">
        <v>0</v>
      </c>
      <c r="Q29" s="79">
        <v>0</v>
      </c>
      <c r="R29" s="79">
        <v>0</v>
      </c>
    </row>
    <row r="30" spans="1:20" s="2" customFormat="1" ht="22.5" x14ac:dyDescent="0.2">
      <c r="A30" s="128"/>
      <c r="B30" s="14" t="s">
        <v>86</v>
      </c>
      <c r="C30" s="15" t="s">
        <v>87</v>
      </c>
      <c r="D30" s="16" t="s">
        <v>83</v>
      </c>
      <c r="E30" s="15" t="s">
        <v>72</v>
      </c>
      <c r="F30" s="79">
        <f t="shared" si="0"/>
        <v>4320</v>
      </c>
      <c r="G30" s="79">
        <v>920</v>
      </c>
      <c r="H30" s="79">
        <v>0</v>
      </c>
      <c r="I30" s="79">
        <v>1000</v>
      </c>
      <c r="J30" s="79">
        <v>1200</v>
      </c>
      <c r="K30" s="79">
        <v>1200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  <c r="R30" s="79">
        <v>0</v>
      </c>
    </row>
    <row r="31" spans="1:20" s="2" customFormat="1" ht="99" customHeight="1" x14ac:dyDescent="0.2">
      <c r="A31" s="14" t="s">
        <v>88</v>
      </c>
      <c r="B31" s="14" t="s">
        <v>89</v>
      </c>
      <c r="C31" s="15" t="s">
        <v>90</v>
      </c>
      <c r="D31" s="16" t="s">
        <v>83</v>
      </c>
      <c r="E31" s="15"/>
      <c r="F31" s="79">
        <f t="shared" si="0"/>
        <v>0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79">
        <v>0</v>
      </c>
      <c r="R31" s="79">
        <v>0</v>
      </c>
    </row>
    <row r="32" spans="1:20" s="2" customFormat="1" ht="68.25" customHeight="1" x14ac:dyDescent="0.2">
      <c r="A32" s="14" t="s">
        <v>91</v>
      </c>
      <c r="B32" s="14" t="s">
        <v>92</v>
      </c>
      <c r="C32" s="15" t="s">
        <v>65</v>
      </c>
      <c r="D32" s="16" t="s">
        <v>61</v>
      </c>
      <c r="E32" s="15" t="s">
        <v>72</v>
      </c>
      <c r="F32" s="79">
        <f t="shared" si="0"/>
        <v>1583.03</v>
      </c>
      <c r="G32" s="79">
        <v>213</v>
      </c>
      <c r="H32" s="79">
        <v>0</v>
      </c>
      <c r="I32" s="79">
        <v>400</v>
      </c>
      <c r="J32" s="79">
        <v>450</v>
      </c>
      <c r="K32" s="79">
        <v>520.03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79">
        <v>0</v>
      </c>
      <c r="R32" s="79">
        <v>0</v>
      </c>
    </row>
    <row r="33" spans="1:18" s="2" customFormat="1" ht="56.25" x14ac:dyDescent="0.2">
      <c r="A33" s="14" t="s">
        <v>278</v>
      </c>
      <c r="B33" s="14" t="s">
        <v>93</v>
      </c>
      <c r="C33" s="15"/>
      <c r="D33" s="16" t="s">
        <v>61</v>
      </c>
      <c r="E33" s="15"/>
      <c r="F33" s="79">
        <f t="shared" si="0"/>
        <v>0</v>
      </c>
      <c r="G33" s="79">
        <v>0</v>
      </c>
      <c r="H33" s="79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79">
        <v>0</v>
      </c>
      <c r="R33" s="79">
        <v>0</v>
      </c>
    </row>
    <row r="34" spans="1:18" s="2" customFormat="1" ht="22.5" x14ac:dyDescent="0.2">
      <c r="A34" s="14" t="s">
        <v>94</v>
      </c>
      <c r="B34" s="14" t="s">
        <v>95</v>
      </c>
      <c r="C34" s="15"/>
      <c r="D34" s="16" t="s">
        <v>61</v>
      </c>
      <c r="E34" s="15" t="s">
        <v>72</v>
      </c>
      <c r="F34" s="79">
        <f t="shared" si="0"/>
        <v>0</v>
      </c>
      <c r="G34" s="79">
        <v>0</v>
      </c>
      <c r="H34" s="79">
        <v>0</v>
      </c>
      <c r="I34" s="79">
        <v>0</v>
      </c>
      <c r="J34" s="79">
        <v>0</v>
      </c>
      <c r="K34" s="79">
        <v>0</v>
      </c>
      <c r="L34" s="79">
        <v>0</v>
      </c>
      <c r="M34" s="79">
        <v>0</v>
      </c>
      <c r="N34" s="79">
        <v>0</v>
      </c>
      <c r="O34" s="79">
        <v>0</v>
      </c>
      <c r="P34" s="79">
        <v>0</v>
      </c>
      <c r="Q34" s="79">
        <v>0</v>
      </c>
      <c r="R34" s="79">
        <v>0</v>
      </c>
    </row>
    <row r="35" spans="1:18" s="2" customFormat="1" ht="22.5" x14ac:dyDescent="0.2">
      <c r="A35" s="14" t="s">
        <v>96</v>
      </c>
      <c r="B35" s="14" t="s">
        <v>97</v>
      </c>
      <c r="C35" s="15" t="s">
        <v>98</v>
      </c>
      <c r="D35" s="16" t="s">
        <v>61</v>
      </c>
      <c r="E35" s="15" t="s">
        <v>72</v>
      </c>
      <c r="F35" s="79">
        <f t="shared" si="0"/>
        <v>35547</v>
      </c>
      <c r="G35" s="79">
        <v>8037</v>
      </c>
      <c r="H35" s="79">
        <v>0</v>
      </c>
      <c r="I35" s="79">
        <v>8860</v>
      </c>
      <c r="J35" s="79">
        <v>9150</v>
      </c>
      <c r="K35" s="79">
        <v>9500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79">
        <v>0</v>
      </c>
      <c r="R35" s="79">
        <v>0</v>
      </c>
    </row>
    <row r="36" spans="1:18" s="2" customFormat="1" ht="35.25" customHeight="1" x14ac:dyDescent="0.2">
      <c r="A36" s="14" t="s">
        <v>99</v>
      </c>
      <c r="B36" s="14"/>
      <c r="C36" s="15"/>
      <c r="D36" s="16" t="s">
        <v>61</v>
      </c>
      <c r="E36" s="15" t="s">
        <v>72</v>
      </c>
      <c r="F36" s="79">
        <f t="shared" si="0"/>
        <v>0</v>
      </c>
      <c r="G36" s="79">
        <v>0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79">
        <v>0</v>
      </c>
      <c r="R36" s="79">
        <v>0</v>
      </c>
    </row>
    <row r="37" spans="1:18" s="2" customFormat="1" ht="56.25" x14ac:dyDescent="0.2">
      <c r="A37" s="14" t="s">
        <v>100</v>
      </c>
      <c r="B37" s="14" t="s">
        <v>101</v>
      </c>
      <c r="C37" s="15" t="s">
        <v>102</v>
      </c>
      <c r="D37" s="16" t="s">
        <v>61</v>
      </c>
      <c r="E37" s="15" t="s">
        <v>72</v>
      </c>
      <c r="F37" s="79">
        <f t="shared" si="0"/>
        <v>2225</v>
      </c>
      <c r="G37" s="79">
        <v>500</v>
      </c>
      <c r="H37" s="79">
        <v>0</v>
      </c>
      <c r="I37" s="79">
        <v>550</v>
      </c>
      <c r="J37" s="79">
        <v>575</v>
      </c>
      <c r="K37" s="79">
        <v>600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79">
        <v>0</v>
      </c>
    </row>
    <row r="38" spans="1:18" s="2" customFormat="1" ht="45" x14ac:dyDescent="0.2">
      <c r="A38" s="14" t="s">
        <v>103</v>
      </c>
      <c r="B38" s="14"/>
      <c r="C38" s="15"/>
      <c r="D38" s="16" t="s">
        <v>61</v>
      </c>
      <c r="E38" s="15" t="s">
        <v>72</v>
      </c>
      <c r="F38" s="79">
        <f t="shared" si="0"/>
        <v>0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79">
        <v>0</v>
      </c>
    </row>
    <row r="39" spans="1:18" s="2" customFormat="1" ht="22.5" x14ac:dyDescent="0.2">
      <c r="A39" s="14" t="s">
        <v>104</v>
      </c>
      <c r="B39" s="14"/>
      <c r="C39" s="15"/>
      <c r="D39" s="16" t="s">
        <v>61</v>
      </c>
      <c r="E39" s="15" t="s">
        <v>72</v>
      </c>
      <c r="F39" s="79">
        <f t="shared" si="0"/>
        <v>0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79">
        <v>0</v>
      </c>
    </row>
    <row r="40" spans="1:18" s="2" customFormat="1" ht="31.5" x14ac:dyDescent="0.2">
      <c r="A40" s="22" t="s">
        <v>195</v>
      </c>
      <c r="B40" s="14"/>
      <c r="C40" s="15"/>
      <c r="D40" s="16"/>
      <c r="E40" s="23"/>
      <c r="F40" s="74">
        <f t="shared" si="0"/>
        <v>178060.36392</v>
      </c>
      <c r="G40" s="74">
        <f>G41+G42</f>
        <v>29700</v>
      </c>
      <c r="H40" s="74">
        <f t="shared" ref="H40:Q40" si="1">H41+H42</f>
        <v>20643.5</v>
      </c>
      <c r="I40" s="74">
        <f t="shared" si="1"/>
        <v>42812</v>
      </c>
      <c r="J40" s="74">
        <f t="shared" si="1"/>
        <v>38982.172559999999</v>
      </c>
      <c r="K40" s="74">
        <f t="shared" si="1"/>
        <v>35134.591359999999</v>
      </c>
      <c r="L40" s="74">
        <f t="shared" si="1"/>
        <v>0</v>
      </c>
      <c r="M40" s="74">
        <f t="shared" si="1"/>
        <v>0</v>
      </c>
      <c r="N40" s="74">
        <f t="shared" si="1"/>
        <v>0</v>
      </c>
      <c r="O40" s="74">
        <f t="shared" si="1"/>
        <v>64.3</v>
      </c>
      <c r="P40" s="74">
        <f>P41</f>
        <v>50</v>
      </c>
      <c r="Q40" s="74">
        <f t="shared" si="1"/>
        <v>5495.6</v>
      </c>
      <c r="R40" s="74">
        <f>R41+R42</f>
        <v>5178.2</v>
      </c>
    </row>
    <row r="41" spans="1:18" s="2" customFormat="1" ht="11.25" x14ac:dyDescent="0.2">
      <c r="A41" s="14" t="s">
        <v>5</v>
      </c>
      <c r="B41" s="14"/>
      <c r="C41" s="15"/>
      <c r="D41" s="16"/>
      <c r="E41" s="15"/>
      <c r="F41" s="75">
        <f t="shared" si="0"/>
        <v>20504.033919999998</v>
      </c>
      <c r="G41" s="75">
        <f t="shared" ref="G41:O41" si="2">G17+G18+G21+G27+G16+G15+G19+G20</f>
        <v>1000</v>
      </c>
      <c r="H41" s="75">
        <v>0</v>
      </c>
      <c r="I41" s="75">
        <f t="shared" si="2"/>
        <v>11500</v>
      </c>
      <c r="J41" s="75">
        <f t="shared" si="2"/>
        <v>6355.17256</v>
      </c>
      <c r="K41" s="75">
        <f t="shared" si="2"/>
        <v>1434.5613599999999</v>
      </c>
      <c r="L41" s="75">
        <f t="shared" si="2"/>
        <v>0</v>
      </c>
      <c r="M41" s="75">
        <f t="shared" si="2"/>
        <v>0</v>
      </c>
      <c r="N41" s="75">
        <f t="shared" si="2"/>
        <v>0</v>
      </c>
      <c r="O41" s="75">
        <f t="shared" si="2"/>
        <v>64.3</v>
      </c>
      <c r="P41" s="75">
        <f>P20</f>
        <v>50</v>
      </c>
      <c r="Q41" s="75">
        <f>Q17+Q18+Q21+Q27+Q16+Q15+Q19+Q20</f>
        <v>50</v>
      </c>
      <c r="R41" s="75">
        <f>R15+R16+R17+R18+R19+R20+R21+R27</f>
        <v>50</v>
      </c>
    </row>
    <row r="42" spans="1:18" s="2" customFormat="1" ht="11.25" x14ac:dyDescent="0.2">
      <c r="A42" s="14" t="s">
        <v>196</v>
      </c>
      <c r="B42" s="14"/>
      <c r="C42" s="15"/>
      <c r="D42" s="16"/>
      <c r="E42" s="15"/>
      <c r="F42" s="75">
        <f t="shared" si="0"/>
        <v>157556.33000000002</v>
      </c>
      <c r="G42" s="75">
        <f t="shared" ref="G42:O42" si="3">G22+G23+G28+G29+G30+G32+G34+G35+G36+G37+G38+G39</f>
        <v>28700</v>
      </c>
      <c r="H42" s="75">
        <f t="shared" si="3"/>
        <v>20643.5</v>
      </c>
      <c r="I42" s="75">
        <f t="shared" si="3"/>
        <v>31312</v>
      </c>
      <c r="J42" s="75">
        <f t="shared" si="3"/>
        <v>32627</v>
      </c>
      <c r="K42" s="75">
        <f t="shared" si="3"/>
        <v>33700.03</v>
      </c>
      <c r="L42" s="75">
        <f t="shared" si="3"/>
        <v>0</v>
      </c>
      <c r="M42" s="75">
        <f t="shared" si="3"/>
        <v>0</v>
      </c>
      <c r="N42" s="75">
        <f t="shared" si="3"/>
        <v>0</v>
      </c>
      <c r="O42" s="75">
        <f t="shared" si="3"/>
        <v>0</v>
      </c>
      <c r="P42" s="75">
        <v>0</v>
      </c>
      <c r="Q42" s="75">
        <f>Q22+Q23+Q28+Q29+Q30+Q32+Q34+Q35+Q36+Q37+Q38+Q39</f>
        <v>5445.6</v>
      </c>
      <c r="R42" s="75">
        <f>R22+R23+R28+R29+R30+R32+R34+R35+R36+R37+R38+R39</f>
        <v>5128.2</v>
      </c>
    </row>
    <row r="43" spans="1:18" s="2" customFormat="1" ht="12.75" customHeight="1" x14ac:dyDescent="0.2">
      <c r="A43" s="129" t="s">
        <v>105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24"/>
      <c r="M43" s="24"/>
      <c r="N43" s="24"/>
      <c r="O43" s="24"/>
      <c r="P43" s="24"/>
      <c r="Q43" s="24"/>
      <c r="R43" s="24"/>
    </row>
    <row r="44" spans="1:18" s="2" customFormat="1" ht="44.25" customHeight="1" x14ac:dyDescent="0.2">
      <c r="A44" s="25" t="s">
        <v>106</v>
      </c>
      <c r="B44" s="14" t="s">
        <v>107</v>
      </c>
      <c r="C44" s="15" t="s">
        <v>108</v>
      </c>
      <c r="D44" s="16" t="s">
        <v>109</v>
      </c>
      <c r="E44" s="15" t="s">
        <v>72</v>
      </c>
      <c r="F44" s="75">
        <f>SUM(G44:R44)</f>
        <v>4000</v>
      </c>
      <c r="G44" s="75">
        <v>0</v>
      </c>
      <c r="H44" s="75">
        <v>0</v>
      </c>
      <c r="I44" s="75">
        <v>4000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>
        <v>0</v>
      </c>
    </row>
    <row r="45" spans="1:18" s="2" customFormat="1" ht="35.25" customHeight="1" x14ac:dyDescent="0.2">
      <c r="A45" s="26"/>
      <c r="B45" s="14" t="s">
        <v>110</v>
      </c>
      <c r="C45" s="15"/>
      <c r="D45" s="16" t="s">
        <v>66</v>
      </c>
      <c r="E45" s="15" t="s">
        <v>72</v>
      </c>
      <c r="F45" s="75">
        <f>SUM(G45:R45)</f>
        <v>3089.9</v>
      </c>
      <c r="G45" s="75">
        <v>0</v>
      </c>
      <c r="H45" s="75">
        <v>0</v>
      </c>
      <c r="I45" s="75">
        <v>2990</v>
      </c>
      <c r="J45" s="75">
        <v>0</v>
      </c>
      <c r="K45" s="75">
        <v>0</v>
      </c>
      <c r="L45" s="75">
        <v>0</v>
      </c>
      <c r="M45" s="75">
        <v>0</v>
      </c>
      <c r="N45" s="75">
        <v>99.9</v>
      </c>
      <c r="O45" s="75">
        <v>0</v>
      </c>
      <c r="P45" s="75">
        <v>0</v>
      </c>
      <c r="Q45" s="75">
        <v>0</v>
      </c>
      <c r="R45" s="75">
        <v>0</v>
      </c>
    </row>
    <row r="46" spans="1:18" s="2" customFormat="1" ht="22.5" x14ac:dyDescent="0.2">
      <c r="A46" s="26"/>
      <c r="B46" s="14" t="s">
        <v>111</v>
      </c>
      <c r="C46" s="15" t="s">
        <v>112</v>
      </c>
      <c r="D46" s="16" t="s">
        <v>113</v>
      </c>
      <c r="E46" s="15" t="s">
        <v>72</v>
      </c>
      <c r="F46" s="75">
        <f>SUM(G46:R46)</f>
        <v>3500</v>
      </c>
      <c r="G46" s="75">
        <v>0</v>
      </c>
      <c r="H46" s="75">
        <v>0</v>
      </c>
      <c r="I46" s="75">
        <v>3500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75">
        <v>0</v>
      </c>
      <c r="R46" s="75">
        <v>0</v>
      </c>
    </row>
    <row r="47" spans="1:18" s="2" customFormat="1" ht="48" customHeight="1" x14ac:dyDescent="0.2">
      <c r="A47" s="21"/>
      <c r="B47" s="14" t="s">
        <v>114</v>
      </c>
      <c r="C47" s="15" t="s">
        <v>115</v>
      </c>
      <c r="D47" s="90" t="s">
        <v>308</v>
      </c>
      <c r="E47" s="15" t="s">
        <v>72</v>
      </c>
      <c r="F47" s="75">
        <f>SUM(G47:R47)</f>
        <v>11200</v>
      </c>
      <c r="G47" s="75">
        <v>0</v>
      </c>
      <c r="H47" s="75">
        <v>0</v>
      </c>
      <c r="I47" s="75">
        <v>4500</v>
      </c>
      <c r="J47" s="75">
        <v>6700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75">
        <v>0</v>
      </c>
      <c r="R47" s="75">
        <v>0</v>
      </c>
    </row>
    <row r="48" spans="1:18" s="2" customFormat="1" ht="72.75" customHeight="1" x14ac:dyDescent="0.2">
      <c r="A48" s="14" t="s">
        <v>116</v>
      </c>
      <c r="B48" s="14"/>
      <c r="C48" s="15"/>
      <c r="D48" s="16" t="s">
        <v>307</v>
      </c>
      <c r="E48" s="15"/>
      <c r="F48" s="75">
        <f>SUM(G48:R48)</f>
        <v>0</v>
      </c>
      <c r="G48" s="75">
        <v>0</v>
      </c>
      <c r="H48" s="75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75">
        <v>0</v>
      </c>
      <c r="R48" s="75">
        <v>0</v>
      </c>
    </row>
    <row r="49" spans="1:19" s="2" customFormat="1" ht="18.75" customHeight="1" x14ac:dyDescent="0.2">
      <c r="A49" s="128" t="s">
        <v>117</v>
      </c>
      <c r="B49" s="128" t="s">
        <v>118</v>
      </c>
      <c r="C49" s="131" t="s">
        <v>119</v>
      </c>
      <c r="D49" s="16" t="s">
        <v>120</v>
      </c>
      <c r="E49" s="131"/>
      <c r="F49" s="126">
        <f>SUM(G49:R52)</f>
        <v>0</v>
      </c>
      <c r="G49" s="126">
        <v>0</v>
      </c>
      <c r="H49" s="126">
        <v>0</v>
      </c>
      <c r="I49" s="126">
        <v>0</v>
      </c>
      <c r="J49" s="126">
        <v>0</v>
      </c>
      <c r="K49" s="126">
        <v>0</v>
      </c>
      <c r="L49" s="107">
        <v>0</v>
      </c>
      <c r="M49" s="107">
        <v>0</v>
      </c>
      <c r="N49" s="126">
        <v>0</v>
      </c>
      <c r="O49" s="126">
        <v>0</v>
      </c>
      <c r="P49" s="107">
        <v>0</v>
      </c>
      <c r="Q49" s="126">
        <v>0</v>
      </c>
      <c r="R49" s="126">
        <v>0</v>
      </c>
    </row>
    <row r="50" spans="1:19" s="2" customFormat="1" ht="27.75" customHeight="1" x14ac:dyDescent="0.2">
      <c r="A50" s="128"/>
      <c r="B50" s="128"/>
      <c r="C50" s="131"/>
      <c r="D50" s="16" t="s">
        <v>66</v>
      </c>
      <c r="E50" s="131"/>
      <c r="F50" s="126"/>
      <c r="G50" s="126"/>
      <c r="H50" s="126"/>
      <c r="I50" s="126"/>
      <c r="J50" s="126"/>
      <c r="K50" s="126"/>
      <c r="L50" s="124"/>
      <c r="M50" s="124"/>
      <c r="N50" s="126"/>
      <c r="O50" s="126"/>
      <c r="P50" s="165"/>
      <c r="Q50" s="126"/>
      <c r="R50" s="126"/>
    </row>
    <row r="51" spans="1:19" s="2" customFormat="1" ht="22.5" customHeight="1" x14ac:dyDescent="0.2">
      <c r="A51" s="128"/>
      <c r="B51" s="128"/>
      <c r="C51" s="131"/>
      <c r="D51" s="16" t="s">
        <v>122</v>
      </c>
      <c r="E51" s="131"/>
      <c r="F51" s="126"/>
      <c r="G51" s="126"/>
      <c r="H51" s="126"/>
      <c r="I51" s="126"/>
      <c r="J51" s="126"/>
      <c r="K51" s="126"/>
      <c r="L51" s="124"/>
      <c r="M51" s="124"/>
      <c r="N51" s="126"/>
      <c r="O51" s="126"/>
      <c r="P51" s="165"/>
      <c r="Q51" s="126"/>
      <c r="R51" s="126"/>
    </row>
    <row r="52" spans="1:19" s="2" customFormat="1" ht="22.5" x14ac:dyDescent="0.2">
      <c r="A52" s="128"/>
      <c r="B52" s="128"/>
      <c r="C52" s="131"/>
      <c r="D52" s="16" t="s">
        <v>308</v>
      </c>
      <c r="E52" s="131"/>
      <c r="F52" s="126"/>
      <c r="G52" s="126"/>
      <c r="H52" s="126"/>
      <c r="I52" s="126"/>
      <c r="J52" s="126"/>
      <c r="K52" s="126"/>
      <c r="L52" s="125"/>
      <c r="M52" s="125"/>
      <c r="N52" s="126"/>
      <c r="O52" s="126"/>
      <c r="P52" s="164"/>
      <c r="Q52" s="126"/>
      <c r="R52" s="126"/>
    </row>
    <row r="53" spans="1:19" s="2" customFormat="1" ht="36" customHeight="1" x14ac:dyDescent="0.2">
      <c r="A53" s="128" t="s">
        <v>123</v>
      </c>
      <c r="B53" s="14" t="s">
        <v>124</v>
      </c>
      <c r="C53" s="15" t="s">
        <v>125</v>
      </c>
      <c r="D53" s="16" t="s">
        <v>113</v>
      </c>
      <c r="E53" s="15" t="s">
        <v>72</v>
      </c>
      <c r="F53" s="75">
        <f>SUM(G53:R53)</f>
        <v>150</v>
      </c>
      <c r="G53" s="75">
        <v>50</v>
      </c>
      <c r="H53" s="75">
        <v>50</v>
      </c>
      <c r="I53" s="75">
        <v>50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75">
        <v>0</v>
      </c>
      <c r="R53" s="75">
        <v>0</v>
      </c>
    </row>
    <row r="54" spans="1:19" s="2" customFormat="1" ht="57.75" customHeight="1" x14ac:dyDescent="0.2">
      <c r="A54" s="128"/>
      <c r="B54" s="14" t="s">
        <v>126</v>
      </c>
      <c r="C54" s="15" t="s">
        <v>127</v>
      </c>
      <c r="D54" s="90" t="s">
        <v>308</v>
      </c>
      <c r="E54" s="15" t="s">
        <v>72</v>
      </c>
      <c r="F54" s="75">
        <f>SUM(G54:R54)</f>
        <v>3600</v>
      </c>
      <c r="G54" s="75">
        <v>0</v>
      </c>
      <c r="H54" s="75">
        <v>0</v>
      </c>
      <c r="I54" s="75">
        <v>600</v>
      </c>
      <c r="J54" s="75">
        <v>2400</v>
      </c>
      <c r="K54" s="75">
        <v>600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75">
        <v>0</v>
      </c>
      <c r="R54" s="75">
        <v>0</v>
      </c>
    </row>
    <row r="55" spans="1:19" s="2" customFormat="1" ht="20.25" customHeight="1" x14ac:dyDescent="0.2">
      <c r="A55" s="128" t="s">
        <v>128</v>
      </c>
      <c r="B55" s="128"/>
      <c r="C55" s="131"/>
      <c r="D55" s="16" t="s">
        <v>120</v>
      </c>
      <c r="E55" s="135"/>
      <c r="F55" s="126">
        <f>SUM(G55:R58)</f>
        <v>0</v>
      </c>
      <c r="G55" s="126">
        <v>0</v>
      </c>
      <c r="H55" s="126">
        <v>0</v>
      </c>
      <c r="I55" s="126">
        <v>0</v>
      </c>
      <c r="J55" s="126">
        <v>0</v>
      </c>
      <c r="K55" s="126">
        <v>0</v>
      </c>
      <c r="L55" s="107">
        <v>0</v>
      </c>
      <c r="M55" s="107">
        <v>0</v>
      </c>
      <c r="N55" s="126">
        <v>0</v>
      </c>
      <c r="O55" s="126">
        <v>0</v>
      </c>
      <c r="P55" s="107">
        <v>0</v>
      </c>
      <c r="Q55" s="126">
        <v>0</v>
      </c>
      <c r="R55" s="126">
        <v>0</v>
      </c>
    </row>
    <row r="56" spans="1:19" s="2" customFormat="1" ht="22.5" x14ac:dyDescent="0.2">
      <c r="A56" s="128"/>
      <c r="B56" s="128"/>
      <c r="C56" s="131"/>
      <c r="D56" s="16" t="s">
        <v>121</v>
      </c>
      <c r="E56" s="131"/>
      <c r="F56" s="126"/>
      <c r="G56" s="126"/>
      <c r="H56" s="126"/>
      <c r="I56" s="126"/>
      <c r="J56" s="126"/>
      <c r="K56" s="126"/>
      <c r="L56" s="124"/>
      <c r="M56" s="124"/>
      <c r="N56" s="126"/>
      <c r="O56" s="126"/>
      <c r="P56" s="165"/>
      <c r="Q56" s="126"/>
      <c r="R56" s="126"/>
    </row>
    <row r="57" spans="1:19" s="2" customFormat="1" ht="16.5" customHeight="1" x14ac:dyDescent="0.2">
      <c r="A57" s="128"/>
      <c r="B57" s="128"/>
      <c r="C57" s="131"/>
      <c r="D57" s="16" t="s">
        <v>122</v>
      </c>
      <c r="E57" s="131"/>
      <c r="F57" s="126"/>
      <c r="G57" s="126"/>
      <c r="H57" s="126"/>
      <c r="I57" s="126"/>
      <c r="J57" s="126"/>
      <c r="K57" s="126"/>
      <c r="L57" s="124"/>
      <c r="M57" s="124"/>
      <c r="N57" s="126"/>
      <c r="O57" s="126"/>
      <c r="P57" s="165"/>
      <c r="Q57" s="126"/>
      <c r="R57" s="126"/>
      <c r="S57" s="13">
        <f>H53+H62+H65+H72+H77+H79+H80+H89+H90+H98+H128+H129+H131+H132+H133+H136+H143+H144+H148+H149+H152+H153+H154+H155+H156+H157+H158</f>
        <v>24534.48</v>
      </c>
    </row>
    <row r="58" spans="1:19" s="2" customFormat="1" ht="22.5" x14ac:dyDescent="0.2">
      <c r="A58" s="128"/>
      <c r="B58" s="128"/>
      <c r="C58" s="131"/>
      <c r="D58" s="90" t="s">
        <v>308</v>
      </c>
      <c r="E58" s="131"/>
      <c r="F58" s="126"/>
      <c r="G58" s="126"/>
      <c r="H58" s="126"/>
      <c r="I58" s="126"/>
      <c r="J58" s="126"/>
      <c r="K58" s="126"/>
      <c r="L58" s="125"/>
      <c r="M58" s="125"/>
      <c r="N58" s="126"/>
      <c r="O58" s="126"/>
      <c r="P58" s="164"/>
      <c r="Q58" s="126"/>
      <c r="R58" s="126"/>
    </row>
    <row r="59" spans="1:19" s="2" customFormat="1" ht="22.5" customHeight="1" x14ac:dyDescent="0.2">
      <c r="A59" s="128" t="s">
        <v>129</v>
      </c>
      <c r="B59" s="14" t="s">
        <v>130</v>
      </c>
      <c r="C59" s="15" t="s">
        <v>131</v>
      </c>
      <c r="D59" s="16" t="s">
        <v>113</v>
      </c>
      <c r="E59" s="15"/>
      <c r="F59" s="75">
        <f>SUM(G59:R59)</f>
        <v>0</v>
      </c>
      <c r="G59" s="75">
        <v>0</v>
      </c>
      <c r="H59" s="75"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75">
        <v>0</v>
      </c>
      <c r="R59" s="75">
        <v>0</v>
      </c>
    </row>
    <row r="60" spans="1:19" s="2" customFormat="1" ht="22.5" x14ac:dyDescent="0.2">
      <c r="A60" s="128"/>
      <c r="B60" s="14" t="s">
        <v>133</v>
      </c>
      <c r="C60" s="131" t="s">
        <v>131</v>
      </c>
      <c r="D60" s="127" t="s">
        <v>308</v>
      </c>
      <c r="E60" s="122"/>
      <c r="F60" s="126">
        <f>SUM(G60:R61)</f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L60" s="107">
        <v>0</v>
      </c>
      <c r="M60" s="107">
        <v>0</v>
      </c>
      <c r="N60" s="126">
        <v>0</v>
      </c>
      <c r="O60" s="126">
        <v>0</v>
      </c>
      <c r="P60" s="107">
        <v>0</v>
      </c>
      <c r="Q60" s="126">
        <v>0</v>
      </c>
      <c r="R60" s="126">
        <v>0</v>
      </c>
    </row>
    <row r="61" spans="1:19" s="2" customFormat="1" ht="11.25" x14ac:dyDescent="0.2">
      <c r="A61" s="128"/>
      <c r="B61" s="14" t="s">
        <v>134</v>
      </c>
      <c r="C61" s="131"/>
      <c r="D61" s="127"/>
      <c r="E61" s="123"/>
      <c r="F61" s="126"/>
      <c r="G61" s="126"/>
      <c r="H61" s="126"/>
      <c r="I61" s="126"/>
      <c r="J61" s="126"/>
      <c r="K61" s="126"/>
      <c r="L61" s="125"/>
      <c r="M61" s="125"/>
      <c r="N61" s="126"/>
      <c r="O61" s="126"/>
      <c r="P61" s="164"/>
      <c r="Q61" s="126"/>
      <c r="R61" s="126"/>
    </row>
    <row r="62" spans="1:19" s="2" customFormat="1" ht="22.5" x14ac:dyDescent="0.2">
      <c r="A62" s="110" t="s">
        <v>135</v>
      </c>
      <c r="B62" s="14" t="s">
        <v>136</v>
      </c>
      <c r="C62" s="15" t="s">
        <v>137</v>
      </c>
      <c r="D62" s="16" t="s">
        <v>66</v>
      </c>
      <c r="E62" s="15" t="s">
        <v>72</v>
      </c>
      <c r="F62" s="75">
        <f t="shared" ref="F62:F148" si="4">SUM(G62:R62)</f>
        <v>3314.5659999999998</v>
      </c>
      <c r="G62" s="75">
        <v>717.68</v>
      </c>
      <c r="H62" s="75">
        <v>612.02</v>
      </c>
      <c r="I62" s="75">
        <v>587.58000000000004</v>
      </c>
      <c r="J62" s="75">
        <v>0</v>
      </c>
      <c r="K62" s="75">
        <v>0</v>
      </c>
      <c r="L62" s="75">
        <v>0</v>
      </c>
      <c r="M62" s="75">
        <v>0</v>
      </c>
      <c r="N62" s="75">
        <v>827.28599999999994</v>
      </c>
      <c r="O62" s="75">
        <v>570</v>
      </c>
      <c r="P62" s="75">
        <v>0</v>
      </c>
      <c r="Q62" s="75">
        <v>0</v>
      </c>
      <c r="R62" s="75">
        <v>0</v>
      </c>
    </row>
    <row r="63" spans="1:19" s="2" customFormat="1" ht="31.5" customHeight="1" x14ac:dyDescent="0.2">
      <c r="A63" s="145"/>
      <c r="B63" s="14" t="s">
        <v>263</v>
      </c>
      <c r="C63" s="15"/>
      <c r="D63" s="16" t="s">
        <v>141</v>
      </c>
      <c r="E63" s="15" t="s">
        <v>132</v>
      </c>
      <c r="F63" s="75">
        <f>SUM(G63:R63)</f>
        <v>3945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1315</v>
      </c>
      <c r="Q63" s="75">
        <v>2630</v>
      </c>
      <c r="R63" s="75">
        <v>0</v>
      </c>
    </row>
    <row r="64" spans="1:19" s="2" customFormat="1" ht="31.5" customHeight="1" x14ac:dyDescent="0.2">
      <c r="A64" s="145"/>
      <c r="B64" s="14" t="s">
        <v>264</v>
      </c>
      <c r="C64" s="15"/>
      <c r="D64" s="15" t="s">
        <v>141</v>
      </c>
      <c r="E64" s="15" t="s">
        <v>132</v>
      </c>
      <c r="F64" s="75">
        <f>SUM(G64:R64)</f>
        <v>5035.2</v>
      </c>
      <c r="G64" s="75">
        <v>0</v>
      </c>
      <c r="H64" s="75">
        <v>0</v>
      </c>
      <c r="I64" s="75">
        <v>0</v>
      </c>
      <c r="J64" s="75">
        <v>0</v>
      </c>
      <c r="K64" s="77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75">
        <v>0</v>
      </c>
      <c r="R64" s="75">
        <v>5035.2</v>
      </c>
    </row>
    <row r="65" spans="1:18" s="2" customFormat="1" ht="33.75" x14ac:dyDescent="0.2">
      <c r="A65" s="145"/>
      <c r="B65" s="14" t="s">
        <v>190</v>
      </c>
      <c r="C65" s="15" t="s">
        <v>138</v>
      </c>
      <c r="D65" s="90" t="s">
        <v>308</v>
      </c>
      <c r="E65" s="15" t="s">
        <v>72</v>
      </c>
      <c r="F65" s="75">
        <f t="shared" si="4"/>
        <v>673.34</v>
      </c>
      <c r="G65" s="75">
        <v>0</v>
      </c>
      <c r="H65" s="75">
        <v>673.34</v>
      </c>
      <c r="I65" s="75">
        <v>0</v>
      </c>
      <c r="J65" s="75">
        <v>0</v>
      </c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75">
        <v>0</v>
      </c>
      <c r="Q65" s="75">
        <v>0</v>
      </c>
      <c r="R65" s="75">
        <v>0</v>
      </c>
    </row>
    <row r="66" spans="1:18" s="2" customFormat="1" ht="56.25" customHeight="1" x14ac:dyDescent="0.2">
      <c r="A66" s="145"/>
      <c r="B66" s="101" t="s">
        <v>384</v>
      </c>
      <c r="C66" s="102"/>
      <c r="D66" s="103" t="s">
        <v>141</v>
      </c>
      <c r="E66" s="102" t="s">
        <v>132</v>
      </c>
      <c r="F66" s="104">
        <f>L66</f>
        <v>1600</v>
      </c>
      <c r="G66" s="104">
        <v>0</v>
      </c>
      <c r="H66" s="104">
        <v>0</v>
      </c>
      <c r="I66" s="104">
        <v>0</v>
      </c>
      <c r="J66" s="104">
        <v>0</v>
      </c>
      <c r="K66" s="104">
        <v>0</v>
      </c>
      <c r="L66" s="104">
        <v>1600</v>
      </c>
      <c r="M66" s="104">
        <v>0</v>
      </c>
      <c r="N66" s="104">
        <v>0</v>
      </c>
      <c r="O66" s="104">
        <v>0</v>
      </c>
      <c r="P66" s="104">
        <v>0</v>
      </c>
      <c r="Q66" s="104">
        <v>0</v>
      </c>
      <c r="R66" s="104">
        <v>0</v>
      </c>
    </row>
    <row r="67" spans="1:18" s="2" customFormat="1" ht="56.25" customHeight="1" x14ac:dyDescent="0.2">
      <c r="A67" s="145"/>
      <c r="B67" s="101" t="s">
        <v>385</v>
      </c>
      <c r="C67" s="102"/>
      <c r="D67" s="103" t="s">
        <v>141</v>
      </c>
      <c r="E67" s="102" t="s">
        <v>132</v>
      </c>
      <c r="F67" s="104">
        <f>L67</f>
        <v>491.6</v>
      </c>
      <c r="G67" s="104">
        <v>0</v>
      </c>
      <c r="H67" s="104">
        <v>0</v>
      </c>
      <c r="I67" s="104">
        <v>0</v>
      </c>
      <c r="J67" s="104">
        <v>0</v>
      </c>
      <c r="K67" s="104">
        <v>0</v>
      </c>
      <c r="L67" s="104">
        <v>491.6</v>
      </c>
      <c r="M67" s="104">
        <v>0</v>
      </c>
      <c r="N67" s="104">
        <v>0</v>
      </c>
      <c r="O67" s="104">
        <v>0</v>
      </c>
      <c r="P67" s="104">
        <v>0</v>
      </c>
      <c r="Q67" s="104">
        <v>0</v>
      </c>
      <c r="R67" s="104">
        <v>0</v>
      </c>
    </row>
    <row r="68" spans="1:18" s="2" customFormat="1" ht="56.25" customHeight="1" x14ac:dyDescent="0.2">
      <c r="A68" s="145"/>
      <c r="B68" s="101" t="s">
        <v>386</v>
      </c>
      <c r="C68" s="102"/>
      <c r="D68" s="103" t="s">
        <v>141</v>
      </c>
      <c r="E68" s="102" t="s">
        <v>132</v>
      </c>
      <c r="F68" s="104">
        <f>L68</f>
        <v>1910</v>
      </c>
      <c r="G68" s="104">
        <v>0</v>
      </c>
      <c r="H68" s="104">
        <v>0</v>
      </c>
      <c r="I68" s="104">
        <v>0</v>
      </c>
      <c r="J68" s="104">
        <v>0</v>
      </c>
      <c r="K68" s="104">
        <v>0</v>
      </c>
      <c r="L68" s="104">
        <v>1910</v>
      </c>
      <c r="M68" s="104">
        <v>0</v>
      </c>
      <c r="N68" s="104">
        <v>0</v>
      </c>
      <c r="O68" s="104">
        <v>0</v>
      </c>
      <c r="P68" s="104">
        <v>0</v>
      </c>
      <c r="Q68" s="104">
        <v>0</v>
      </c>
      <c r="R68" s="104">
        <v>0</v>
      </c>
    </row>
    <row r="69" spans="1:18" s="2" customFormat="1" ht="43.5" customHeight="1" x14ac:dyDescent="0.2">
      <c r="A69" s="111"/>
      <c r="B69" s="101" t="s">
        <v>383</v>
      </c>
      <c r="C69" s="102"/>
      <c r="D69" s="103" t="s">
        <v>141</v>
      </c>
      <c r="E69" s="102" t="s">
        <v>132</v>
      </c>
      <c r="F69" s="104">
        <f>L69</f>
        <v>4847.6000000000004</v>
      </c>
      <c r="G69" s="104">
        <v>0</v>
      </c>
      <c r="H69" s="104">
        <v>0</v>
      </c>
      <c r="I69" s="104">
        <v>0</v>
      </c>
      <c r="J69" s="104">
        <v>0</v>
      </c>
      <c r="K69" s="104">
        <v>0</v>
      </c>
      <c r="L69" s="104">
        <v>4847.6000000000004</v>
      </c>
      <c r="M69" s="104">
        <v>0</v>
      </c>
      <c r="N69" s="104">
        <v>0</v>
      </c>
      <c r="O69" s="104">
        <v>0</v>
      </c>
      <c r="P69" s="104">
        <v>0</v>
      </c>
      <c r="Q69" s="104">
        <v>0</v>
      </c>
      <c r="R69" s="104">
        <v>0</v>
      </c>
    </row>
    <row r="70" spans="1:18" s="2" customFormat="1" ht="42.75" customHeight="1" x14ac:dyDescent="0.2">
      <c r="A70" s="111"/>
      <c r="B70" s="105" t="s">
        <v>387</v>
      </c>
      <c r="C70" s="102"/>
      <c r="D70" s="103" t="s">
        <v>141</v>
      </c>
      <c r="E70" s="102" t="s">
        <v>132</v>
      </c>
      <c r="F70" s="104">
        <f>N70</f>
        <v>3489.7</v>
      </c>
      <c r="G70" s="104">
        <v>0</v>
      </c>
      <c r="H70" s="104">
        <v>0</v>
      </c>
      <c r="I70" s="104">
        <v>0</v>
      </c>
      <c r="J70" s="104">
        <v>0</v>
      </c>
      <c r="K70" s="104">
        <v>0</v>
      </c>
      <c r="L70" s="104">
        <v>0</v>
      </c>
      <c r="M70" s="104">
        <v>0</v>
      </c>
      <c r="N70" s="104">
        <v>3489.7</v>
      </c>
      <c r="O70" s="104">
        <v>0</v>
      </c>
      <c r="P70" s="104">
        <v>0</v>
      </c>
      <c r="Q70" s="104">
        <v>0</v>
      </c>
      <c r="R70" s="104">
        <v>0</v>
      </c>
    </row>
    <row r="71" spans="1:18" s="2" customFormat="1" ht="43.5" customHeight="1" x14ac:dyDescent="0.2">
      <c r="A71" s="112"/>
      <c r="B71" s="105" t="s">
        <v>388</v>
      </c>
      <c r="C71" s="102"/>
      <c r="D71" s="103" t="s">
        <v>141</v>
      </c>
      <c r="E71" s="102" t="s">
        <v>132</v>
      </c>
      <c r="F71" s="104">
        <f>N71</f>
        <v>3865.9</v>
      </c>
      <c r="G71" s="104">
        <v>0</v>
      </c>
      <c r="H71" s="104">
        <v>0</v>
      </c>
      <c r="I71" s="104">
        <v>0</v>
      </c>
      <c r="J71" s="104">
        <v>0</v>
      </c>
      <c r="K71" s="104">
        <v>0</v>
      </c>
      <c r="L71" s="104">
        <v>0</v>
      </c>
      <c r="M71" s="104">
        <v>0</v>
      </c>
      <c r="N71" s="104">
        <v>3865.9</v>
      </c>
      <c r="O71" s="104">
        <v>0</v>
      </c>
      <c r="P71" s="104">
        <v>0</v>
      </c>
      <c r="Q71" s="104">
        <v>0</v>
      </c>
      <c r="R71" s="104">
        <v>0</v>
      </c>
    </row>
    <row r="72" spans="1:18" s="2" customFormat="1" ht="33.75" x14ac:dyDescent="0.2">
      <c r="A72" s="132" t="s">
        <v>139</v>
      </c>
      <c r="B72" s="14" t="s">
        <v>140</v>
      </c>
      <c r="C72" s="15" t="s">
        <v>131</v>
      </c>
      <c r="D72" s="16" t="s">
        <v>113</v>
      </c>
      <c r="E72" s="15" t="s">
        <v>72</v>
      </c>
      <c r="F72" s="75">
        <f t="shared" si="4"/>
        <v>4500</v>
      </c>
      <c r="G72" s="75">
        <v>0</v>
      </c>
      <c r="H72" s="75">
        <v>2000</v>
      </c>
      <c r="I72" s="75">
        <v>2500</v>
      </c>
      <c r="J72" s="75">
        <v>0</v>
      </c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75">
        <v>0</v>
      </c>
      <c r="Q72" s="75">
        <v>0</v>
      </c>
      <c r="R72" s="75">
        <v>0</v>
      </c>
    </row>
    <row r="73" spans="1:18" s="2" customFormat="1" ht="27" customHeight="1" x14ac:dyDescent="0.2">
      <c r="A73" s="133"/>
      <c r="B73" s="14" t="s">
        <v>222</v>
      </c>
      <c r="C73" s="15" t="s">
        <v>138</v>
      </c>
      <c r="D73" s="16" t="s">
        <v>141</v>
      </c>
      <c r="E73" s="15" t="s">
        <v>221</v>
      </c>
      <c r="F73" s="75">
        <f t="shared" si="4"/>
        <v>9424.1200000000008</v>
      </c>
      <c r="G73" s="75">
        <v>0</v>
      </c>
      <c r="H73" s="75">
        <v>0</v>
      </c>
      <c r="I73" s="75">
        <v>0</v>
      </c>
      <c r="J73" s="75">
        <v>9424.1200000000008</v>
      </c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75">
        <v>0</v>
      </c>
      <c r="Q73" s="75">
        <v>0</v>
      </c>
      <c r="R73" s="75">
        <v>0</v>
      </c>
    </row>
    <row r="74" spans="1:18" s="2" customFormat="1" ht="27" customHeight="1" x14ac:dyDescent="0.2">
      <c r="A74" s="133"/>
      <c r="B74" s="14" t="s">
        <v>219</v>
      </c>
      <c r="C74" s="15" t="s">
        <v>223</v>
      </c>
      <c r="D74" s="16" t="s">
        <v>141</v>
      </c>
      <c r="E74" s="15" t="s">
        <v>221</v>
      </c>
      <c r="F74" s="75">
        <f t="shared" si="4"/>
        <v>8781.6</v>
      </c>
      <c r="G74" s="75">
        <v>0</v>
      </c>
      <c r="H74" s="75">
        <v>0</v>
      </c>
      <c r="I74" s="75">
        <v>0</v>
      </c>
      <c r="J74" s="75">
        <v>0</v>
      </c>
      <c r="K74" s="75">
        <f>6674.7+2106.9</f>
        <v>8781.6</v>
      </c>
      <c r="L74" s="75">
        <v>0</v>
      </c>
      <c r="M74" s="75">
        <v>0</v>
      </c>
      <c r="N74" s="75">
        <v>0</v>
      </c>
      <c r="O74" s="75">
        <v>0</v>
      </c>
      <c r="P74" s="75">
        <v>0</v>
      </c>
      <c r="Q74" s="75">
        <v>0</v>
      </c>
      <c r="R74" s="75">
        <v>0</v>
      </c>
    </row>
    <row r="75" spans="1:18" s="2" customFormat="1" ht="30" customHeight="1" x14ac:dyDescent="0.2">
      <c r="A75" s="133"/>
      <c r="B75" s="14" t="s">
        <v>220</v>
      </c>
      <c r="C75" s="15" t="s">
        <v>223</v>
      </c>
      <c r="D75" s="16" t="s">
        <v>141</v>
      </c>
      <c r="E75" s="15" t="s">
        <v>132</v>
      </c>
      <c r="F75" s="75">
        <f t="shared" si="4"/>
        <v>9400</v>
      </c>
      <c r="G75" s="75">
        <v>0</v>
      </c>
      <c r="H75" s="75">
        <v>0</v>
      </c>
      <c r="I75" s="75">
        <v>0</v>
      </c>
      <c r="J75" s="75">
        <v>0</v>
      </c>
      <c r="K75" s="75">
        <f>6700+2700</f>
        <v>9400</v>
      </c>
      <c r="L75" s="75">
        <v>0</v>
      </c>
      <c r="M75" s="75">
        <v>0</v>
      </c>
      <c r="N75" s="75">
        <v>0</v>
      </c>
      <c r="O75" s="75">
        <v>0</v>
      </c>
      <c r="P75" s="75">
        <v>0</v>
      </c>
      <c r="Q75" s="75">
        <v>0</v>
      </c>
      <c r="R75" s="75">
        <v>0</v>
      </c>
    </row>
    <row r="76" spans="1:18" s="2" customFormat="1" ht="28.5" customHeight="1" x14ac:dyDescent="0.2">
      <c r="A76" s="133"/>
      <c r="B76" s="14" t="s">
        <v>215</v>
      </c>
      <c r="C76" s="15" t="s">
        <v>216</v>
      </c>
      <c r="D76" s="15" t="s">
        <v>141</v>
      </c>
      <c r="E76" s="15" t="s">
        <v>132</v>
      </c>
      <c r="F76" s="75">
        <f t="shared" si="4"/>
        <v>3299.1911700000001</v>
      </c>
      <c r="G76" s="75">
        <v>0</v>
      </c>
      <c r="H76" s="75">
        <v>0</v>
      </c>
      <c r="I76" s="75">
        <v>0</v>
      </c>
      <c r="J76" s="75">
        <v>3299.1911700000001</v>
      </c>
      <c r="K76" s="77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</row>
    <row r="77" spans="1:18" s="2" customFormat="1" ht="35.25" customHeight="1" x14ac:dyDescent="0.2">
      <c r="A77" s="110" t="s">
        <v>142</v>
      </c>
      <c r="B77" s="14" t="s">
        <v>143</v>
      </c>
      <c r="C77" s="15" t="s">
        <v>144</v>
      </c>
      <c r="D77" s="90" t="s">
        <v>308</v>
      </c>
      <c r="E77" s="15" t="s">
        <v>72</v>
      </c>
      <c r="F77" s="75">
        <f t="shared" si="4"/>
        <v>45</v>
      </c>
      <c r="G77" s="75">
        <v>0</v>
      </c>
      <c r="H77" s="75">
        <v>3.8</v>
      </c>
      <c r="I77" s="75">
        <v>15.4</v>
      </c>
      <c r="J77" s="75">
        <v>25.8</v>
      </c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75">
        <v>0</v>
      </c>
      <c r="Q77" s="75">
        <v>0</v>
      </c>
      <c r="R77" s="75">
        <v>0</v>
      </c>
    </row>
    <row r="78" spans="1:18" s="2" customFormat="1" ht="35.25" customHeight="1" x14ac:dyDescent="0.2">
      <c r="A78" s="145"/>
      <c r="B78" s="14" t="s">
        <v>256</v>
      </c>
      <c r="C78" s="15" t="s">
        <v>131</v>
      </c>
      <c r="D78" s="16" t="s">
        <v>113</v>
      </c>
      <c r="E78" s="15" t="s">
        <v>72</v>
      </c>
      <c r="F78" s="75">
        <f>SUM(G78:R78)</f>
        <v>4.6609999999999996</v>
      </c>
      <c r="G78" s="75">
        <v>0</v>
      </c>
      <c r="H78" s="75">
        <v>0</v>
      </c>
      <c r="I78" s="75">
        <v>0</v>
      </c>
      <c r="J78" s="75">
        <v>0</v>
      </c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75">
        <v>1.2709999999999999</v>
      </c>
      <c r="R78" s="75">
        <v>3.39</v>
      </c>
    </row>
    <row r="79" spans="1:18" s="2" customFormat="1" ht="27" customHeight="1" x14ac:dyDescent="0.2">
      <c r="A79" s="145"/>
      <c r="B79" s="14" t="s">
        <v>145</v>
      </c>
      <c r="C79" s="15" t="s">
        <v>146</v>
      </c>
      <c r="D79" s="90" t="s">
        <v>308</v>
      </c>
      <c r="E79" s="15" t="s">
        <v>72</v>
      </c>
      <c r="F79" s="75">
        <f t="shared" si="4"/>
        <v>210</v>
      </c>
      <c r="G79" s="75">
        <v>0</v>
      </c>
      <c r="H79" s="75">
        <v>70</v>
      </c>
      <c r="I79" s="75">
        <v>70</v>
      </c>
      <c r="J79" s="75">
        <v>70</v>
      </c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75">
        <v>0</v>
      </c>
      <c r="Q79" s="75">
        <v>0</v>
      </c>
      <c r="R79" s="75">
        <v>0</v>
      </c>
    </row>
    <row r="80" spans="1:18" s="2" customFormat="1" ht="26.25" customHeight="1" x14ac:dyDescent="0.2">
      <c r="A80" s="145"/>
      <c r="B80" s="14" t="s">
        <v>147</v>
      </c>
      <c r="C80" s="15" t="s">
        <v>148</v>
      </c>
      <c r="D80" s="90" t="s">
        <v>308</v>
      </c>
      <c r="E80" s="15" t="s">
        <v>72</v>
      </c>
      <c r="F80" s="75">
        <f t="shared" si="4"/>
        <v>500</v>
      </c>
      <c r="G80" s="75">
        <v>0</v>
      </c>
      <c r="H80" s="75">
        <v>500</v>
      </c>
      <c r="I80" s="75">
        <v>0</v>
      </c>
      <c r="J80" s="75">
        <v>0</v>
      </c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75">
        <v>0</v>
      </c>
      <c r="Q80" s="75">
        <v>0</v>
      </c>
      <c r="R80" s="75">
        <v>0</v>
      </c>
    </row>
    <row r="81" spans="1:18" s="2" customFormat="1" ht="33.75" x14ac:dyDescent="0.2">
      <c r="A81" s="26"/>
      <c r="B81" s="14" t="s">
        <v>288</v>
      </c>
      <c r="C81" s="15" t="s">
        <v>289</v>
      </c>
      <c r="D81" s="16" t="s">
        <v>113</v>
      </c>
      <c r="E81" s="15" t="s">
        <v>72</v>
      </c>
      <c r="F81" s="75">
        <f>SUM(G81:R81)</f>
        <v>3398</v>
      </c>
      <c r="G81" s="75">
        <v>0</v>
      </c>
      <c r="H81" s="75">
        <v>0</v>
      </c>
      <c r="I81" s="75">
        <v>0</v>
      </c>
      <c r="J81" s="75">
        <v>0</v>
      </c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75">
        <v>3398</v>
      </c>
      <c r="Q81" s="75">
        <v>0</v>
      </c>
      <c r="R81" s="75">
        <v>0</v>
      </c>
    </row>
    <row r="82" spans="1:18" s="2" customFormat="1" ht="33.75" x14ac:dyDescent="0.2">
      <c r="A82" s="26"/>
      <c r="B82" s="14" t="s">
        <v>290</v>
      </c>
      <c r="C82" s="15" t="s">
        <v>289</v>
      </c>
      <c r="D82" s="16" t="s">
        <v>113</v>
      </c>
      <c r="E82" s="15" t="s">
        <v>72</v>
      </c>
      <c r="F82" s="75">
        <f>SUM(G82:R82)</f>
        <v>4128</v>
      </c>
      <c r="G82" s="75">
        <v>0</v>
      </c>
      <c r="H82" s="75"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4128</v>
      </c>
      <c r="Q82" s="75">
        <v>0</v>
      </c>
      <c r="R82" s="75">
        <v>0</v>
      </c>
    </row>
    <row r="83" spans="1:18" s="2" customFormat="1" ht="33.75" x14ac:dyDescent="0.2">
      <c r="A83" s="26"/>
      <c r="B83" s="14" t="s">
        <v>291</v>
      </c>
      <c r="C83" s="15"/>
      <c r="D83" s="16" t="s">
        <v>113</v>
      </c>
      <c r="E83" s="15" t="s">
        <v>72</v>
      </c>
      <c r="F83" s="75">
        <f>SUM(G83:R83)</f>
        <v>800</v>
      </c>
      <c r="G83" s="75">
        <v>0</v>
      </c>
      <c r="H83" s="75">
        <v>0</v>
      </c>
      <c r="I83" s="75">
        <v>0</v>
      </c>
      <c r="J83" s="75">
        <v>0</v>
      </c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75">
        <v>0</v>
      </c>
      <c r="Q83" s="75">
        <v>800</v>
      </c>
      <c r="R83" s="75">
        <v>0</v>
      </c>
    </row>
    <row r="84" spans="1:18" s="2" customFormat="1" ht="33.75" x14ac:dyDescent="0.2">
      <c r="A84" s="26"/>
      <c r="B84" s="30" t="s">
        <v>292</v>
      </c>
      <c r="C84" s="15"/>
      <c r="D84" s="16" t="s">
        <v>113</v>
      </c>
      <c r="E84" s="15" t="s">
        <v>72</v>
      </c>
      <c r="F84" s="75">
        <f>SUM(G84:R84)</f>
        <v>800</v>
      </c>
      <c r="G84" s="75">
        <v>0</v>
      </c>
      <c r="H84" s="75">
        <v>0</v>
      </c>
      <c r="I84" s="75">
        <v>0</v>
      </c>
      <c r="J84" s="75">
        <v>0</v>
      </c>
      <c r="K84" s="75">
        <v>0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75">
        <v>800</v>
      </c>
      <c r="R84" s="75">
        <v>0</v>
      </c>
    </row>
    <row r="85" spans="1:18" s="2" customFormat="1" ht="33.75" x14ac:dyDescent="0.2">
      <c r="A85" s="26"/>
      <c r="B85" s="30" t="s">
        <v>293</v>
      </c>
      <c r="C85" s="15"/>
      <c r="D85" s="16" t="s">
        <v>113</v>
      </c>
      <c r="E85" s="15" t="s">
        <v>72</v>
      </c>
      <c r="F85" s="75">
        <f>SUM(G85:R85)</f>
        <v>5500</v>
      </c>
      <c r="G85" s="75">
        <v>0</v>
      </c>
      <c r="H85" s="75">
        <v>0</v>
      </c>
      <c r="I85" s="75">
        <v>0</v>
      </c>
      <c r="J85" s="75">
        <v>0</v>
      </c>
      <c r="K85" s="75">
        <v>0</v>
      </c>
      <c r="L85" s="75">
        <v>0</v>
      </c>
      <c r="M85" s="75">
        <v>0</v>
      </c>
      <c r="N85" s="75">
        <v>0</v>
      </c>
      <c r="O85" s="75">
        <v>0</v>
      </c>
      <c r="P85" s="75">
        <v>0</v>
      </c>
      <c r="Q85" s="75">
        <v>1500</v>
      </c>
      <c r="R85" s="75">
        <v>4000</v>
      </c>
    </row>
    <row r="86" spans="1:18" s="2" customFormat="1" ht="26.25" customHeight="1" x14ac:dyDescent="0.2">
      <c r="A86" s="14" t="s">
        <v>149</v>
      </c>
      <c r="B86" s="14" t="s">
        <v>150</v>
      </c>
      <c r="C86" s="15"/>
      <c r="D86" s="16" t="s">
        <v>66</v>
      </c>
      <c r="E86" s="15" t="s">
        <v>72</v>
      </c>
      <c r="F86" s="75">
        <f t="shared" si="4"/>
        <v>6099</v>
      </c>
      <c r="G86" s="75">
        <v>6099</v>
      </c>
      <c r="H86" s="75"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</row>
    <row r="87" spans="1:18" s="2" customFormat="1" ht="31.5" customHeight="1" x14ac:dyDescent="0.2">
      <c r="A87" s="132" t="s">
        <v>151</v>
      </c>
      <c r="B87" s="14" t="s">
        <v>152</v>
      </c>
      <c r="C87" s="15"/>
      <c r="D87" s="16" t="s">
        <v>66</v>
      </c>
      <c r="E87" s="15" t="s">
        <v>72</v>
      </c>
      <c r="F87" s="75">
        <f t="shared" si="4"/>
        <v>39014.82</v>
      </c>
      <c r="G87" s="75">
        <v>4060.2</v>
      </c>
      <c r="H87" s="75">
        <v>0</v>
      </c>
      <c r="I87" s="75">
        <v>0</v>
      </c>
      <c r="J87" s="75">
        <v>0</v>
      </c>
      <c r="K87" s="75">
        <v>0</v>
      </c>
      <c r="L87" s="75">
        <v>0</v>
      </c>
      <c r="M87" s="75">
        <v>0</v>
      </c>
      <c r="N87" s="75">
        <v>0</v>
      </c>
      <c r="O87" s="75">
        <v>7702</v>
      </c>
      <c r="P87" s="75">
        <v>11187.8</v>
      </c>
      <c r="Q87" s="75">
        <v>8468.85</v>
      </c>
      <c r="R87" s="75">
        <v>7595.9699999999993</v>
      </c>
    </row>
    <row r="88" spans="1:18" s="2" customFormat="1" ht="39" customHeight="1" x14ac:dyDescent="0.2">
      <c r="A88" s="133"/>
      <c r="B88" s="14" t="s">
        <v>153</v>
      </c>
      <c r="C88" s="15"/>
      <c r="D88" s="16" t="s">
        <v>66</v>
      </c>
      <c r="E88" s="15" t="s">
        <v>72</v>
      </c>
      <c r="F88" s="75">
        <f t="shared" si="4"/>
        <v>255.75</v>
      </c>
      <c r="G88" s="75">
        <v>255.75</v>
      </c>
      <c r="H88" s="75"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</row>
    <row r="89" spans="1:18" s="2" customFormat="1" ht="47.25" customHeight="1" x14ac:dyDescent="0.2">
      <c r="A89" s="133"/>
      <c r="B89" s="14" t="s">
        <v>154</v>
      </c>
      <c r="C89" s="15"/>
      <c r="D89" s="16" t="s">
        <v>66</v>
      </c>
      <c r="E89" s="15" t="s">
        <v>72</v>
      </c>
      <c r="F89" s="75">
        <f t="shared" si="4"/>
        <v>26162.78</v>
      </c>
      <c r="G89" s="75">
        <v>13081.57</v>
      </c>
      <c r="H89" s="75">
        <v>5908.17</v>
      </c>
      <c r="I89" s="75">
        <v>7173.04</v>
      </c>
      <c r="J89" s="75">
        <v>0</v>
      </c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75">
        <v>0</v>
      </c>
      <c r="Q89" s="75">
        <v>0</v>
      </c>
      <c r="R89" s="75">
        <v>0</v>
      </c>
    </row>
    <row r="90" spans="1:18" s="2" customFormat="1" ht="48" customHeight="1" x14ac:dyDescent="0.2">
      <c r="A90" s="133"/>
      <c r="B90" s="14" t="s">
        <v>155</v>
      </c>
      <c r="C90" s="15"/>
      <c r="D90" s="16" t="s">
        <v>66</v>
      </c>
      <c r="E90" s="15" t="s">
        <v>72</v>
      </c>
      <c r="F90" s="75">
        <f t="shared" si="4"/>
        <v>13664.73</v>
      </c>
      <c r="G90" s="75">
        <v>6832.33</v>
      </c>
      <c r="H90" s="75">
        <v>4314.7299999999996</v>
      </c>
      <c r="I90" s="75">
        <v>2517.67</v>
      </c>
      <c r="J90" s="75">
        <v>0</v>
      </c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75">
        <v>0</v>
      </c>
      <c r="Q90" s="75">
        <v>0</v>
      </c>
      <c r="R90" s="75">
        <v>0</v>
      </c>
    </row>
    <row r="91" spans="1:18" s="2" customFormat="1" ht="40.5" customHeight="1" x14ac:dyDescent="0.2">
      <c r="A91" s="133"/>
      <c r="B91" s="16" t="s">
        <v>156</v>
      </c>
      <c r="C91" s="15"/>
      <c r="D91" s="16" t="s">
        <v>141</v>
      </c>
      <c r="E91" s="15" t="s">
        <v>132</v>
      </c>
      <c r="F91" s="75">
        <f t="shared" si="4"/>
        <v>4370.6715199999999</v>
      </c>
      <c r="G91" s="75">
        <v>0</v>
      </c>
      <c r="H91" s="75">
        <v>0</v>
      </c>
      <c r="I91" s="75">
        <v>0</v>
      </c>
      <c r="J91" s="75">
        <v>4370.6715199999999</v>
      </c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75">
        <v>0</v>
      </c>
      <c r="Q91" s="75">
        <v>0</v>
      </c>
      <c r="R91" s="75">
        <v>0</v>
      </c>
    </row>
    <row r="92" spans="1:18" s="2" customFormat="1" ht="22.5" x14ac:dyDescent="0.2">
      <c r="A92" s="133"/>
      <c r="B92" s="16" t="s">
        <v>157</v>
      </c>
      <c r="C92" s="15"/>
      <c r="D92" s="16" t="s">
        <v>141</v>
      </c>
      <c r="E92" s="15" t="s">
        <v>132</v>
      </c>
      <c r="F92" s="75">
        <f t="shared" si="4"/>
        <v>410.988</v>
      </c>
      <c r="G92" s="75">
        <v>0</v>
      </c>
      <c r="H92" s="75">
        <v>0</v>
      </c>
      <c r="I92" s="75">
        <v>0</v>
      </c>
      <c r="J92" s="75">
        <v>410.988</v>
      </c>
      <c r="K92" s="75">
        <v>0</v>
      </c>
      <c r="L92" s="75">
        <v>0</v>
      </c>
      <c r="M92" s="75">
        <v>0</v>
      </c>
      <c r="N92" s="75">
        <v>0</v>
      </c>
      <c r="O92" s="75">
        <v>0</v>
      </c>
      <c r="P92" s="75">
        <v>0</v>
      </c>
      <c r="Q92" s="75">
        <v>0</v>
      </c>
      <c r="R92" s="75">
        <v>0</v>
      </c>
    </row>
    <row r="93" spans="1:18" s="2" customFormat="1" ht="64.5" customHeight="1" x14ac:dyDescent="0.2">
      <c r="A93" s="133"/>
      <c r="B93" s="16" t="s">
        <v>208</v>
      </c>
      <c r="C93" s="15"/>
      <c r="D93" s="16" t="s">
        <v>141</v>
      </c>
      <c r="E93" s="15" t="s">
        <v>132</v>
      </c>
      <c r="F93" s="75">
        <f t="shared" si="4"/>
        <v>2935.1375499999999</v>
      </c>
      <c r="G93" s="75">
        <v>0</v>
      </c>
      <c r="H93" s="75">
        <v>0</v>
      </c>
      <c r="I93" s="75">
        <v>0</v>
      </c>
      <c r="J93" s="75">
        <v>2935.1375499999999</v>
      </c>
      <c r="K93" s="75">
        <v>0</v>
      </c>
      <c r="L93" s="75">
        <v>0</v>
      </c>
      <c r="M93" s="75">
        <v>0</v>
      </c>
      <c r="N93" s="75">
        <v>0</v>
      </c>
      <c r="O93" s="75">
        <v>0</v>
      </c>
      <c r="P93" s="75">
        <v>0</v>
      </c>
      <c r="Q93" s="75">
        <v>0</v>
      </c>
      <c r="R93" s="75">
        <v>0</v>
      </c>
    </row>
    <row r="94" spans="1:18" s="2" customFormat="1" ht="35.25" customHeight="1" x14ac:dyDescent="0.2">
      <c r="A94" s="133"/>
      <c r="B94" s="16" t="s">
        <v>158</v>
      </c>
      <c r="C94" s="15"/>
      <c r="D94" s="16" t="s">
        <v>141</v>
      </c>
      <c r="E94" s="15" t="s">
        <v>132</v>
      </c>
      <c r="F94" s="75">
        <f t="shared" si="4"/>
        <v>4634.7206100000003</v>
      </c>
      <c r="G94" s="75">
        <v>0</v>
      </c>
      <c r="H94" s="75">
        <v>0</v>
      </c>
      <c r="I94" s="75">
        <v>0</v>
      </c>
      <c r="J94" s="75">
        <v>4634.7206100000003</v>
      </c>
      <c r="K94" s="75">
        <v>0</v>
      </c>
      <c r="L94" s="75">
        <v>0</v>
      </c>
      <c r="M94" s="75">
        <v>0</v>
      </c>
      <c r="N94" s="75">
        <v>0</v>
      </c>
      <c r="O94" s="75">
        <v>0</v>
      </c>
      <c r="P94" s="75">
        <v>0</v>
      </c>
      <c r="Q94" s="75">
        <v>0</v>
      </c>
      <c r="R94" s="75">
        <v>0</v>
      </c>
    </row>
    <row r="95" spans="1:18" s="2" customFormat="1" ht="34.5" customHeight="1" x14ac:dyDescent="0.2">
      <c r="A95" s="133"/>
      <c r="B95" s="16" t="s">
        <v>159</v>
      </c>
      <c r="C95" s="15"/>
      <c r="D95" s="16" t="s">
        <v>141</v>
      </c>
      <c r="E95" s="15" t="s">
        <v>132</v>
      </c>
      <c r="F95" s="75">
        <f t="shared" si="4"/>
        <v>3948.05503</v>
      </c>
      <c r="G95" s="75">
        <v>0</v>
      </c>
      <c r="H95" s="75">
        <v>0</v>
      </c>
      <c r="I95" s="75">
        <v>0</v>
      </c>
      <c r="J95" s="75">
        <v>3948.05503</v>
      </c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75">
        <v>0</v>
      </c>
      <c r="Q95" s="75">
        <v>0</v>
      </c>
      <c r="R95" s="75">
        <v>0</v>
      </c>
    </row>
    <row r="96" spans="1:18" s="2" customFormat="1" ht="106.5" customHeight="1" x14ac:dyDescent="0.2">
      <c r="A96" s="133"/>
      <c r="B96" s="90" t="s">
        <v>315</v>
      </c>
      <c r="C96" s="15"/>
      <c r="D96" s="16" t="s">
        <v>141</v>
      </c>
      <c r="E96" s="15" t="s">
        <v>132</v>
      </c>
      <c r="F96" s="75">
        <f t="shared" si="4"/>
        <v>5581.78</v>
      </c>
      <c r="G96" s="75">
        <v>0</v>
      </c>
      <c r="H96" s="75">
        <v>0</v>
      </c>
      <c r="I96" s="75">
        <v>0</v>
      </c>
      <c r="J96" s="75">
        <v>5581.78</v>
      </c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75">
        <v>0</v>
      </c>
      <c r="Q96" s="75">
        <v>0</v>
      </c>
      <c r="R96" s="75">
        <v>0</v>
      </c>
    </row>
    <row r="97" spans="1:18" s="2" customFormat="1" ht="74.25" customHeight="1" x14ac:dyDescent="0.2">
      <c r="A97" s="133"/>
      <c r="B97" s="15" t="s">
        <v>316</v>
      </c>
      <c r="C97" s="15"/>
      <c r="D97" s="15" t="s">
        <v>141</v>
      </c>
      <c r="E97" s="15" t="s">
        <v>132</v>
      </c>
      <c r="F97" s="75">
        <f t="shared" si="4"/>
        <v>141.458</v>
      </c>
      <c r="G97" s="75">
        <v>0</v>
      </c>
      <c r="H97" s="75">
        <v>0</v>
      </c>
      <c r="I97" s="75">
        <v>0</v>
      </c>
      <c r="J97" s="75">
        <v>141.458</v>
      </c>
      <c r="K97" s="75">
        <v>0</v>
      </c>
      <c r="L97" s="75">
        <v>0</v>
      </c>
      <c r="M97" s="75">
        <v>0</v>
      </c>
      <c r="N97" s="75">
        <v>0</v>
      </c>
      <c r="O97" s="75">
        <v>0</v>
      </c>
      <c r="P97" s="75">
        <v>0</v>
      </c>
      <c r="Q97" s="75">
        <v>0</v>
      </c>
      <c r="R97" s="75">
        <v>0</v>
      </c>
    </row>
    <row r="98" spans="1:18" s="2" customFormat="1" ht="74.25" customHeight="1" x14ac:dyDescent="0.2">
      <c r="A98" s="133"/>
      <c r="B98" s="14" t="s">
        <v>160</v>
      </c>
      <c r="C98" s="15" t="s">
        <v>161</v>
      </c>
      <c r="D98" s="16" t="s">
        <v>162</v>
      </c>
      <c r="E98" s="15" t="s">
        <v>72</v>
      </c>
      <c r="F98" s="75">
        <f t="shared" ref="F98:F117" si="5">SUM(G98:R98)</f>
        <v>22150</v>
      </c>
      <c r="G98" s="75">
        <v>3740</v>
      </c>
      <c r="H98" s="75">
        <v>3210</v>
      </c>
      <c r="I98" s="75">
        <v>5200</v>
      </c>
      <c r="J98" s="75">
        <v>5000</v>
      </c>
      <c r="K98" s="75">
        <v>5000</v>
      </c>
      <c r="L98" s="75">
        <v>0</v>
      </c>
      <c r="M98" s="75">
        <v>0</v>
      </c>
      <c r="N98" s="75">
        <v>0</v>
      </c>
      <c r="O98" s="75">
        <v>0</v>
      </c>
      <c r="P98" s="75">
        <v>0</v>
      </c>
      <c r="Q98" s="75">
        <v>0</v>
      </c>
      <c r="R98" s="75">
        <v>0</v>
      </c>
    </row>
    <row r="99" spans="1:18" s="2" customFormat="1" ht="50.25" customHeight="1" x14ac:dyDescent="0.2">
      <c r="A99" s="133"/>
      <c r="B99" s="98" t="s">
        <v>381</v>
      </c>
      <c r="C99" s="99"/>
      <c r="D99" s="99" t="s">
        <v>141</v>
      </c>
      <c r="E99" s="99" t="s">
        <v>132</v>
      </c>
      <c r="F99" s="97">
        <f t="shared" si="5"/>
        <v>1485.2</v>
      </c>
      <c r="G99" s="97">
        <v>0</v>
      </c>
      <c r="H99" s="97">
        <v>0</v>
      </c>
      <c r="I99" s="97">
        <v>0</v>
      </c>
      <c r="J99" s="97">
        <v>0</v>
      </c>
      <c r="K99" s="104">
        <v>1485.2</v>
      </c>
      <c r="L99" s="97">
        <v>0</v>
      </c>
      <c r="M99" s="97">
        <v>0</v>
      </c>
      <c r="N99" s="97">
        <v>0</v>
      </c>
      <c r="O99" s="97">
        <v>0</v>
      </c>
      <c r="P99" s="97">
        <v>0</v>
      </c>
      <c r="Q99" s="97">
        <v>0</v>
      </c>
      <c r="R99" s="97">
        <v>0</v>
      </c>
    </row>
    <row r="100" spans="1:18" s="2" customFormat="1" ht="50.25" customHeight="1" x14ac:dyDescent="0.2">
      <c r="A100" s="133"/>
      <c r="B100" s="98" t="s">
        <v>382</v>
      </c>
      <c r="C100" s="99"/>
      <c r="D100" s="99" t="s">
        <v>141</v>
      </c>
      <c r="E100" s="99" t="s">
        <v>132</v>
      </c>
      <c r="F100" s="97">
        <f>K100</f>
        <v>2139.4</v>
      </c>
      <c r="G100" s="97">
        <v>0</v>
      </c>
      <c r="H100" s="97">
        <v>0</v>
      </c>
      <c r="I100" s="97">
        <v>0</v>
      </c>
      <c r="J100" s="104">
        <v>0</v>
      </c>
      <c r="K100" s="104">
        <v>2139.4</v>
      </c>
      <c r="L100" s="104">
        <v>0</v>
      </c>
      <c r="M100" s="104">
        <v>0</v>
      </c>
      <c r="N100" s="104">
        <v>0</v>
      </c>
      <c r="O100" s="97">
        <v>0</v>
      </c>
      <c r="P100" s="97">
        <v>0</v>
      </c>
      <c r="Q100" s="97">
        <v>0</v>
      </c>
      <c r="R100" s="97">
        <v>0</v>
      </c>
    </row>
    <row r="101" spans="1:18" s="2" customFormat="1" ht="54" customHeight="1" x14ac:dyDescent="0.2">
      <c r="A101" s="133"/>
      <c r="B101" s="92" t="s">
        <v>375</v>
      </c>
      <c r="C101" s="94"/>
      <c r="D101" s="94" t="s">
        <v>141</v>
      </c>
      <c r="E101" s="94" t="s">
        <v>132</v>
      </c>
      <c r="F101" s="96">
        <f>M101</f>
        <v>3019</v>
      </c>
      <c r="G101" s="96">
        <v>0</v>
      </c>
      <c r="H101" s="96">
        <v>0</v>
      </c>
      <c r="I101" s="96">
        <v>0</v>
      </c>
      <c r="J101" s="104">
        <v>0</v>
      </c>
      <c r="K101" s="104">
        <v>0</v>
      </c>
      <c r="L101" s="104">
        <v>0</v>
      </c>
      <c r="M101" s="104">
        <v>3019</v>
      </c>
      <c r="N101" s="104">
        <v>0</v>
      </c>
      <c r="O101" s="96">
        <v>0</v>
      </c>
      <c r="P101" s="96">
        <v>0</v>
      </c>
      <c r="Q101" s="96">
        <v>0</v>
      </c>
      <c r="R101" s="96">
        <v>0</v>
      </c>
    </row>
    <row r="102" spans="1:18" s="2" customFormat="1" ht="54" customHeight="1" x14ac:dyDescent="0.2">
      <c r="A102" s="133"/>
      <c r="B102" s="92" t="s">
        <v>380</v>
      </c>
      <c r="C102" s="94"/>
      <c r="D102" s="94" t="s">
        <v>141</v>
      </c>
      <c r="E102" s="94" t="s">
        <v>132</v>
      </c>
      <c r="F102" s="96">
        <f>M102</f>
        <v>3618</v>
      </c>
      <c r="G102" s="96">
        <v>0</v>
      </c>
      <c r="H102" s="96">
        <v>0</v>
      </c>
      <c r="I102" s="96">
        <v>0</v>
      </c>
      <c r="J102" s="104">
        <v>0</v>
      </c>
      <c r="K102" s="104">
        <v>0</v>
      </c>
      <c r="L102" s="104">
        <v>0</v>
      </c>
      <c r="M102" s="104">
        <v>3618</v>
      </c>
      <c r="N102" s="104">
        <v>0</v>
      </c>
      <c r="O102" s="96">
        <v>0</v>
      </c>
      <c r="P102" s="96">
        <v>0</v>
      </c>
      <c r="Q102" s="96">
        <v>0</v>
      </c>
      <c r="R102" s="96">
        <v>0</v>
      </c>
    </row>
    <row r="103" spans="1:18" s="2" customFormat="1" ht="54" customHeight="1" x14ac:dyDescent="0.2">
      <c r="A103" s="133"/>
      <c r="B103" s="101" t="s">
        <v>389</v>
      </c>
      <c r="C103" s="102"/>
      <c r="D103" s="102" t="s">
        <v>141</v>
      </c>
      <c r="E103" s="102" t="s">
        <v>132</v>
      </c>
      <c r="F103" s="104">
        <f>N103</f>
        <v>3073</v>
      </c>
      <c r="G103" s="104">
        <v>0</v>
      </c>
      <c r="H103" s="104">
        <v>0</v>
      </c>
      <c r="I103" s="104">
        <v>0</v>
      </c>
      <c r="J103" s="104">
        <v>0</v>
      </c>
      <c r="K103" s="104">
        <v>0</v>
      </c>
      <c r="L103" s="104">
        <v>0</v>
      </c>
      <c r="M103" s="104">
        <v>0</v>
      </c>
      <c r="N103" s="104">
        <v>3073</v>
      </c>
      <c r="O103" s="104">
        <v>0</v>
      </c>
      <c r="P103" s="104">
        <v>0</v>
      </c>
      <c r="Q103" s="104">
        <v>0</v>
      </c>
      <c r="R103" s="104">
        <v>0</v>
      </c>
    </row>
    <row r="104" spans="1:18" s="2" customFormat="1" ht="54" customHeight="1" x14ac:dyDescent="0.2">
      <c r="A104" s="133"/>
      <c r="B104" s="101" t="s">
        <v>390</v>
      </c>
      <c r="C104" s="102"/>
      <c r="D104" s="102" t="s">
        <v>141</v>
      </c>
      <c r="E104" s="102" t="s">
        <v>132</v>
      </c>
      <c r="F104" s="104">
        <f>N104</f>
        <v>799.9</v>
      </c>
      <c r="G104" s="104">
        <v>0</v>
      </c>
      <c r="H104" s="104">
        <v>0</v>
      </c>
      <c r="I104" s="104">
        <v>0</v>
      </c>
      <c r="J104" s="104">
        <v>0</v>
      </c>
      <c r="K104" s="104">
        <v>0</v>
      </c>
      <c r="L104" s="104">
        <v>0</v>
      </c>
      <c r="M104" s="104">
        <v>0</v>
      </c>
      <c r="N104" s="104">
        <v>799.9</v>
      </c>
      <c r="O104" s="104">
        <v>0</v>
      </c>
      <c r="P104" s="104">
        <v>0</v>
      </c>
      <c r="Q104" s="104">
        <v>0</v>
      </c>
      <c r="R104" s="104">
        <v>0</v>
      </c>
    </row>
    <row r="105" spans="1:18" s="2" customFormat="1" ht="54" customHeight="1" x14ac:dyDescent="0.2">
      <c r="A105" s="133"/>
      <c r="B105" s="101" t="s">
        <v>392</v>
      </c>
      <c r="C105" s="102"/>
      <c r="D105" s="102" t="s">
        <v>141</v>
      </c>
      <c r="E105" s="102" t="s">
        <v>132</v>
      </c>
      <c r="F105" s="104">
        <f>N105</f>
        <v>3766.1</v>
      </c>
      <c r="G105" s="104">
        <v>0</v>
      </c>
      <c r="H105" s="104">
        <v>0</v>
      </c>
      <c r="I105" s="104">
        <v>0</v>
      </c>
      <c r="J105" s="104">
        <v>0</v>
      </c>
      <c r="K105" s="104">
        <v>0</v>
      </c>
      <c r="L105" s="104">
        <v>0</v>
      </c>
      <c r="M105" s="104">
        <v>0</v>
      </c>
      <c r="N105" s="104">
        <v>3766.1</v>
      </c>
      <c r="O105" s="104">
        <v>0</v>
      </c>
      <c r="P105" s="104">
        <v>0</v>
      </c>
      <c r="Q105" s="104">
        <v>0</v>
      </c>
      <c r="R105" s="104">
        <v>0</v>
      </c>
    </row>
    <row r="106" spans="1:18" s="2" customFormat="1" ht="54" customHeight="1" x14ac:dyDescent="0.2">
      <c r="A106" s="133"/>
      <c r="B106" s="101" t="s">
        <v>393</v>
      </c>
      <c r="C106" s="102"/>
      <c r="D106" s="102" t="s">
        <v>141</v>
      </c>
      <c r="E106" s="102" t="s">
        <v>132</v>
      </c>
      <c r="F106" s="104">
        <f>N106</f>
        <v>1453.1</v>
      </c>
      <c r="G106" s="104">
        <v>0</v>
      </c>
      <c r="H106" s="104">
        <v>0</v>
      </c>
      <c r="I106" s="104">
        <v>0</v>
      </c>
      <c r="J106" s="104">
        <v>0</v>
      </c>
      <c r="K106" s="104">
        <v>0</v>
      </c>
      <c r="L106" s="104">
        <v>0</v>
      </c>
      <c r="M106" s="104">
        <v>0</v>
      </c>
      <c r="N106" s="104">
        <v>1453.1</v>
      </c>
      <c r="O106" s="104">
        <v>0</v>
      </c>
      <c r="P106" s="104">
        <v>0</v>
      </c>
      <c r="Q106" s="104">
        <v>0</v>
      </c>
      <c r="R106" s="104">
        <v>0</v>
      </c>
    </row>
    <row r="107" spans="1:18" s="2" customFormat="1" ht="54" customHeight="1" x14ac:dyDescent="0.2">
      <c r="A107" s="133"/>
      <c r="B107" s="101" t="s">
        <v>396</v>
      </c>
      <c r="C107" s="102"/>
      <c r="D107" s="102" t="s">
        <v>141</v>
      </c>
      <c r="E107" s="102" t="s">
        <v>132</v>
      </c>
      <c r="F107" s="104">
        <f>N107</f>
        <v>998.6</v>
      </c>
      <c r="G107" s="104">
        <v>0</v>
      </c>
      <c r="H107" s="104">
        <v>0</v>
      </c>
      <c r="I107" s="104">
        <v>0</v>
      </c>
      <c r="J107" s="104">
        <v>0</v>
      </c>
      <c r="K107" s="104">
        <v>0</v>
      </c>
      <c r="L107" s="104">
        <v>0</v>
      </c>
      <c r="M107" s="104">
        <v>0</v>
      </c>
      <c r="N107" s="104">
        <v>998.6</v>
      </c>
      <c r="O107" s="104">
        <v>0</v>
      </c>
      <c r="P107" s="104">
        <v>0</v>
      </c>
      <c r="Q107" s="104">
        <v>0</v>
      </c>
      <c r="R107" s="104">
        <v>0</v>
      </c>
    </row>
    <row r="108" spans="1:18" s="2" customFormat="1" ht="74.25" customHeight="1" x14ac:dyDescent="0.2">
      <c r="A108" s="133"/>
      <c r="B108" s="15" t="s">
        <v>303</v>
      </c>
      <c r="C108" s="15"/>
      <c r="D108" s="15" t="s">
        <v>141</v>
      </c>
      <c r="E108" s="15" t="s">
        <v>132</v>
      </c>
      <c r="F108" s="75">
        <f t="shared" si="5"/>
        <v>3395</v>
      </c>
      <c r="G108" s="75">
        <v>0</v>
      </c>
      <c r="H108" s="75">
        <v>0</v>
      </c>
      <c r="I108" s="75">
        <v>0</v>
      </c>
      <c r="J108" s="104">
        <v>0</v>
      </c>
      <c r="K108" s="104">
        <v>0</v>
      </c>
      <c r="L108" s="104">
        <v>0</v>
      </c>
      <c r="M108" s="104">
        <v>0</v>
      </c>
      <c r="N108" s="104">
        <v>0</v>
      </c>
      <c r="O108" s="75">
        <v>3395</v>
      </c>
      <c r="P108" s="75">
        <v>0</v>
      </c>
      <c r="Q108" s="75">
        <v>0</v>
      </c>
      <c r="R108" s="75">
        <v>0</v>
      </c>
    </row>
    <row r="109" spans="1:18" s="2" customFormat="1" ht="74.25" customHeight="1" x14ac:dyDescent="0.2">
      <c r="A109" s="133"/>
      <c r="B109" s="15" t="s">
        <v>258</v>
      </c>
      <c r="C109" s="15"/>
      <c r="D109" s="15" t="s">
        <v>141</v>
      </c>
      <c r="E109" s="15" t="s">
        <v>132</v>
      </c>
      <c r="F109" s="75">
        <f t="shared" si="5"/>
        <v>3554</v>
      </c>
      <c r="G109" s="75">
        <v>0</v>
      </c>
      <c r="H109" s="75">
        <v>0</v>
      </c>
      <c r="I109" s="75">
        <v>0</v>
      </c>
      <c r="J109" s="75">
        <v>0</v>
      </c>
      <c r="K109" s="75">
        <v>0</v>
      </c>
      <c r="L109" s="75">
        <v>0</v>
      </c>
      <c r="M109" s="75">
        <v>0</v>
      </c>
      <c r="N109" s="75">
        <v>0</v>
      </c>
      <c r="O109" s="75">
        <v>800</v>
      </c>
      <c r="P109" s="75">
        <v>2754</v>
      </c>
      <c r="Q109" s="75">
        <v>0</v>
      </c>
      <c r="R109" s="75">
        <v>0</v>
      </c>
    </row>
    <row r="110" spans="1:18" s="2" customFormat="1" ht="74.25" customHeight="1" x14ac:dyDescent="0.2">
      <c r="A110" s="133"/>
      <c r="B110" s="15" t="s">
        <v>259</v>
      </c>
      <c r="C110" s="15"/>
      <c r="D110" s="15" t="s">
        <v>141</v>
      </c>
      <c r="E110" s="15" t="s">
        <v>132</v>
      </c>
      <c r="F110" s="75">
        <f t="shared" si="5"/>
        <v>4224</v>
      </c>
      <c r="G110" s="75">
        <v>0</v>
      </c>
      <c r="H110" s="75">
        <v>0</v>
      </c>
      <c r="I110" s="75">
        <v>0</v>
      </c>
      <c r="J110" s="75">
        <v>0</v>
      </c>
      <c r="K110" s="75">
        <v>0</v>
      </c>
      <c r="L110" s="75">
        <v>0</v>
      </c>
      <c r="M110" s="75">
        <v>0</v>
      </c>
      <c r="N110" s="75">
        <v>0</v>
      </c>
      <c r="O110" s="75">
        <v>4224</v>
      </c>
      <c r="P110" s="75">
        <v>0</v>
      </c>
      <c r="Q110" s="75">
        <v>0</v>
      </c>
      <c r="R110" s="75">
        <v>0</v>
      </c>
    </row>
    <row r="111" spans="1:18" s="2" customFormat="1" ht="74.25" customHeight="1" x14ac:dyDescent="0.2">
      <c r="A111" s="133"/>
      <c r="B111" s="15" t="s">
        <v>260</v>
      </c>
      <c r="C111" s="15"/>
      <c r="D111" s="15" t="s">
        <v>141</v>
      </c>
      <c r="E111" s="15" t="s">
        <v>132</v>
      </c>
      <c r="F111" s="75">
        <f t="shared" si="5"/>
        <v>2091.1</v>
      </c>
      <c r="G111" s="75">
        <v>0</v>
      </c>
      <c r="H111" s="75">
        <v>0</v>
      </c>
      <c r="I111" s="75">
        <v>0</v>
      </c>
      <c r="J111" s="75">
        <v>0</v>
      </c>
      <c r="K111" s="75">
        <v>0</v>
      </c>
      <c r="L111" s="75">
        <v>0</v>
      </c>
      <c r="M111" s="75">
        <v>0</v>
      </c>
      <c r="N111" s="75">
        <v>0</v>
      </c>
      <c r="O111" s="75">
        <v>2091.1</v>
      </c>
      <c r="P111" s="75">
        <v>0</v>
      </c>
      <c r="Q111" s="75">
        <v>0</v>
      </c>
      <c r="R111" s="75">
        <v>0</v>
      </c>
    </row>
    <row r="112" spans="1:18" s="2" customFormat="1" ht="74.25" customHeight="1" x14ac:dyDescent="0.2">
      <c r="A112" s="31"/>
      <c r="B112" s="15" t="s">
        <v>265</v>
      </c>
      <c r="C112" s="15"/>
      <c r="D112" s="15" t="s">
        <v>141</v>
      </c>
      <c r="E112" s="15" t="s">
        <v>132</v>
      </c>
      <c r="F112" s="75">
        <f t="shared" si="5"/>
        <v>800</v>
      </c>
      <c r="G112" s="75">
        <v>0</v>
      </c>
      <c r="H112" s="75">
        <v>0</v>
      </c>
      <c r="I112" s="75">
        <v>0</v>
      </c>
      <c r="J112" s="75">
        <v>0</v>
      </c>
      <c r="K112" s="75">
        <v>0</v>
      </c>
      <c r="L112" s="75">
        <v>0</v>
      </c>
      <c r="M112" s="75">
        <v>0</v>
      </c>
      <c r="N112" s="75">
        <v>0</v>
      </c>
      <c r="O112" s="75">
        <v>0</v>
      </c>
      <c r="P112" s="75">
        <v>800</v>
      </c>
      <c r="Q112" s="75">
        <v>0</v>
      </c>
      <c r="R112" s="75">
        <v>0</v>
      </c>
    </row>
    <row r="113" spans="1:18" s="2" customFormat="1" ht="74.25" customHeight="1" x14ac:dyDescent="0.2">
      <c r="A113" s="31"/>
      <c r="B113" s="15" t="s">
        <v>266</v>
      </c>
      <c r="C113" s="15"/>
      <c r="D113" s="15" t="s">
        <v>141</v>
      </c>
      <c r="E113" s="15" t="s">
        <v>132</v>
      </c>
      <c r="F113" s="75">
        <f t="shared" si="5"/>
        <v>1500</v>
      </c>
      <c r="G113" s="75">
        <v>0</v>
      </c>
      <c r="H113" s="75">
        <v>0</v>
      </c>
      <c r="I113" s="75">
        <v>0</v>
      </c>
      <c r="J113" s="75">
        <v>0</v>
      </c>
      <c r="K113" s="75">
        <v>0</v>
      </c>
      <c r="L113" s="75">
        <v>0</v>
      </c>
      <c r="M113" s="75">
        <v>0</v>
      </c>
      <c r="N113" s="75">
        <v>0</v>
      </c>
      <c r="O113" s="75">
        <v>0</v>
      </c>
      <c r="P113" s="75">
        <v>1500</v>
      </c>
      <c r="Q113" s="75">
        <v>0</v>
      </c>
      <c r="R113" s="75">
        <v>0</v>
      </c>
    </row>
    <row r="114" spans="1:18" s="2" customFormat="1" ht="74.25" customHeight="1" x14ac:dyDescent="0.2">
      <c r="A114" s="31"/>
      <c r="B114" s="15" t="s">
        <v>268</v>
      </c>
      <c r="C114" s="15"/>
      <c r="D114" s="15" t="s">
        <v>141</v>
      </c>
      <c r="E114" s="15" t="s">
        <v>132</v>
      </c>
      <c r="F114" s="75">
        <f t="shared" si="5"/>
        <v>3500</v>
      </c>
      <c r="G114" s="75">
        <v>0</v>
      </c>
      <c r="H114" s="75">
        <v>0</v>
      </c>
      <c r="I114" s="75">
        <v>0</v>
      </c>
      <c r="J114" s="75">
        <v>0</v>
      </c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75">
        <v>3500</v>
      </c>
      <c r="Q114" s="75">
        <v>0</v>
      </c>
      <c r="R114" s="75">
        <v>0</v>
      </c>
    </row>
    <row r="115" spans="1:18" s="2" customFormat="1" ht="74.25" customHeight="1" x14ac:dyDescent="0.2">
      <c r="A115" s="31"/>
      <c r="B115" s="15" t="s">
        <v>267</v>
      </c>
      <c r="C115" s="15"/>
      <c r="D115" s="15" t="s">
        <v>141</v>
      </c>
      <c r="E115" s="15" t="s">
        <v>132</v>
      </c>
      <c r="F115" s="75">
        <f t="shared" si="5"/>
        <v>5000</v>
      </c>
      <c r="G115" s="75">
        <v>0</v>
      </c>
      <c r="H115" s="75">
        <v>0</v>
      </c>
      <c r="I115" s="75">
        <v>0</v>
      </c>
      <c r="J115" s="75">
        <v>0</v>
      </c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75">
        <v>0</v>
      </c>
      <c r="Q115" s="75">
        <v>5000</v>
      </c>
      <c r="R115" s="75">
        <v>0</v>
      </c>
    </row>
    <row r="116" spans="1:18" s="2" customFormat="1" ht="74.25" customHeight="1" x14ac:dyDescent="0.2">
      <c r="A116" s="31"/>
      <c r="B116" s="15" t="s">
        <v>269</v>
      </c>
      <c r="C116" s="15"/>
      <c r="D116" s="15" t="s">
        <v>141</v>
      </c>
      <c r="E116" s="15" t="s">
        <v>132</v>
      </c>
      <c r="F116" s="75">
        <f t="shared" si="5"/>
        <v>5000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75">
        <v>0</v>
      </c>
      <c r="Q116" s="75">
        <v>0</v>
      </c>
      <c r="R116" s="75">
        <v>5000</v>
      </c>
    </row>
    <row r="117" spans="1:18" s="2" customFormat="1" ht="74.25" customHeight="1" x14ac:dyDescent="0.2">
      <c r="A117" s="31"/>
      <c r="B117" s="15" t="s">
        <v>270</v>
      </c>
      <c r="C117" s="15"/>
      <c r="D117" s="15" t="s">
        <v>141</v>
      </c>
      <c r="E117" s="15" t="s">
        <v>132</v>
      </c>
      <c r="F117" s="75">
        <f t="shared" si="5"/>
        <v>1000</v>
      </c>
      <c r="G117" s="75">
        <v>0</v>
      </c>
      <c r="H117" s="75">
        <v>0</v>
      </c>
      <c r="I117" s="75">
        <v>0</v>
      </c>
      <c r="J117" s="75">
        <v>0</v>
      </c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75">
        <v>1000</v>
      </c>
      <c r="Q117" s="75">
        <v>0</v>
      </c>
      <c r="R117" s="75">
        <v>0</v>
      </c>
    </row>
    <row r="118" spans="1:18" s="2" customFormat="1" ht="78.75" x14ac:dyDescent="0.2">
      <c r="A118" s="31"/>
      <c r="B118" s="15" t="s">
        <v>279</v>
      </c>
      <c r="C118" s="15"/>
      <c r="D118" s="30" t="s">
        <v>66</v>
      </c>
      <c r="E118" s="15" t="s">
        <v>72</v>
      </c>
      <c r="F118" s="75">
        <f t="shared" ref="F118:F127" si="6">SUM(G118:R118)</f>
        <v>1259.6500000000001</v>
      </c>
      <c r="G118" s="75">
        <v>0</v>
      </c>
      <c r="H118" s="75">
        <v>0</v>
      </c>
      <c r="I118" s="75">
        <v>0</v>
      </c>
      <c r="J118" s="75">
        <v>0</v>
      </c>
      <c r="K118" s="75">
        <v>0</v>
      </c>
      <c r="L118" s="75">
        <v>0</v>
      </c>
      <c r="M118" s="75">
        <v>0</v>
      </c>
      <c r="N118" s="75">
        <v>0</v>
      </c>
      <c r="O118" s="78">
        <v>1259.6500000000001</v>
      </c>
      <c r="P118" s="75">
        <v>0</v>
      </c>
      <c r="Q118" s="75">
        <v>0</v>
      </c>
      <c r="R118" s="75">
        <v>0</v>
      </c>
    </row>
    <row r="119" spans="1:18" s="2" customFormat="1" ht="101.25" x14ac:dyDescent="0.2">
      <c r="A119" s="31"/>
      <c r="B119" s="32" t="s">
        <v>280</v>
      </c>
      <c r="C119" s="32"/>
      <c r="D119" s="15" t="s">
        <v>66</v>
      </c>
      <c r="E119" s="15" t="s">
        <v>72</v>
      </c>
      <c r="F119" s="75">
        <f t="shared" si="6"/>
        <v>2598.9499999999998</v>
      </c>
      <c r="G119" s="75">
        <v>0</v>
      </c>
      <c r="H119" s="75">
        <v>0</v>
      </c>
      <c r="I119" s="75">
        <v>0</v>
      </c>
      <c r="J119" s="75">
        <v>0</v>
      </c>
      <c r="K119" s="75">
        <v>0</v>
      </c>
      <c r="L119" s="75">
        <v>0</v>
      </c>
      <c r="M119" s="75">
        <v>0</v>
      </c>
      <c r="N119" s="75">
        <v>0</v>
      </c>
      <c r="O119" s="75">
        <v>2598.9499999999998</v>
      </c>
      <c r="P119" s="75">
        <v>0</v>
      </c>
      <c r="Q119" s="75">
        <v>0</v>
      </c>
      <c r="R119" s="75">
        <v>0</v>
      </c>
    </row>
    <row r="120" spans="1:18" s="2" customFormat="1" ht="81" customHeight="1" x14ac:dyDescent="0.2">
      <c r="A120" s="31"/>
      <c r="B120" s="33" t="s">
        <v>281</v>
      </c>
      <c r="C120" s="34"/>
      <c r="D120" s="15" t="s">
        <v>66</v>
      </c>
      <c r="E120" s="15" t="s">
        <v>72</v>
      </c>
      <c r="F120" s="75">
        <f t="shared" si="6"/>
        <v>1652</v>
      </c>
      <c r="G120" s="75">
        <v>0</v>
      </c>
      <c r="H120" s="75">
        <v>0</v>
      </c>
      <c r="I120" s="75">
        <v>0</v>
      </c>
      <c r="J120" s="75">
        <v>0</v>
      </c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75">
        <v>1652</v>
      </c>
      <c r="Q120" s="75">
        <v>0</v>
      </c>
      <c r="R120" s="75">
        <v>0</v>
      </c>
    </row>
    <row r="121" spans="1:18" s="2" customFormat="1" ht="81" customHeight="1" x14ac:dyDescent="0.2">
      <c r="A121" s="31"/>
      <c r="B121" s="33" t="s">
        <v>282</v>
      </c>
      <c r="C121" s="34"/>
      <c r="D121" s="15" t="s">
        <v>66</v>
      </c>
      <c r="E121" s="15" t="s">
        <v>72</v>
      </c>
      <c r="F121" s="75">
        <f t="shared" si="6"/>
        <v>2320.8200000000002</v>
      </c>
      <c r="G121" s="75">
        <v>0</v>
      </c>
      <c r="H121" s="75">
        <v>0</v>
      </c>
      <c r="I121" s="75">
        <v>0</v>
      </c>
      <c r="J121" s="75">
        <v>0</v>
      </c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75">
        <v>2320.8200000000002</v>
      </c>
      <c r="Q121" s="75">
        <v>0</v>
      </c>
      <c r="R121" s="75">
        <v>0</v>
      </c>
    </row>
    <row r="122" spans="1:18" s="2" customFormat="1" ht="81" customHeight="1" x14ac:dyDescent="0.2">
      <c r="A122" s="31"/>
      <c r="B122" s="33" t="s">
        <v>283</v>
      </c>
      <c r="C122" s="34"/>
      <c r="D122" s="15" t="s">
        <v>66</v>
      </c>
      <c r="E122" s="15" t="s">
        <v>72</v>
      </c>
      <c r="F122" s="75">
        <f t="shared" si="6"/>
        <v>554.95000000000005</v>
      </c>
      <c r="G122" s="75">
        <v>0</v>
      </c>
      <c r="H122" s="75">
        <v>0</v>
      </c>
      <c r="I122" s="75">
        <v>0</v>
      </c>
      <c r="J122" s="75">
        <v>0</v>
      </c>
      <c r="K122" s="75">
        <v>0</v>
      </c>
      <c r="L122" s="75">
        <v>0</v>
      </c>
      <c r="M122" s="75">
        <v>0</v>
      </c>
      <c r="N122" s="75">
        <v>0</v>
      </c>
      <c r="O122" s="75">
        <v>0</v>
      </c>
      <c r="P122" s="75">
        <v>0</v>
      </c>
      <c r="Q122" s="75">
        <v>554.95000000000005</v>
      </c>
      <c r="R122" s="75">
        <v>0</v>
      </c>
    </row>
    <row r="123" spans="1:18" s="2" customFormat="1" ht="81" customHeight="1" x14ac:dyDescent="0.2">
      <c r="A123" s="31"/>
      <c r="B123" s="33" t="s">
        <v>284</v>
      </c>
      <c r="C123" s="34"/>
      <c r="D123" s="15" t="s">
        <v>66</v>
      </c>
      <c r="E123" s="15" t="s">
        <v>72</v>
      </c>
      <c r="F123" s="75">
        <f t="shared" si="6"/>
        <v>2052.6999999999998</v>
      </c>
      <c r="G123" s="75">
        <v>0</v>
      </c>
      <c r="H123" s="75">
        <v>0</v>
      </c>
      <c r="I123" s="75">
        <v>0</v>
      </c>
      <c r="J123" s="75">
        <v>0</v>
      </c>
      <c r="K123" s="75">
        <v>0</v>
      </c>
      <c r="L123" s="75">
        <v>0</v>
      </c>
      <c r="M123" s="75">
        <v>0</v>
      </c>
      <c r="N123" s="75">
        <v>0</v>
      </c>
      <c r="O123" s="75">
        <v>0</v>
      </c>
      <c r="P123" s="75">
        <v>0</v>
      </c>
      <c r="Q123" s="75">
        <v>2052.6999999999998</v>
      </c>
      <c r="R123" s="75">
        <v>0</v>
      </c>
    </row>
    <row r="124" spans="1:18" s="2" customFormat="1" ht="81" customHeight="1" x14ac:dyDescent="0.2">
      <c r="A124" s="31"/>
      <c r="B124" s="35" t="s">
        <v>285</v>
      </c>
      <c r="C124" s="36"/>
      <c r="D124" s="36" t="s">
        <v>66</v>
      </c>
      <c r="E124" s="36" t="s">
        <v>72</v>
      </c>
      <c r="F124" s="75">
        <f t="shared" si="6"/>
        <v>720.87</v>
      </c>
      <c r="G124" s="75">
        <v>0</v>
      </c>
      <c r="H124" s="75">
        <v>0</v>
      </c>
      <c r="I124" s="75">
        <v>0</v>
      </c>
      <c r="J124" s="75">
        <v>0</v>
      </c>
      <c r="K124" s="75">
        <v>0</v>
      </c>
      <c r="L124" s="75">
        <v>0</v>
      </c>
      <c r="M124" s="75">
        <v>0</v>
      </c>
      <c r="N124" s="75">
        <v>0</v>
      </c>
      <c r="O124" s="75">
        <v>0</v>
      </c>
      <c r="P124" s="75">
        <v>0</v>
      </c>
      <c r="Q124" s="75">
        <v>720.87</v>
      </c>
      <c r="R124" s="75">
        <v>0</v>
      </c>
    </row>
    <row r="125" spans="1:18" s="2" customFormat="1" ht="81" customHeight="1" x14ac:dyDescent="0.2">
      <c r="A125" s="89"/>
      <c r="B125" s="36" t="s">
        <v>304</v>
      </c>
      <c r="C125" s="36"/>
      <c r="D125" s="36" t="s">
        <v>66</v>
      </c>
      <c r="E125" s="36" t="s">
        <v>72</v>
      </c>
      <c r="F125" s="88">
        <f t="shared" si="6"/>
        <v>761.8</v>
      </c>
      <c r="G125" s="88">
        <v>0</v>
      </c>
      <c r="H125" s="88">
        <v>0</v>
      </c>
      <c r="I125" s="88">
        <v>0</v>
      </c>
      <c r="J125" s="88">
        <v>0</v>
      </c>
      <c r="K125" s="88">
        <v>0</v>
      </c>
      <c r="L125" s="88">
        <v>0</v>
      </c>
      <c r="M125" s="88">
        <v>0</v>
      </c>
      <c r="N125" s="88">
        <v>0</v>
      </c>
      <c r="O125" s="88">
        <v>0</v>
      </c>
      <c r="P125" s="88">
        <v>0</v>
      </c>
      <c r="Q125" s="88">
        <v>761.8</v>
      </c>
      <c r="R125" s="88">
        <v>0</v>
      </c>
    </row>
    <row r="126" spans="1:18" s="2" customFormat="1" ht="81" customHeight="1" x14ac:dyDescent="0.2">
      <c r="A126" s="31"/>
      <c r="B126" s="30" t="s">
        <v>286</v>
      </c>
      <c r="C126" s="36"/>
      <c r="D126" s="36" t="s">
        <v>66</v>
      </c>
      <c r="E126" s="36" t="s">
        <v>72</v>
      </c>
      <c r="F126" s="75">
        <f t="shared" si="6"/>
        <v>2655</v>
      </c>
      <c r="G126" s="75">
        <v>0</v>
      </c>
      <c r="H126" s="75">
        <v>0</v>
      </c>
      <c r="I126" s="75">
        <v>0</v>
      </c>
      <c r="J126" s="75">
        <v>0</v>
      </c>
      <c r="K126" s="75">
        <v>0</v>
      </c>
      <c r="L126" s="75">
        <v>0</v>
      </c>
      <c r="M126" s="75">
        <v>0</v>
      </c>
      <c r="N126" s="75">
        <v>0</v>
      </c>
      <c r="O126" s="75">
        <v>0</v>
      </c>
      <c r="P126" s="75">
        <v>0</v>
      </c>
      <c r="Q126" s="75">
        <v>0</v>
      </c>
      <c r="R126" s="75">
        <v>2655</v>
      </c>
    </row>
    <row r="127" spans="1:18" s="2" customFormat="1" ht="81" customHeight="1" x14ac:dyDescent="0.2">
      <c r="A127" s="31"/>
      <c r="B127" s="37" t="s">
        <v>287</v>
      </c>
      <c r="C127" s="36"/>
      <c r="D127" s="36" t="s">
        <v>66</v>
      </c>
      <c r="E127" s="36" t="s">
        <v>72</v>
      </c>
      <c r="F127" s="75">
        <f t="shared" si="6"/>
        <v>1556.54</v>
      </c>
      <c r="G127" s="75">
        <v>0</v>
      </c>
      <c r="H127" s="75">
        <v>0</v>
      </c>
      <c r="I127" s="75">
        <v>0</v>
      </c>
      <c r="J127" s="75">
        <v>0</v>
      </c>
      <c r="K127" s="75">
        <v>0</v>
      </c>
      <c r="L127" s="75">
        <v>0</v>
      </c>
      <c r="M127" s="75">
        <v>0</v>
      </c>
      <c r="N127" s="75">
        <v>0</v>
      </c>
      <c r="O127" s="75">
        <v>0</v>
      </c>
      <c r="P127" s="75">
        <v>0</v>
      </c>
      <c r="Q127" s="75">
        <v>0</v>
      </c>
      <c r="R127" s="75">
        <v>1556.54</v>
      </c>
    </row>
    <row r="128" spans="1:18" s="2" customFormat="1" ht="36.75" customHeight="1" x14ac:dyDescent="0.2">
      <c r="A128" s="128" t="s">
        <v>163</v>
      </c>
      <c r="B128" s="14" t="s">
        <v>164</v>
      </c>
      <c r="C128" s="15"/>
      <c r="D128" s="16" t="s">
        <v>109</v>
      </c>
      <c r="E128" s="15" t="s">
        <v>72</v>
      </c>
      <c r="F128" s="75">
        <f t="shared" si="4"/>
        <v>3681.7</v>
      </c>
      <c r="G128" s="75">
        <v>0</v>
      </c>
      <c r="H128" s="75">
        <v>500</v>
      </c>
      <c r="I128" s="75">
        <v>1500</v>
      </c>
      <c r="J128" s="75">
        <v>500</v>
      </c>
      <c r="K128" s="75">
        <v>500</v>
      </c>
      <c r="L128" s="75">
        <v>0</v>
      </c>
      <c r="M128" s="75">
        <v>0</v>
      </c>
      <c r="N128" s="75">
        <v>0</v>
      </c>
      <c r="O128" s="75">
        <v>0</v>
      </c>
      <c r="P128" s="75">
        <v>208.2</v>
      </c>
      <c r="Q128" s="75">
        <v>473.5</v>
      </c>
      <c r="R128" s="75">
        <v>0</v>
      </c>
    </row>
    <row r="129" spans="1:18" s="2" customFormat="1" ht="36" customHeight="1" x14ac:dyDescent="0.2">
      <c r="A129" s="128"/>
      <c r="B129" s="14" t="s">
        <v>165</v>
      </c>
      <c r="C129" s="15"/>
      <c r="D129" s="16" t="s">
        <v>109</v>
      </c>
      <c r="E129" s="15" t="s">
        <v>72</v>
      </c>
      <c r="F129" s="75">
        <f t="shared" si="4"/>
        <v>4894.1000000000004</v>
      </c>
      <c r="G129" s="75">
        <v>0</v>
      </c>
      <c r="H129" s="75">
        <v>500</v>
      </c>
      <c r="I129" s="75">
        <v>500</v>
      </c>
      <c r="J129" s="75">
        <v>500</v>
      </c>
      <c r="K129" s="75">
        <v>500</v>
      </c>
      <c r="L129" s="75">
        <v>0</v>
      </c>
      <c r="M129" s="75">
        <v>0</v>
      </c>
      <c r="N129" s="75">
        <v>0</v>
      </c>
      <c r="O129" s="75">
        <v>0</v>
      </c>
      <c r="P129" s="75">
        <v>1606.6</v>
      </c>
      <c r="Q129" s="75">
        <v>1287.5</v>
      </c>
      <c r="R129" s="75">
        <v>0</v>
      </c>
    </row>
    <row r="130" spans="1:18" s="2" customFormat="1" ht="45" x14ac:dyDescent="0.2">
      <c r="A130" s="128"/>
      <c r="B130" s="14" t="s">
        <v>166</v>
      </c>
      <c r="C130" s="15" t="s">
        <v>167</v>
      </c>
      <c r="D130" s="90" t="s">
        <v>308</v>
      </c>
      <c r="E130" s="15" t="s">
        <v>72</v>
      </c>
      <c r="F130" s="75">
        <f t="shared" si="4"/>
        <v>200</v>
      </c>
      <c r="G130" s="75">
        <v>0</v>
      </c>
      <c r="H130" s="75">
        <v>0</v>
      </c>
      <c r="I130" s="75">
        <v>200</v>
      </c>
      <c r="J130" s="75">
        <v>0</v>
      </c>
      <c r="K130" s="75">
        <v>0</v>
      </c>
      <c r="L130" s="75">
        <v>0</v>
      </c>
      <c r="M130" s="75">
        <v>0</v>
      </c>
      <c r="N130" s="75">
        <v>0</v>
      </c>
      <c r="O130" s="75">
        <v>0</v>
      </c>
      <c r="P130" s="75">
        <v>0</v>
      </c>
      <c r="Q130" s="75">
        <v>0</v>
      </c>
      <c r="R130" s="75">
        <v>0</v>
      </c>
    </row>
    <row r="131" spans="1:18" s="2" customFormat="1" ht="31.5" customHeight="1" x14ac:dyDescent="0.2">
      <c r="A131" s="146" t="s">
        <v>277</v>
      </c>
      <c r="B131" s="14" t="s">
        <v>168</v>
      </c>
      <c r="C131" s="15"/>
      <c r="D131" s="16" t="s">
        <v>66</v>
      </c>
      <c r="E131" s="15" t="s">
        <v>72</v>
      </c>
      <c r="F131" s="75">
        <f t="shared" si="4"/>
        <v>1587.259</v>
      </c>
      <c r="G131" s="75">
        <v>0</v>
      </c>
      <c r="H131" s="75">
        <v>271.08999999999997</v>
      </c>
      <c r="I131" s="75">
        <v>0</v>
      </c>
      <c r="J131" s="75">
        <v>0</v>
      </c>
      <c r="K131" s="75">
        <v>0</v>
      </c>
      <c r="L131" s="75">
        <v>0</v>
      </c>
      <c r="M131" s="75">
        <v>0</v>
      </c>
      <c r="N131" s="75">
        <v>0</v>
      </c>
      <c r="O131" s="75">
        <v>0</v>
      </c>
      <c r="P131" s="75">
        <v>607.79999999999995</v>
      </c>
      <c r="Q131" s="75">
        <v>663.4</v>
      </c>
      <c r="R131" s="75">
        <v>44.969000000000001</v>
      </c>
    </row>
    <row r="132" spans="1:18" s="2" customFormat="1" ht="33" customHeight="1" x14ac:dyDescent="0.2">
      <c r="A132" s="147"/>
      <c r="B132" s="14" t="s">
        <v>169</v>
      </c>
      <c r="C132" s="15" t="s">
        <v>170</v>
      </c>
      <c r="D132" s="16" t="s">
        <v>66</v>
      </c>
      <c r="E132" s="15" t="s">
        <v>72</v>
      </c>
      <c r="F132" s="75">
        <f t="shared" si="4"/>
        <v>375.93</v>
      </c>
      <c r="G132" s="75">
        <v>0</v>
      </c>
      <c r="H132" s="75">
        <v>375.93</v>
      </c>
      <c r="I132" s="75">
        <v>0</v>
      </c>
      <c r="J132" s="75">
        <v>0</v>
      </c>
      <c r="K132" s="75">
        <v>0</v>
      </c>
      <c r="L132" s="75">
        <v>0</v>
      </c>
      <c r="M132" s="75">
        <v>0</v>
      </c>
      <c r="N132" s="75">
        <v>0</v>
      </c>
      <c r="O132" s="75">
        <v>0</v>
      </c>
      <c r="P132" s="75">
        <v>0</v>
      </c>
      <c r="Q132" s="75">
        <v>0</v>
      </c>
      <c r="R132" s="75">
        <v>0</v>
      </c>
    </row>
    <row r="133" spans="1:18" s="2" customFormat="1" ht="30" customHeight="1" x14ac:dyDescent="0.2">
      <c r="A133" s="147"/>
      <c r="B133" s="14" t="s">
        <v>171</v>
      </c>
      <c r="C133" s="15" t="s">
        <v>138</v>
      </c>
      <c r="D133" s="16" t="s">
        <v>162</v>
      </c>
      <c r="E133" s="15" t="s">
        <v>72</v>
      </c>
      <c r="F133" s="75">
        <f t="shared" si="4"/>
        <v>1000</v>
      </c>
      <c r="G133" s="75">
        <v>0</v>
      </c>
      <c r="H133" s="75">
        <v>750</v>
      </c>
      <c r="I133" s="75">
        <v>250</v>
      </c>
      <c r="J133" s="75">
        <v>0</v>
      </c>
      <c r="K133" s="75">
        <v>0</v>
      </c>
      <c r="L133" s="75">
        <v>0</v>
      </c>
      <c r="M133" s="75">
        <v>0</v>
      </c>
      <c r="N133" s="75">
        <v>0</v>
      </c>
      <c r="O133" s="75">
        <v>0</v>
      </c>
      <c r="P133" s="75">
        <v>0</v>
      </c>
      <c r="Q133" s="75">
        <v>0</v>
      </c>
      <c r="R133" s="75">
        <v>0</v>
      </c>
    </row>
    <row r="134" spans="1:18" s="2" customFormat="1" ht="39" customHeight="1" x14ac:dyDescent="0.2">
      <c r="A134" s="147"/>
      <c r="B134" s="14" t="s">
        <v>275</v>
      </c>
      <c r="C134" s="87" t="s">
        <v>395</v>
      </c>
      <c r="D134" s="16" t="s">
        <v>8</v>
      </c>
      <c r="E134" s="15" t="s">
        <v>132</v>
      </c>
      <c r="F134" s="75">
        <f>N134+O134+P134</f>
        <v>3499.2</v>
      </c>
      <c r="G134" s="75">
        <v>0</v>
      </c>
      <c r="H134" s="75">
        <v>0</v>
      </c>
      <c r="I134" s="75">
        <v>0</v>
      </c>
      <c r="J134" s="75">
        <v>0</v>
      </c>
      <c r="K134" s="75">
        <v>0</v>
      </c>
      <c r="L134" s="75">
        <v>0</v>
      </c>
      <c r="M134" s="75">
        <v>0</v>
      </c>
      <c r="N134" s="104">
        <v>949.9</v>
      </c>
      <c r="O134" s="75">
        <v>1292.3</v>
      </c>
      <c r="P134" s="75">
        <v>1257</v>
      </c>
      <c r="Q134" s="75">
        <v>0</v>
      </c>
      <c r="R134" s="75">
        <v>0</v>
      </c>
    </row>
    <row r="135" spans="1:18" s="2" customFormat="1" ht="67.5" customHeight="1" x14ac:dyDescent="0.2">
      <c r="A135" s="148"/>
      <c r="B135" s="14" t="s">
        <v>276</v>
      </c>
      <c r="C135" s="15" t="s">
        <v>271</v>
      </c>
      <c r="D135" s="16" t="s">
        <v>8</v>
      </c>
      <c r="E135" s="15" t="s">
        <v>132</v>
      </c>
      <c r="F135" s="75">
        <v>329.6</v>
      </c>
      <c r="G135" s="75">
        <v>0</v>
      </c>
      <c r="H135" s="75">
        <v>0</v>
      </c>
      <c r="I135" s="75">
        <v>0</v>
      </c>
      <c r="J135" s="75">
        <v>0</v>
      </c>
      <c r="K135" s="75">
        <v>0</v>
      </c>
      <c r="L135" s="75">
        <v>0</v>
      </c>
      <c r="M135" s="75">
        <v>0</v>
      </c>
      <c r="N135" s="75">
        <v>0</v>
      </c>
      <c r="O135" s="75">
        <v>0</v>
      </c>
      <c r="P135" s="75">
        <v>329.6</v>
      </c>
      <c r="Q135" s="75">
        <v>0</v>
      </c>
      <c r="R135" s="75">
        <v>0</v>
      </c>
    </row>
    <row r="136" spans="1:18" s="2" customFormat="1" ht="30" customHeight="1" x14ac:dyDescent="0.2">
      <c r="A136" s="110" t="s">
        <v>172</v>
      </c>
      <c r="B136" s="14" t="s">
        <v>173</v>
      </c>
      <c r="C136" s="15"/>
      <c r="D136" s="16" t="s">
        <v>109</v>
      </c>
      <c r="E136" s="15" t="s">
        <v>72</v>
      </c>
      <c r="F136" s="75">
        <f t="shared" si="4"/>
        <v>4750.28</v>
      </c>
      <c r="G136" s="75">
        <v>250</v>
      </c>
      <c r="H136" s="75">
        <v>655</v>
      </c>
      <c r="I136" s="75">
        <v>1000</v>
      </c>
      <c r="J136" s="75">
        <v>1000</v>
      </c>
      <c r="K136" s="75">
        <v>1000</v>
      </c>
      <c r="L136" s="75">
        <v>0</v>
      </c>
      <c r="M136" s="75">
        <v>0</v>
      </c>
      <c r="N136" s="75">
        <v>0</v>
      </c>
      <c r="O136" s="75">
        <v>67.680000000000007</v>
      </c>
      <c r="P136" s="75">
        <v>379.3</v>
      </c>
      <c r="Q136" s="75">
        <v>398.3</v>
      </c>
      <c r="R136" s="75">
        <v>0</v>
      </c>
    </row>
    <row r="137" spans="1:18" s="2" customFormat="1" ht="55.5" customHeight="1" x14ac:dyDescent="0.2">
      <c r="A137" s="145"/>
      <c r="B137" s="14" t="s">
        <v>273</v>
      </c>
      <c r="C137" s="15"/>
      <c r="D137" s="16" t="s">
        <v>141</v>
      </c>
      <c r="E137" s="15" t="s">
        <v>132</v>
      </c>
      <c r="F137" s="75">
        <f>SUM(G137:R137)</f>
        <v>832.1</v>
      </c>
      <c r="G137" s="75">
        <v>0</v>
      </c>
      <c r="H137" s="75">
        <v>0</v>
      </c>
      <c r="I137" s="75">
        <v>0</v>
      </c>
      <c r="J137" s="75">
        <v>0</v>
      </c>
      <c r="K137" s="75">
        <v>0</v>
      </c>
      <c r="L137" s="75">
        <v>0</v>
      </c>
      <c r="M137" s="75">
        <v>0</v>
      </c>
      <c r="N137" s="75">
        <v>0</v>
      </c>
      <c r="O137" s="75">
        <v>0</v>
      </c>
      <c r="P137" s="75">
        <v>832.1</v>
      </c>
      <c r="Q137" s="75">
        <v>0</v>
      </c>
      <c r="R137" s="75">
        <v>0</v>
      </c>
    </row>
    <row r="138" spans="1:18" s="2" customFormat="1" ht="55.5" customHeight="1" x14ac:dyDescent="0.2">
      <c r="A138" s="91"/>
      <c r="B138" s="92" t="s">
        <v>374</v>
      </c>
      <c r="C138" s="94"/>
      <c r="D138" s="95" t="s">
        <v>141</v>
      </c>
      <c r="E138" s="94" t="s">
        <v>132</v>
      </c>
      <c r="F138" s="96">
        <f>M138</f>
        <v>956.3</v>
      </c>
      <c r="G138" s="96">
        <v>0</v>
      </c>
      <c r="H138" s="96">
        <v>0</v>
      </c>
      <c r="I138" s="96">
        <v>0</v>
      </c>
      <c r="J138" s="96">
        <v>0</v>
      </c>
      <c r="K138" s="96">
        <v>0</v>
      </c>
      <c r="L138" s="96">
        <v>0</v>
      </c>
      <c r="M138" s="104">
        <v>956.3</v>
      </c>
      <c r="N138" s="104">
        <v>0</v>
      </c>
      <c r="O138" s="96">
        <v>0</v>
      </c>
      <c r="P138" s="96">
        <v>0</v>
      </c>
      <c r="Q138" s="96">
        <v>0</v>
      </c>
      <c r="R138" s="96">
        <v>0</v>
      </c>
    </row>
    <row r="139" spans="1:18" s="2" customFormat="1" ht="55.5" customHeight="1" x14ac:dyDescent="0.2">
      <c r="A139" s="91"/>
      <c r="B139" s="92" t="s">
        <v>378</v>
      </c>
      <c r="C139" s="94"/>
      <c r="D139" s="95" t="s">
        <v>141</v>
      </c>
      <c r="E139" s="94" t="s">
        <v>132</v>
      </c>
      <c r="F139" s="96">
        <f>M139</f>
        <v>1228.9000000000001</v>
      </c>
      <c r="G139" s="96">
        <v>0</v>
      </c>
      <c r="H139" s="96">
        <v>0</v>
      </c>
      <c r="I139" s="96">
        <v>0</v>
      </c>
      <c r="J139" s="96">
        <v>0</v>
      </c>
      <c r="K139" s="96">
        <v>0</v>
      </c>
      <c r="L139" s="96">
        <v>0</v>
      </c>
      <c r="M139" s="104">
        <v>1228.9000000000001</v>
      </c>
      <c r="N139" s="104">
        <v>0</v>
      </c>
      <c r="O139" s="96">
        <v>0</v>
      </c>
      <c r="P139" s="96">
        <v>0</v>
      </c>
      <c r="Q139" s="96">
        <v>0</v>
      </c>
      <c r="R139" s="96">
        <v>0</v>
      </c>
    </row>
    <row r="140" spans="1:18" s="2" customFormat="1" ht="40.5" customHeight="1" x14ac:dyDescent="0.2">
      <c r="A140" s="91"/>
      <c r="B140" s="92" t="s">
        <v>379</v>
      </c>
      <c r="C140" s="94"/>
      <c r="D140" s="95" t="s">
        <v>141</v>
      </c>
      <c r="E140" s="94" t="s">
        <v>132</v>
      </c>
      <c r="F140" s="96">
        <f>M140</f>
        <v>4008</v>
      </c>
      <c r="G140" s="96">
        <v>0</v>
      </c>
      <c r="H140" s="96">
        <v>0</v>
      </c>
      <c r="I140" s="96">
        <v>0</v>
      </c>
      <c r="J140" s="96">
        <v>0</v>
      </c>
      <c r="K140" s="96">
        <v>0</v>
      </c>
      <c r="L140" s="96">
        <v>0</v>
      </c>
      <c r="M140" s="104">
        <v>4008</v>
      </c>
      <c r="N140" s="104">
        <v>0</v>
      </c>
      <c r="O140" s="96">
        <v>0</v>
      </c>
      <c r="P140" s="96">
        <v>0</v>
      </c>
      <c r="Q140" s="96">
        <v>0</v>
      </c>
      <c r="R140" s="96">
        <v>0</v>
      </c>
    </row>
    <row r="141" spans="1:18" s="2" customFormat="1" ht="54" customHeight="1" x14ac:dyDescent="0.2">
      <c r="A141" s="100"/>
      <c r="B141" s="101" t="s">
        <v>391</v>
      </c>
      <c r="C141" s="102"/>
      <c r="D141" s="103" t="s">
        <v>141</v>
      </c>
      <c r="E141" s="102" t="s">
        <v>132</v>
      </c>
      <c r="F141" s="104">
        <f>N141</f>
        <v>829.8</v>
      </c>
      <c r="G141" s="104">
        <v>0</v>
      </c>
      <c r="H141" s="104">
        <v>0</v>
      </c>
      <c r="I141" s="104">
        <v>0</v>
      </c>
      <c r="J141" s="104">
        <v>0</v>
      </c>
      <c r="K141" s="104">
        <v>0</v>
      </c>
      <c r="L141" s="104">
        <v>0</v>
      </c>
      <c r="M141" s="104">
        <v>0</v>
      </c>
      <c r="N141" s="104">
        <v>829.8</v>
      </c>
      <c r="O141" s="104">
        <v>0</v>
      </c>
      <c r="P141" s="104">
        <v>0</v>
      </c>
      <c r="Q141" s="104">
        <v>0</v>
      </c>
      <c r="R141" s="104">
        <v>0</v>
      </c>
    </row>
    <row r="142" spans="1:18" s="2" customFormat="1" ht="54" customHeight="1" x14ac:dyDescent="0.2">
      <c r="A142" s="100"/>
      <c r="B142" s="101" t="s">
        <v>394</v>
      </c>
      <c r="C142" s="102"/>
      <c r="D142" s="103" t="s">
        <v>141</v>
      </c>
      <c r="E142" s="102" t="s">
        <v>132</v>
      </c>
      <c r="F142" s="104">
        <f>N142</f>
        <v>648.9</v>
      </c>
      <c r="G142" s="104">
        <v>0</v>
      </c>
      <c r="H142" s="104">
        <v>0</v>
      </c>
      <c r="I142" s="104">
        <v>0</v>
      </c>
      <c r="J142" s="104">
        <v>0</v>
      </c>
      <c r="K142" s="104">
        <v>0</v>
      </c>
      <c r="L142" s="104">
        <v>0</v>
      </c>
      <c r="M142" s="104">
        <v>0</v>
      </c>
      <c r="N142" s="104">
        <v>648.9</v>
      </c>
      <c r="O142" s="104">
        <v>0</v>
      </c>
      <c r="P142" s="104">
        <v>0</v>
      </c>
      <c r="Q142" s="104">
        <v>0</v>
      </c>
      <c r="R142" s="104">
        <v>0</v>
      </c>
    </row>
    <row r="143" spans="1:18" s="2" customFormat="1" ht="78.75" x14ac:dyDescent="0.2">
      <c r="A143" s="14" t="s">
        <v>174</v>
      </c>
      <c r="B143" s="14" t="s">
        <v>175</v>
      </c>
      <c r="C143" s="15"/>
      <c r="D143" s="16" t="s">
        <v>109</v>
      </c>
      <c r="E143" s="15" t="s">
        <v>72</v>
      </c>
      <c r="F143" s="75">
        <f>H143+J143+K143+O143+P143+Q143</f>
        <v>2789.44</v>
      </c>
      <c r="G143" s="75">
        <v>0</v>
      </c>
      <c r="H143" s="75">
        <v>5</v>
      </c>
      <c r="I143" s="75">
        <v>0</v>
      </c>
      <c r="J143" s="75">
        <v>100</v>
      </c>
      <c r="K143" s="75">
        <v>100</v>
      </c>
      <c r="L143" s="75">
        <v>0</v>
      </c>
      <c r="M143" s="75">
        <v>0</v>
      </c>
      <c r="N143" s="75">
        <v>0</v>
      </c>
      <c r="O143" s="75">
        <v>984.44</v>
      </c>
      <c r="P143" s="75">
        <v>780</v>
      </c>
      <c r="Q143" s="75">
        <v>820</v>
      </c>
      <c r="R143" s="75">
        <v>0</v>
      </c>
    </row>
    <row r="144" spans="1:18" s="2" customFormat="1" ht="11.25" x14ac:dyDescent="0.2">
      <c r="A144" s="128" t="s">
        <v>176</v>
      </c>
      <c r="B144" s="110" t="s">
        <v>299</v>
      </c>
      <c r="C144" s="131"/>
      <c r="D144" s="127" t="s">
        <v>109</v>
      </c>
      <c r="E144" s="131" t="s">
        <v>72</v>
      </c>
      <c r="F144" s="107">
        <f>G144+H144+I144+J144+K144+L144+M144+N144+O144+P144+Q144+R144</f>
        <v>1769.1999999999998</v>
      </c>
      <c r="G144" s="107">
        <f t="shared" ref="G144:R144" si="7">G145+G146+G147</f>
        <v>0</v>
      </c>
      <c r="H144" s="107">
        <v>300</v>
      </c>
      <c r="I144" s="107">
        <v>300</v>
      </c>
      <c r="J144" s="107">
        <v>300</v>
      </c>
      <c r="K144" s="107">
        <v>300</v>
      </c>
      <c r="L144" s="107">
        <f t="shared" si="7"/>
        <v>0</v>
      </c>
      <c r="M144" s="107">
        <f t="shared" si="7"/>
        <v>0</v>
      </c>
      <c r="N144" s="107">
        <f t="shared" si="7"/>
        <v>0</v>
      </c>
      <c r="O144" s="107">
        <f t="shared" si="7"/>
        <v>0</v>
      </c>
      <c r="P144" s="107">
        <v>464.6</v>
      </c>
      <c r="Q144" s="107">
        <v>104.6</v>
      </c>
      <c r="R144" s="107">
        <f t="shared" si="7"/>
        <v>0</v>
      </c>
    </row>
    <row r="145" spans="1:18" s="2" customFormat="1" ht="11.25" x14ac:dyDescent="0.2">
      <c r="A145" s="128"/>
      <c r="B145" s="111"/>
      <c r="C145" s="131"/>
      <c r="D145" s="127"/>
      <c r="E145" s="131"/>
      <c r="F145" s="108"/>
      <c r="G145" s="108"/>
      <c r="H145" s="108"/>
      <c r="I145" s="108"/>
      <c r="J145" s="108"/>
      <c r="K145" s="149"/>
      <c r="L145" s="108"/>
      <c r="M145" s="108"/>
      <c r="N145" s="108"/>
      <c r="O145" s="108"/>
      <c r="P145" s="108"/>
      <c r="Q145" s="108"/>
      <c r="R145" s="108"/>
    </row>
    <row r="146" spans="1:18" s="2" customFormat="1" ht="11.25" x14ac:dyDescent="0.2">
      <c r="A146" s="128"/>
      <c r="B146" s="111"/>
      <c r="C146" s="131"/>
      <c r="D146" s="127"/>
      <c r="E146" s="131"/>
      <c r="F146" s="108"/>
      <c r="G146" s="108"/>
      <c r="H146" s="108"/>
      <c r="I146" s="108"/>
      <c r="J146" s="108"/>
      <c r="K146" s="149"/>
      <c r="L146" s="108"/>
      <c r="M146" s="108"/>
      <c r="N146" s="108"/>
      <c r="O146" s="108"/>
      <c r="P146" s="108"/>
      <c r="Q146" s="108"/>
      <c r="R146" s="108"/>
    </row>
    <row r="147" spans="1:18" s="2" customFormat="1" ht="11.25" x14ac:dyDescent="0.2">
      <c r="A147" s="128"/>
      <c r="B147" s="112"/>
      <c r="C147" s="131"/>
      <c r="D147" s="127"/>
      <c r="E147" s="131"/>
      <c r="F147" s="109"/>
      <c r="G147" s="109"/>
      <c r="H147" s="109"/>
      <c r="I147" s="109"/>
      <c r="J147" s="109"/>
      <c r="K147" s="150"/>
      <c r="L147" s="109"/>
      <c r="M147" s="109"/>
      <c r="N147" s="109"/>
      <c r="O147" s="109"/>
      <c r="P147" s="109"/>
      <c r="Q147" s="109"/>
      <c r="R147" s="109"/>
    </row>
    <row r="148" spans="1:18" s="2" customFormat="1" ht="33.75" x14ac:dyDescent="0.2">
      <c r="A148" s="128"/>
      <c r="B148" s="14" t="s">
        <v>177</v>
      </c>
      <c r="C148" s="15" t="s">
        <v>125</v>
      </c>
      <c r="D148" s="16" t="s">
        <v>162</v>
      </c>
      <c r="E148" s="15" t="s">
        <v>72</v>
      </c>
      <c r="F148" s="75">
        <f t="shared" si="4"/>
        <v>4046.9</v>
      </c>
      <c r="G148" s="75">
        <v>0</v>
      </c>
      <c r="H148" s="75">
        <v>1735.4</v>
      </c>
      <c r="I148" s="75">
        <v>2311.5</v>
      </c>
      <c r="J148" s="75">
        <v>0</v>
      </c>
      <c r="K148" s="75">
        <v>0</v>
      </c>
      <c r="L148" s="75">
        <v>0</v>
      </c>
      <c r="M148" s="75">
        <v>0</v>
      </c>
      <c r="N148" s="75">
        <v>0</v>
      </c>
      <c r="O148" s="75">
        <v>0</v>
      </c>
      <c r="P148" s="75">
        <v>0</v>
      </c>
      <c r="Q148" s="75">
        <v>0</v>
      </c>
      <c r="R148" s="75">
        <v>0</v>
      </c>
    </row>
    <row r="149" spans="1:18" s="2" customFormat="1" ht="44.25" x14ac:dyDescent="0.2">
      <c r="A149" s="128" t="s">
        <v>178</v>
      </c>
      <c r="B149" s="14" t="s">
        <v>213</v>
      </c>
      <c r="C149" s="131"/>
      <c r="D149" s="127" t="s">
        <v>109</v>
      </c>
      <c r="E149" s="131" t="s">
        <v>72</v>
      </c>
      <c r="F149" s="76">
        <f>H149+I149+J149+K149+P149+Q149</f>
        <v>819.7</v>
      </c>
      <c r="G149" s="76">
        <f t="shared" ref="G149:L149" si="8">G150+G151</f>
        <v>0</v>
      </c>
      <c r="H149" s="76">
        <f t="shared" si="8"/>
        <v>150</v>
      </c>
      <c r="I149" s="76">
        <f t="shared" si="8"/>
        <v>200</v>
      </c>
      <c r="J149" s="76">
        <f t="shared" si="8"/>
        <v>200</v>
      </c>
      <c r="K149" s="76">
        <f t="shared" si="8"/>
        <v>200</v>
      </c>
      <c r="L149" s="76">
        <f t="shared" si="8"/>
        <v>0</v>
      </c>
      <c r="M149" s="76">
        <f t="shared" ref="M149:R149" si="9">M150+M151</f>
        <v>0</v>
      </c>
      <c r="N149" s="76">
        <f t="shared" si="9"/>
        <v>0</v>
      </c>
      <c r="O149" s="76">
        <f t="shared" si="9"/>
        <v>0</v>
      </c>
      <c r="P149" s="76">
        <v>34.85</v>
      </c>
      <c r="Q149" s="76">
        <v>34.85</v>
      </c>
      <c r="R149" s="76">
        <f t="shared" si="9"/>
        <v>0</v>
      </c>
    </row>
    <row r="150" spans="1:18" s="2" customFormat="1" ht="11.25" x14ac:dyDescent="0.2">
      <c r="A150" s="128"/>
      <c r="B150" s="14" t="s">
        <v>192</v>
      </c>
      <c r="C150" s="131"/>
      <c r="D150" s="127"/>
      <c r="E150" s="131"/>
      <c r="F150" s="75">
        <f t="shared" ref="F150:F163" si="10">SUM(G150:R150)</f>
        <v>400</v>
      </c>
      <c r="G150" s="75">
        <v>0</v>
      </c>
      <c r="H150" s="75">
        <v>100</v>
      </c>
      <c r="I150" s="75">
        <v>100</v>
      </c>
      <c r="J150" s="75">
        <v>100</v>
      </c>
      <c r="K150" s="75">
        <v>100</v>
      </c>
      <c r="L150" s="75">
        <v>0</v>
      </c>
      <c r="M150" s="75">
        <v>0</v>
      </c>
      <c r="N150" s="75">
        <v>0</v>
      </c>
      <c r="O150" s="75">
        <v>0</v>
      </c>
      <c r="P150" s="75">
        <v>0</v>
      </c>
      <c r="Q150" s="75">
        <v>0</v>
      </c>
      <c r="R150" s="75">
        <v>0</v>
      </c>
    </row>
    <row r="151" spans="1:18" s="2" customFormat="1" ht="11.25" x14ac:dyDescent="0.2">
      <c r="A151" s="128"/>
      <c r="B151" s="14" t="s">
        <v>191</v>
      </c>
      <c r="C151" s="131"/>
      <c r="D151" s="127"/>
      <c r="E151" s="131"/>
      <c r="F151" s="75">
        <f t="shared" si="10"/>
        <v>350</v>
      </c>
      <c r="G151" s="75">
        <v>0</v>
      </c>
      <c r="H151" s="75">
        <v>50</v>
      </c>
      <c r="I151" s="75">
        <v>100</v>
      </c>
      <c r="J151" s="75">
        <v>100</v>
      </c>
      <c r="K151" s="75">
        <v>100</v>
      </c>
      <c r="L151" s="75">
        <v>0</v>
      </c>
      <c r="M151" s="75">
        <v>0</v>
      </c>
      <c r="N151" s="75">
        <v>0</v>
      </c>
      <c r="O151" s="75">
        <v>0</v>
      </c>
      <c r="P151" s="75">
        <v>0</v>
      </c>
      <c r="Q151" s="75">
        <v>0</v>
      </c>
      <c r="R151" s="75">
        <v>0</v>
      </c>
    </row>
    <row r="152" spans="1:18" s="2" customFormat="1" ht="22.5" x14ac:dyDescent="0.2">
      <c r="A152" s="128"/>
      <c r="B152" s="14" t="s">
        <v>179</v>
      </c>
      <c r="C152" s="131"/>
      <c r="D152" s="127"/>
      <c r="E152" s="15" t="s">
        <v>72</v>
      </c>
      <c r="F152" s="75">
        <f t="shared" si="10"/>
        <v>1290</v>
      </c>
      <c r="G152" s="75">
        <v>50</v>
      </c>
      <c r="H152" s="75">
        <v>50</v>
      </c>
      <c r="I152" s="75">
        <v>50</v>
      </c>
      <c r="J152" s="75">
        <v>300</v>
      </c>
      <c r="K152" s="75">
        <v>300</v>
      </c>
      <c r="L152" s="75">
        <v>0</v>
      </c>
      <c r="M152" s="75">
        <v>0</v>
      </c>
      <c r="N152" s="75">
        <v>0</v>
      </c>
      <c r="O152" s="75">
        <v>207.3</v>
      </c>
      <c r="P152" s="75">
        <v>162.30000000000001</v>
      </c>
      <c r="Q152" s="75">
        <v>170.4</v>
      </c>
      <c r="R152" s="75">
        <v>0</v>
      </c>
    </row>
    <row r="153" spans="1:18" s="2" customFormat="1" ht="22.5" x14ac:dyDescent="0.2">
      <c r="A153" s="128" t="s">
        <v>180</v>
      </c>
      <c r="B153" s="14" t="s">
        <v>181</v>
      </c>
      <c r="C153" s="131"/>
      <c r="D153" s="127" t="s">
        <v>109</v>
      </c>
      <c r="E153" s="15" t="s">
        <v>72</v>
      </c>
      <c r="F153" s="75">
        <f t="shared" si="10"/>
        <v>1900</v>
      </c>
      <c r="G153" s="75">
        <v>50</v>
      </c>
      <c r="H153" s="75">
        <v>1250</v>
      </c>
      <c r="I153" s="75">
        <v>0</v>
      </c>
      <c r="J153" s="75">
        <v>300</v>
      </c>
      <c r="K153" s="75">
        <v>300</v>
      </c>
      <c r="L153" s="75">
        <v>0</v>
      </c>
      <c r="M153" s="75">
        <v>0</v>
      </c>
      <c r="N153" s="75">
        <v>0</v>
      </c>
      <c r="O153" s="75">
        <v>0</v>
      </c>
      <c r="P153" s="75">
        <v>0</v>
      </c>
      <c r="Q153" s="75">
        <v>0</v>
      </c>
      <c r="R153" s="75">
        <v>0</v>
      </c>
    </row>
    <row r="154" spans="1:18" s="2" customFormat="1" ht="21.75" customHeight="1" x14ac:dyDescent="0.2">
      <c r="A154" s="128"/>
      <c r="B154" s="14" t="s">
        <v>182</v>
      </c>
      <c r="C154" s="131"/>
      <c r="D154" s="127"/>
      <c r="E154" s="15" t="s">
        <v>72</v>
      </c>
      <c r="F154" s="75">
        <f>SUM(G154:R154)</f>
        <v>150</v>
      </c>
      <c r="G154" s="75">
        <v>0</v>
      </c>
      <c r="H154" s="75">
        <v>150</v>
      </c>
      <c r="I154" s="75">
        <v>0</v>
      </c>
      <c r="J154" s="75">
        <v>0</v>
      </c>
      <c r="K154" s="75">
        <v>0</v>
      </c>
      <c r="L154" s="75">
        <v>0</v>
      </c>
      <c r="M154" s="75">
        <v>0</v>
      </c>
      <c r="N154" s="75">
        <v>0</v>
      </c>
      <c r="O154" s="75">
        <v>0</v>
      </c>
      <c r="P154" s="75">
        <v>0</v>
      </c>
      <c r="Q154" s="75">
        <v>0</v>
      </c>
      <c r="R154" s="75">
        <v>0</v>
      </c>
    </row>
    <row r="155" spans="1:18" s="2" customFormat="1" ht="23.25" customHeight="1" x14ac:dyDescent="0.2">
      <c r="A155" s="128"/>
      <c r="B155" s="14" t="s">
        <v>248</v>
      </c>
      <c r="C155" s="131"/>
      <c r="D155" s="127"/>
      <c r="E155" s="15" t="s">
        <v>72</v>
      </c>
      <c r="F155" s="75">
        <f>SUM(G155:R155)</f>
        <v>380</v>
      </c>
      <c r="G155" s="75">
        <v>0</v>
      </c>
      <c r="H155" s="75">
        <v>0</v>
      </c>
      <c r="I155" s="75">
        <v>0</v>
      </c>
      <c r="J155" s="75">
        <v>0</v>
      </c>
      <c r="K155" s="75">
        <v>0</v>
      </c>
      <c r="L155" s="75">
        <v>0</v>
      </c>
      <c r="M155" s="75">
        <v>0</v>
      </c>
      <c r="N155" s="75">
        <v>0</v>
      </c>
      <c r="O155" s="75">
        <v>160</v>
      </c>
      <c r="P155" s="75">
        <v>220</v>
      </c>
      <c r="Q155" s="75">
        <v>0</v>
      </c>
      <c r="R155" s="75">
        <v>0</v>
      </c>
    </row>
    <row r="156" spans="1:18" s="2" customFormat="1" ht="33.75" x14ac:dyDescent="0.2">
      <c r="A156" s="128"/>
      <c r="B156" s="14" t="s">
        <v>249</v>
      </c>
      <c r="C156" s="131"/>
      <c r="D156" s="127"/>
      <c r="E156" s="15" t="s">
        <v>72</v>
      </c>
      <c r="F156" s="75">
        <f>SUM(G156:R156)</f>
        <v>10.8</v>
      </c>
      <c r="G156" s="75">
        <v>0</v>
      </c>
      <c r="H156" s="75">
        <v>0</v>
      </c>
      <c r="I156" s="75">
        <v>0</v>
      </c>
      <c r="J156" s="75">
        <v>0</v>
      </c>
      <c r="K156" s="75">
        <v>0</v>
      </c>
      <c r="L156" s="75">
        <v>0</v>
      </c>
      <c r="M156" s="75">
        <v>0</v>
      </c>
      <c r="N156" s="75">
        <v>0</v>
      </c>
      <c r="O156" s="75">
        <v>0</v>
      </c>
      <c r="P156" s="75">
        <v>0</v>
      </c>
      <c r="Q156" s="75">
        <v>10.8</v>
      </c>
      <c r="R156" s="75">
        <v>0</v>
      </c>
    </row>
    <row r="157" spans="1:18" s="2" customFormat="1" ht="33.75" x14ac:dyDescent="0.2">
      <c r="A157" s="110" t="s">
        <v>183</v>
      </c>
      <c r="B157" s="14" t="s">
        <v>184</v>
      </c>
      <c r="C157" s="131"/>
      <c r="D157" s="127" t="s">
        <v>109</v>
      </c>
      <c r="E157" s="15" t="s">
        <v>72</v>
      </c>
      <c r="F157" s="75">
        <f t="shared" si="10"/>
        <v>1019.4100000000001</v>
      </c>
      <c r="G157" s="75">
        <v>0</v>
      </c>
      <c r="H157" s="75">
        <v>250</v>
      </c>
      <c r="I157" s="75">
        <v>250</v>
      </c>
      <c r="J157" s="75">
        <v>250</v>
      </c>
      <c r="K157" s="75">
        <v>250</v>
      </c>
      <c r="L157" s="75">
        <v>0</v>
      </c>
      <c r="M157" s="75">
        <v>0</v>
      </c>
      <c r="N157" s="75">
        <v>0</v>
      </c>
      <c r="O157" s="75">
        <v>0</v>
      </c>
      <c r="P157" s="75">
        <v>9.4600000000000009</v>
      </c>
      <c r="Q157" s="75">
        <v>9.9499999999999993</v>
      </c>
      <c r="R157" s="75">
        <v>0</v>
      </c>
    </row>
    <row r="158" spans="1:18" s="2" customFormat="1" ht="33.75" x14ac:dyDescent="0.2">
      <c r="A158" s="145"/>
      <c r="B158" s="14" t="s">
        <v>185</v>
      </c>
      <c r="C158" s="131"/>
      <c r="D158" s="127"/>
      <c r="E158" s="15" t="s">
        <v>72</v>
      </c>
      <c r="F158" s="75">
        <f t="shared" si="10"/>
        <v>1032.29</v>
      </c>
      <c r="G158" s="75">
        <v>0</v>
      </c>
      <c r="H158" s="75">
        <v>250</v>
      </c>
      <c r="I158" s="75">
        <v>250</v>
      </c>
      <c r="J158" s="75">
        <v>250</v>
      </c>
      <c r="K158" s="75">
        <v>250</v>
      </c>
      <c r="L158" s="75">
        <v>0</v>
      </c>
      <c r="M158" s="75">
        <v>0</v>
      </c>
      <c r="N158" s="75">
        <v>0</v>
      </c>
      <c r="O158" s="75">
        <v>0</v>
      </c>
      <c r="P158" s="75">
        <v>15.74</v>
      </c>
      <c r="Q158" s="75">
        <v>16.55</v>
      </c>
      <c r="R158" s="75">
        <v>0</v>
      </c>
    </row>
    <row r="159" spans="1:18" s="2" customFormat="1" ht="72.75" customHeight="1" x14ac:dyDescent="0.2">
      <c r="A159" s="151"/>
      <c r="B159" s="92" t="s">
        <v>257</v>
      </c>
      <c r="C159" s="14"/>
      <c r="D159" s="16" t="s">
        <v>141</v>
      </c>
      <c r="E159" s="15" t="s">
        <v>132</v>
      </c>
      <c r="F159" s="75">
        <f>P159</f>
        <v>1643.4</v>
      </c>
      <c r="G159" s="75">
        <v>0</v>
      </c>
      <c r="H159" s="75">
        <v>0</v>
      </c>
      <c r="I159" s="75">
        <v>0</v>
      </c>
      <c r="J159" s="75">
        <v>0</v>
      </c>
      <c r="K159" s="75">
        <v>0</v>
      </c>
      <c r="L159" s="75">
        <v>0</v>
      </c>
      <c r="M159" s="75">
        <v>0</v>
      </c>
      <c r="N159" s="75">
        <v>0</v>
      </c>
      <c r="O159" s="75">
        <v>0</v>
      </c>
      <c r="P159" s="75">
        <v>1643.4</v>
      </c>
      <c r="Q159" s="75">
        <v>0</v>
      </c>
      <c r="R159" s="75">
        <v>0</v>
      </c>
    </row>
    <row r="160" spans="1:18" s="2" customFormat="1" ht="42.75" customHeight="1" x14ac:dyDescent="0.2">
      <c r="A160" s="93"/>
      <c r="B160" s="92" t="s">
        <v>376</v>
      </c>
      <c r="C160" s="92"/>
      <c r="D160" s="95" t="s">
        <v>141</v>
      </c>
      <c r="E160" s="94" t="s">
        <v>132</v>
      </c>
      <c r="F160" s="96">
        <f>M160</f>
        <v>9040</v>
      </c>
      <c r="G160" s="96">
        <v>0</v>
      </c>
      <c r="H160" s="96">
        <v>0</v>
      </c>
      <c r="I160" s="96">
        <v>0</v>
      </c>
      <c r="J160" s="96">
        <v>0</v>
      </c>
      <c r="K160" s="96">
        <v>0</v>
      </c>
      <c r="L160" s="96">
        <v>0</v>
      </c>
      <c r="M160" s="104">
        <v>9040</v>
      </c>
      <c r="N160" s="96">
        <v>0</v>
      </c>
      <c r="O160" s="96">
        <v>0</v>
      </c>
      <c r="P160" s="96">
        <v>0</v>
      </c>
      <c r="Q160" s="96">
        <v>0</v>
      </c>
      <c r="R160" s="96">
        <v>0</v>
      </c>
    </row>
    <row r="161" spans="1:18" s="2" customFormat="1" ht="56.25" customHeight="1" x14ac:dyDescent="0.2">
      <c r="A161" s="93"/>
      <c r="B161" s="92" t="s">
        <v>377</v>
      </c>
      <c r="C161" s="92"/>
      <c r="D161" s="95" t="s">
        <v>141</v>
      </c>
      <c r="E161" s="94" t="s">
        <v>132</v>
      </c>
      <c r="F161" s="96">
        <f>M161</f>
        <v>2928.6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96">
        <v>0</v>
      </c>
      <c r="M161" s="104">
        <v>2928.6</v>
      </c>
      <c r="N161" s="96">
        <v>0</v>
      </c>
      <c r="O161" s="96">
        <v>0</v>
      </c>
      <c r="P161" s="96">
        <v>0</v>
      </c>
      <c r="Q161" s="96">
        <v>0</v>
      </c>
      <c r="R161" s="96">
        <v>0</v>
      </c>
    </row>
    <row r="162" spans="1:18" s="2" customFormat="1" ht="95.25" customHeight="1" x14ac:dyDescent="0.2">
      <c r="A162" s="14" t="s">
        <v>186</v>
      </c>
      <c r="B162" s="14"/>
      <c r="C162" s="14" t="s">
        <v>119</v>
      </c>
      <c r="D162" s="16" t="s">
        <v>194</v>
      </c>
      <c r="E162" s="15"/>
      <c r="F162" s="75">
        <f t="shared" si="10"/>
        <v>0</v>
      </c>
      <c r="G162" s="75">
        <v>0</v>
      </c>
      <c r="H162" s="75">
        <v>0</v>
      </c>
      <c r="I162" s="75">
        <v>0</v>
      </c>
      <c r="J162" s="75">
        <v>0</v>
      </c>
      <c r="K162" s="75">
        <v>0</v>
      </c>
      <c r="L162" s="75">
        <v>0</v>
      </c>
      <c r="M162" s="75">
        <v>0</v>
      </c>
      <c r="N162" s="75">
        <v>0</v>
      </c>
      <c r="O162" s="75">
        <v>0</v>
      </c>
      <c r="P162" s="75">
        <v>0</v>
      </c>
      <c r="Q162" s="75">
        <v>0</v>
      </c>
      <c r="R162" s="75">
        <v>0</v>
      </c>
    </row>
    <row r="163" spans="1:18" s="2" customFormat="1" ht="95.25" customHeight="1" x14ac:dyDescent="0.2">
      <c r="A163" s="14" t="s">
        <v>187</v>
      </c>
      <c r="B163" s="14"/>
      <c r="C163" s="15" t="s">
        <v>188</v>
      </c>
      <c r="D163" s="16" t="s">
        <v>193</v>
      </c>
      <c r="E163" s="41"/>
      <c r="F163" s="75">
        <f t="shared" si="10"/>
        <v>0</v>
      </c>
      <c r="G163" s="75">
        <v>0</v>
      </c>
      <c r="H163" s="75">
        <v>0</v>
      </c>
      <c r="I163" s="75">
        <v>0</v>
      </c>
      <c r="J163" s="75">
        <v>0</v>
      </c>
      <c r="K163" s="75">
        <v>0</v>
      </c>
      <c r="L163" s="75">
        <v>0</v>
      </c>
      <c r="M163" s="75">
        <v>0</v>
      </c>
      <c r="N163" s="75">
        <v>0</v>
      </c>
      <c r="O163" s="75">
        <v>0</v>
      </c>
      <c r="P163" s="75">
        <v>0</v>
      </c>
      <c r="Q163" s="75">
        <v>0</v>
      </c>
      <c r="R163" s="75">
        <v>0</v>
      </c>
    </row>
    <row r="164" spans="1:18" s="6" customFormat="1" ht="31.5" x14ac:dyDescent="0.2">
      <c r="A164" s="38" t="s">
        <v>197</v>
      </c>
      <c r="B164" s="38"/>
      <c r="C164" s="39"/>
      <c r="D164" s="40"/>
      <c r="E164" s="41"/>
      <c r="F164" s="74">
        <f>SUM(G164:R164)</f>
        <v>359884.75788000005</v>
      </c>
      <c r="G164" s="74">
        <f>G165+G166</f>
        <v>35186.530000000006</v>
      </c>
      <c r="H164" s="74">
        <f t="shared" ref="H164:R164" si="11">H165+H166</f>
        <v>24534.48</v>
      </c>
      <c r="I164" s="74">
        <f t="shared" si="11"/>
        <v>40515.19</v>
      </c>
      <c r="J164" s="74">
        <f t="shared" si="11"/>
        <v>52641.921879999994</v>
      </c>
      <c r="K164" s="74">
        <f t="shared" si="11"/>
        <v>31106.2</v>
      </c>
      <c r="L164" s="74">
        <f t="shared" si="11"/>
        <v>8849.2000000000007</v>
      </c>
      <c r="M164" s="74">
        <f t="shared" si="11"/>
        <v>24798.799999999999</v>
      </c>
      <c r="N164" s="74">
        <f t="shared" si="11"/>
        <v>20802.086000000003</v>
      </c>
      <c r="O164" s="74">
        <f>O165+O166</f>
        <v>25352.42</v>
      </c>
      <c r="P164" s="74">
        <f>P165+P166</f>
        <v>42106.569999999992</v>
      </c>
      <c r="Q164" s="74">
        <f t="shared" si="11"/>
        <v>28100.291000000001</v>
      </c>
      <c r="R164" s="74">
        <f t="shared" si="11"/>
        <v>25891.069</v>
      </c>
    </row>
    <row r="165" spans="1:18" s="6" customFormat="1" ht="11.25" x14ac:dyDescent="0.2">
      <c r="A165" s="14" t="s">
        <v>5</v>
      </c>
      <c r="B165" s="38"/>
      <c r="C165" s="39"/>
      <c r="D165" s="40"/>
      <c r="E165" s="41"/>
      <c r="F165" s="75">
        <f>SUM(G165:R165)</f>
        <v>154473.92188000001</v>
      </c>
      <c r="G165" s="75">
        <f>G75+G91+G92+G93+G94+G95+G96+G76+G97+G74+G73</f>
        <v>0</v>
      </c>
      <c r="H165" s="75">
        <f>H75+H91+H92+H93+H94+H95+H96+H76+H97+H74+H73</f>
        <v>0</v>
      </c>
      <c r="I165" s="75">
        <f>I75+I91+I92+I93+I94+I95+I96+I76+I97+I74+I73</f>
        <v>0</v>
      </c>
      <c r="J165" s="75">
        <f>J75+J91+J92+J93+J94+J95+J96+J76+J97+J74+J73</f>
        <v>34746.121879999999</v>
      </c>
      <c r="K165" s="75">
        <f>K75+K91+K92+K93+K94+K95+K96+K76+K97+K74+K73+K100+K99</f>
        <v>21806.2</v>
      </c>
      <c r="L165" s="75">
        <f>L66+L67+L68+L69+L70+L71</f>
        <v>8849.2000000000007</v>
      </c>
      <c r="M165" s="75">
        <f>M101+M102+M138+M139+M140+M160+M161</f>
        <v>24798.799999999999</v>
      </c>
      <c r="N165" s="75">
        <f>N70+N71+N103+N104+N105+N106+N107+N134+N141+N142</f>
        <v>19874.900000000001</v>
      </c>
      <c r="O165" s="75">
        <f>O159+O137+O135+O134+O117+O116+O115+O114+O113+O111+O110+O109+O108+O97+O96+O95+O94+O92+O76+O64+O63</f>
        <v>11802.4</v>
      </c>
      <c r="P165" s="75">
        <f>P159+P137+P135+P134+P117+P116+P115+P114+P113+P112+P111+P111+P110+P109+P108+P97+P96+P95+P93+P92+P91+P76+P74+P73+P64+P63</f>
        <v>14931.1</v>
      </c>
      <c r="Q165" s="75">
        <f>Q159+Q137+Q135+Q134+Q117+Q116+Q115+Q114+Q113+Q112+Q111+Q110+Q109+Q108+Q108+Q97+Q96+Q95+Q94+Q93+Q92+Q91+Q76+Q75+Q74+Q73+Q64+Q63</f>
        <v>7630</v>
      </c>
      <c r="R165" s="75">
        <f>R116+R64</f>
        <v>10035.200000000001</v>
      </c>
    </row>
    <row r="166" spans="1:18" s="2" customFormat="1" ht="11.25" x14ac:dyDescent="0.2">
      <c r="A166" s="20" t="s">
        <v>196</v>
      </c>
      <c r="B166" s="20"/>
      <c r="C166" s="27"/>
      <c r="D166" s="18"/>
      <c r="E166" s="29"/>
      <c r="F166" s="75">
        <f>SUM(G166:R166)</f>
        <v>205410.83600000001</v>
      </c>
      <c r="G166" s="75">
        <f>G158+G157+G156+G153+G152+G149+G148+G144+G143+G136+G133+G132+G131+G130+G129+G128+G98+G90+G89+G88+G87+G86+G80+G79+G77+G72+G65+G62+G54+G53+G47+G46+G45+G44</f>
        <v>35186.530000000006</v>
      </c>
      <c r="H166" s="75">
        <f>H53+H62+H65+H72+H77+H79+H80+H89+H90+H98+H128+H129+H131+H132+H133+H136+H143+H144+H148+H149+H152+H153+H154+H157+H158</f>
        <v>24534.48</v>
      </c>
      <c r="I166" s="75">
        <f t="shared" ref="I166:N166" si="12">I158+I157+I156+I153+I152+I149+I148+I144+I143+I136+I133+I132+I131+I130+I129+I128+I98+I90+I89+I88+I87+I86+I80+I79+I77+I72+I65+I62+I54+I53+I47+I46+I45+I44</f>
        <v>40515.19</v>
      </c>
      <c r="J166" s="75">
        <f t="shared" si="12"/>
        <v>17895.8</v>
      </c>
      <c r="K166" s="75">
        <f t="shared" si="12"/>
        <v>9300</v>
      </c>
      <c r="L166" s="75">
        <f t="shared" si="12"/>
        <v>0</v>
      </c>
      <c r="M166" s="75">
        <f t="shared" si="12"/>
        <v>0</v>
      </c>
      <c r="N166" s="75">
        <f t="shared" si="12"/>
        <v>927.18599999999992</v>
      </c>
      <c r="O166" s="75">
        <f>O158+O157+O155+O154+O153+O152+O151+O150+O149+O148+O147+++O146+O145+O144+O143+O136+O133+O132+O131+O130+O129+O128+O127+O126+O124+O123+O122+O121+O120+O119+O118+O98+O90+O89+O88+O87+O86+O85+O84+O83+O82+O80+O79+O78+O77+O72+O65+O62</f>
        <v>13550.02</v>
      </c>
      <c r="P166" s="75">
        <f>P81+P82+P87+P120+P121+P128+P129+P131+P132+P133+P136+P143+P144+P149+P155+P157+P158+P152</f>
        <v>27175.469999999994</v>
      </c>
      <c r="Q166" s="75">
        <f>Q158+Q157+Q156+Q155+Q154+Q153+Q152+Q151+Q150+Q149+Q148+Q147+Q146+Q145+Q144+Q143+Q143+Q136+Q133+Q132+Q131+Q130+Q129+Q128+Q127+Q126+Q124+Q123+Q122+Q121+Q120+Q119+Q118+Q98+Q90+Q89+Q88+Q87+Q86+Q85+Q84+Q83+Q82+Q81+Q79+Q78+Q77+Q72+Q65+Q62+Q54+Q53+Q47+Q45+Q44+Q125</f>
        <v>20470.291000000001</v>
      </c>
      <c r="R166" s="75">
        <f>R158+R157+R156+R155+R154+R153+R152+R151+R150+R149+R148+R147+R146+R145+R144+R143+R136+R133+R132+R131+R130+R129+R128+R127+R126+R124+R123+R122+R121+R120+R119+R118+R98+R90+R89+R88+R87+R86+R85+R84+R83+R82+R81+R80+R79+R78+R77+R72+R65+R62+R54+R53+R47+R46+R45+R44</f>
        <v>15855.868999999999</v>
      </c>
    </row>
    <row r="167" spans="1:18" s="2" customFormat="1" ht="20.25" customHeight="1" x14ac:dyDescent="0.2">
      <c r="A167" s="152" t="s">
        <v>6</v>
      </c>
      <c r="B167" s="153"/>
      <c r="C167" s="153"/>
      <c r="D167" s="153"/>
      <c r="E167" s="153"/>
      <c r="F167" s="153"/>
      <c r="G167" s="153"/>
      <c r="H167" s="153"/>
      <c r="I167" s="153"/>
      <c r="J167" s="153"/>
      <c r="K167" s="153"/>
      <c r="L167" s="153"/>
      <c r="M167" s="153"/>
      <c r="N167" s="153"/>
      <c r="O167" s="153"/>
      <c r="P167" s="153"/>
      <c r="Q167" s="153"/>
      <c r="R167" s="153"/>
    </row>
    <row r="168" spans="1:18" s="2" customFormat="1" ht="48.75" customHeight="1" x14ac:dyDescent="0.2">
      <c r="A168" s="128" t="s">
        <v>7</v>
      </c>
      <c r="B168" s="128"/>
      <c r="C168" s="15" t="s">
        <v>371</v>
      </c>
      <c r="D168" s="16" t="s">
        <v>8</v>
      </c>
      <c r="E168" s="15" t="s">
        <v>132</v>
      </c>
      <c r="F168" s="79">
        <f t="shared" ref="F168:F214" si="13">SUM(G168:R168)</f>
        <v>316.8</v>
      </c>
      <c r="G168" s="79">
        <v>0</v>
      </c>
      <c r="H168" s="79">
        <v>0</v>
      </c>
      <c r="I168" s="79">
        <v>150</v>
      </c>
      <c r="J168" s="79">
        <v>69.3</v>
      </c>
      <c r="K168" s="79">
        <v>0</v>
      </c>
      <c r="L168" s="79">
        <v>97.5</v>
      </c>
      <c r="M168" s="79">
        <v>0</v>
      </c>
      <c r="N168" s="79">
        <v>0</v>
      </c>
      <c r="O168" s="79">
        <v>0</v>
      </c>
      <c r="P168" s="79">
        <v>0</v>
      </c>
      <c r="Q168" s="79">
        <v>0</v>
      </c>
      <c r="R168" s="79">
        <v>0</v>
      </c>
    </row>
    <row r="169" spans="1:18" s="2" customFormat="1" ht="53.25" customHeight="1" x14ac:dyDescent="0.2">
      <c r="A169" s="128"/>
      <c r="B169" s="128"/>
      <c r="C169" s="15" t="s">
        <v>318</v>
      </c>
      <c r="D169" s="16" t="s">
        <v>232</v>
      </c>
      <c r="E169" s="15" t="s">
        <v>132</v>
      </c>
      <c r="F169" s="79">
        <f t="shared" si="13"/>
        <v>70</v>
      </c>
      <c r="G169" s="79">
        <v>0</v>
      </c>
      <c r="H169" s="79">
        <v>0</v>
      </c>
      <c r="I169" s="79">
        <v>0</v>
      </c>
      <c r="J169" s="79">
        <v>70</v>
      </c>
      <c r="K169" s="79">
        <v>0</v>
      </c>
      <c r="L169" s="79">
        <v>0</v>
      </c>
      <c r="M169" s="79">
        <v>0</v>
      </c>
      <c r="N169" s="79">
        <v>0</v>
      </c>
      <c r="O169" s="79">
        <v>0</v>
      </c>
      <c r="P169" s="79">
        <v>0</v>
      </c>
      <c r="Q169" s="79">
        <v>0</v>
      </c>
      <c r="R169" s="79">
        <v>0</v>
      </c>
    </row>
    <row r="170" spans="1:18" s="2" customFormat="1" ht="11.25" x14ac:dyDescent="0.2">
      <c r="A170" s="128"/>
      <c r="B170" s="128"/>
      <c r="C170" s="117" t="s">
        <v>319</v>
      </c>
      <c r="D170" s="119" t="s">
        <v>205</v>
      </c>
      <c r="E170" s="117" t="s">
        <v>132</v>
      </c>
      <c r="F170" s="113">
        <f t="shared" si="13"/>
        <v>4250</v>
      </c>
      <c r="G170" s="113">
        <v>0</v>
      </c>
      <c r="H170" s="113">
        <v>0</v>
      </c>
      <c r="I170" s="113">
        <v>2970</v>
      </c>
      <c r="J170" s="113">
        <v>1280</v>
      </c>
      <c r="K170" s="113">
        <v>0</v>
      </c>
      <c r="L170" s="113">
        <v>0</v>
      </c>
      <c r="M170" s="113">
        <v>0</v>
      </c>
      <c r="N170" s="113">
        <v>0</v>
      </c>
      <c r="O170" s="113">
        <v>0</v>
      </c>
      <c r="P170" s="113">
        <v>0</v>
      </c>
      <c r="Q170" s="113">
        <v>0</v>
      </c>
      <c r="R170" s="113">
        <v>0</v>
      </c>
    </row>
    <row r="171" spans="1:18" s="2" customFormat="1" ht="36" customHeight="1" x14ac:dyDescent="0.2">
      <c r="A171" s="128"/>
      <c r="B171" s="128"/>
      <c r="C171" s="118"/>
      <c r="D171" s="120"/>
      <c r="E171" s="118"/>
      <c r="F171" s="114"/>
      <c r="G171" s="114"/>
      <c r="H171" s="114"/>
      <c r="I171" s="114"/>
      <c r="J171" s="114"/>
      <c r="K171" s="115"/>
      <c r="L171" s="114"/>
      <c r="M171" s="114"/>
      <c r="N171" s="114"/>
      <c r="O171" s="114"/>
      <c r="P171" s="114"/>
      <c r="Q171" s="116"/>
      <c r="R171" s="114"/>
    </row>
    <row r="172" spans="1:18" s="2" customFormat="1" ht="22.5" x14ac:dyDescent="0.2">
      <c r="A172" s="128"/>
      <c r="B172" s="128"/>
      <c r="C172" s="15" t="s">
        <v>320</v>
      </c>
      <c r="D172" s="127" t="s">
        <v>231</v>
      </c>
      <c r="E172" s="15" t="s">
        <v>132</v>
      </c>
      <c r="F172" s="79">
        <f t="shared" si="13"/>
        <v>435</v>
      </c>
      <c r="G172" s="79">
        <v>0</v>
      </c>
      <c r="H172" s="79">
        <v>0</v>
      </c>
      <c r="I172" s="79">
        <v>375</v>
      </c>
      <c r="J172" s="79">
        <v>60</v>
      </c>
      <c r="K172" s="79">
        <v>0</v>
      </c>
      <c r="L172" s="79">
        <v>0</v>
      </c>
      <c r="M172" s="79">
        <v>0</v>
      </c>
      <c r="N172" s="79">
        <v>0</v>
      </c>
      <c r="O172" s="79">
        <v>0</v>
      </c>
      <c r="P172" s="79">
        <v>0</v>
      </c>
      <c r="Q172" s="79">
        <v>0</v>
      </c>
      <c r="R172" s="79">
        <v>0</v>
      </c>
    </row>
    <row r="173" spans="1:18" s="2" customFormat="1" ht="22.5" x14ac:dyDescent="0.2">
      <c r="A173" s="128"/>
      <c r="B173" s="128"/>
      <c r="C173" s="15" t="s">
        <v>321</v>
      </c>
      <c r="D173" s="127"/>
      <c r="E173" s="15" t="s">
        <v>204</v>
      </c>
      <c r="F173" s="79">
        <f t="shared" si="13"/>
        <v>70</v>
      </c>
      <c r="G173" s="79">
        <v>0</v>
      </c>
      <c r="H173" s="79">
        <v>0</v>
      </c>
      <c r="I173" s="79">
        <v>0</v>
      </c>
      <c r="J173" s="79">
        <v>70</v>
      </c>
      <c r="K173" s="79">
        <v>0</v>
      </c>
      <c r="L173" s="80">
        <v>0</v>
      </c>
      <c r="M173" s="79">
        <v>0</v>
      </c>
      <c r="N173" s="79">
        <v>0</v>
      </c>
      <c r="O173" s="79">
        <v>0</v>
      </c>
      <c r="P173" s="79">
        <v>0</v>
      </c>
      <c r="Q173" s="79">
        <v>0</v>
      </c>
      <c r="R173" s="79">
        <v>0</v>
      </c>
    </row>
    <row r="174" spans="1:18" s="2" customFormat="1" ht="33.75" x14ac:dyDescent="0.2">
      <c r="A174" s="128"/>
      <c r="B174" s="128"/>
      <c r="C174" s="15" t="s">
        <v>322</v>
      </c>
      <c r="D174" s="16" t="s">
        <v>309</v>
      </c>
      <c r="E174" s="15" t="s">
        <v>132</v>
      </c>
      <c r="F174" s="79">
        <f t="shared" si="13"/>
        <v>338.86</v>
      </c>
      <c r="G174" s="79">
        <v>0</v>
      </c>
      <c r="H174" s="79">
        <v>0</v>
      </c>
      <c r="I174" s="79">
        <v>338.86</v>
      </c>
      <c r="J174" s="79">
        <v>0</v>
      </c>
      <c r="K174" s="79">
        <v>0</v>
      </c>
      <c r="L174" s="79">
        <v>0</v>
      </c>
      <c r="M174" s="79">
        <v>0</v>
      </c>
      <c r="N174" s="79">
        <v>0</v>
      </c>
      <c r="O174" s="79">
        <v>0</v>
      </c>
      <c r="P174" s="79">
        <v>0</v>
      </c>
      <c r="Q174" s="79">
        <v>0</v>
      </c>
      <c r="R174" s="79">
        <v>0</v>
      </c>
    </row>
    <row r="175" spans="1:18" s="2" customFormat="1" ht="22.5" x14ac:dyDescent="0.2">
      <c r="A175" s="128"/>
      <c r="B175" s="128"/>
      <c r="C175" s="15" t="s">
        <v>323</v>
      </c>
      <c r="D175" s="16" t="s">
        <v>310</v>
      </c>
      <c r="E175" s="15" t="s">
        <v>72</v>
      </c>
      <c r="F175" s="79">
        <f t="shared" si="13"/>
        <v>100</v>
      </c>
      <c r="G175" s="79">
        <v>0</v>
      </c>
      <c r="H175" s="79">
        <v>0</v>
      </c>
      <c r="I175" s="79">
        <v>100</v>
      </c>
      <c r="J175" s="79">
        <v>0</v>
      </c>
      <c r="K175" s="79">
        <v>0</v>
      </c>
      <c r="L175" s="79">
        <v>0</v>
      </c>
      <c r="M175" s="79">
        <v>0</v>
      </c>
      <c r="N175" s="79">
        <v>0</v>
      </c>
      <c r="O175" s="79">
        <v>0</v>
      </c>
      <c r="P175" s="79">
        <v>0</v>
      </c>
      <c r="Q175" s="79">
        <v>0</v>
      </c>
      <c r="R175" s="79">
        <v>0</v>
      </c>
    </row>
    <row r="176" spans="1:18" s="2" customFormat="1" ht="30" customHeight="1" x14ac:dyDescent="0.2">
      <c r="A176" s="128"/>
      <c r="B176" s="128"/>
      <c r="C176" s="15" t="s">
        <v>324</v>
      </c>
      <c r="D176" s="16" t="s">
        <v>311</v>
      </c>
      <c r="E176" s="15" t="s">
        <v>72</v>
      </c>
      <c r="F176" s="79">
        <f>SUM(G176:R176)</f>
        <v>250</v>
      </c>
      <c r="G176" s="79">
        <v>0</v>
      </c>
      <c r="H176" s="79">
        <v>0</v>
      </c>
      <c r="I176" s="79">
        <v>250</v>
      </c>
      <c r="J176" s="79">
        <v>0</v>
      </c>
      <c r="K176" s="79">
        <v>0</v>
      </c>
      <c r="L176" s="79">
        <v>0</v>
      </c>
      <c r="M176" s="79">
        <v>0</v>
      </c>
      <c r="N176" s="79">
        <v>0</v>
      </c>
      <c r="O176" s="79">
        <v>0</v>
      </c>
      <c r="P176" s="79">
        <v>0</v>
      </c>
      <c r="Q176" s="79">
        <v>0</v>
      </c>
      <c r="R176" s="79">
        <v>0</v>
      </c>
    </row>
    <row r="177" spans="1:18" s="2" customFormat="1" ht="26.25" customHeight="1" x14ac:dyDescent="0.2">
      <c r="A177" s="25" t="s">
        <v>373</v>
      </c>
      <c r="B177" s="25"/>
      <c r="C177" s="15" t="s">
        <v>372</v>
      </c>
      <c r="D177" s="16" t="s">
        <v>8</v>
      </c>
      <c r="E177" s="15" t="s">
        <v>132</v>
      </c>
      <c r="F177" s="79">
        <f t="shared" si="13"/>
        <v>244.1</v>
      </c>
      <c r="G177" s="79">
        <v>200</v>
      </c>
      <c r="H177" s="79">
        <v>0</v>
      </c>
      <c r="I177" s="79">
        <v>0</v>
      </c>
      <c r="J177" s="79">
        <v>0</v>
      </c>
      <c r="K177" s="79">
        <v>0</v>
      </c>
      <c r="L177" s="79">
        <v>0</v>
      </c>
      <c r="M177" s="79">
        <v>44.1</v>
      </c>
      <c r="N177" s="79">
        <v>0</v>
      </c>
      <c r="O177" s="79">
        <v>0</v>
      </c>
      <c r="P177" s="79">
        <v>0</v>
      </c>
      <c r="Q177" s="79">
        <v>0</v>
      </c>
      <c r="R177" s="79">
        <v>0</v>
      </c>
    </row>
    <row r="178" spans="1:18" s="2" customFormat="1" ht="57" customHeight="1" x14ac:dyDescent="0.2">
      <c r="A178" s="26"/>
      <c r="B178" s="26"/>
      <c r="C178" s="15" t="s">
        <v>326</v>
      </c>
      <c r="D178" s="16" t="s">
        <v>205</v>
      </c>
      <c r="E178" s="15" t="s">
        <v>132</v>
      </c>
      <c r="F178" s="79">
        <f t="shared" si="13"/>
        <v>8785.4</v>
      </c>
      <c r="G178" s="79">
        <v>0</v>
      </c>
      <c r="H178" s="79">
        <v>1300</v>
      </c>
      <c r="I178" s="79">
        <v>3250</v>
      </c>
      <c r="J178" s="79">
        <v>3981.6</v>
      </c>
      <c r="K178" s="79">
        <v>253.8</v>
      </c>
      <c r="L178" s="79">
        <v>0</v>
      </c>
      <c r="M178" s="79">
        <v>0</v>
      </c>
      <c r="N178" s="79">
        <v>0</v>
      </c>
      <c r="O178" s="79">
        <v>0</v>
      </c>
      <c r="P178" s="79">
        <v>0</v>
      </c>
      <c r="Q178" s="79">
        <v>0</v>
      </c>
      <c r="R178" s="79">
        <v>0</v>
      </c>
    </row>
    <row r="179" spans="1:18" s="2" customFormat="1" ht="22.5" x14ac:dyDescent="0.2">
      <c r="A179" s="26"/>
      <c r="B179" s="26"/>
      <c r="C179" s="131" t="s">
        <v>327</v>
      </c>
      <c r="D179" s="127" t="s">
        <v>231</v>
      </c>
      <c r="E179" s="15" t="s">
        <v>132</v>
      </c>
      <c r="F179" s="79">
        <f t="shared" si="13"/>
        <v>747.97</v>
      </c>
      <c r="G179" s="79">
        <v>0</v>
      </c>
      <c r="H179" s="79">
        <v>340.2</v>
      </c>
      <c r="I179" s="79">
        <v>360</v>
      </c>
      <c r="J179" s="79">
        <v>47.77</v>
      </c>
      <c r="K179" s="79">
        <v>0</v>
      </c>
      <c r="L179" s="79">
        <v>0</v>
      </c>
      <c r="M179" s="79">
        <v>0</v>
      </c>
      <c r="N179" s="79">
        <v>0</v>
      </c>
      <c r="O179" s="79">
        <v>0</v>
      </c>
      <c r="P179" s="79">
        <v>0</v>
      </c>
      <c r="Q179" s="79">
        <v>0</v>
      </c>
      <c r="R179" s="79">
        <v>0</v>
      </c>
    </row>
    <row r="180" spans="1:18" s="2" customFormat="1" ht="22.5" x14ac:dyDescent="0.2">
      <c r="A180" s="26"/>
      <c r="B180" s="26"/>
      <c r="C180" s="131"/>
      <c r="D180" s="127"/>
      <c r="E180" s="15" t="s">
        <v>204</v>
      </c>
      <c r="F180" s="79">
        <f t="shared" si="13"/>
        <v>64.08</v>
      </c>
      <c r="G180" s="79">
        <v>0</v>
      </c>
      <c r="H180" s="79">
        <v>0</v>
      </c>
      <c r="I180" s="79">
        <v>0</v>
      </c>
      <c r="J180" s="79">
        <v>64.08</v>
      </c>
      <c r="K180" s="79">
        <v>0</v>
      </c>
      <c r="L180" s="79">
        <v>0</v>
      </c>
      <c r="M180" s="79">
        <v>0</v>
      </c>
      <c r="N180" s="79">
        <v>0</v>
      </c>
      <c r="O180" s="79">
        <v>0</v>
      </c>
      <c r="P180" s="79">
        <v>0</v>
      </c>
      <c r="Q180" s="79">
        <v>0</v>
      </c>
      <c r="R180" s="79">
        <v>0</v>
      </c>
    </row>
    <row r="181" spans="1:18" s="2" customFormat="1" ht="22.5" x14ac:dyDescent="0.2">
      <c r="A181" s="26"/>
      <c r="B181" s="26"/>
      <c r="C181" s="15" t="s">
        <v>328</v>
      </c>
      <c r="D181" s="90" t="s">
        <v>311</v>
      </c>
      <c r="E181" s="15" t="s">
        <v>72</v>
      </c>
      <c r="F181" s="79">
        <f t="shared" si="13"/>
        <v>532</v>
      </c>
      <c r="G181" s="79">
        <v>0</v>
      </c>
      <c r="H181" s="79">
        <v>347</v>
      </c>
      <c r="I181" s="79">
        <v>185</v>
      </c>
      <c r="J181" s="79">
        <v>0</v>
      </c>
      <c r="K181" s="79">
        <v>0</v>
      </c>
      <c r="L181" s="79">
        <v>0</v>
      </c>
      <c r="M181" s="79">
        <v>0</v>
      </c>
      <c r="N181" s="79">
        <v>0</v>
      </c>
      <c r="O181" s="79">
        <v>0</v>
      </c>
      <c r="P181" s="79">
        <v>0</v>
      </c>
      <c r="Q181" s="79">
        <v>0</v>
      </c>
      <c r="R181" s="79">
        <v>0</v>
      </c>
    </row>
    <row r="182" spans="1:18" s="2" customFormat="1" ht="22.5" x14ac:dyDescent="0.2">
      <c r="A182" s="26"/>
      <c r="B182" s="26"/>
      <c r="C182" s="15" t="s">
        <v>329</v>
      </c>
      <c r="D182" s="16" t="s">
        <v>255</v>
      </c>
      <c r="E182" s="15" t="s">
        <v>72</v>
      </c>
      <c r="F182" s="79">
        <f>SUM(G182:R182)</f>
        <v>146.30000000000001</v>
      </c>
      <c r="G182" s="79">
        <v>0</v>
      </c>
      <c r="H182" s="79">
        <v>0</v>
      </c>
      <c r="I182" s="79">
        <v>0</v>
      </c>
      <c r="J182" s="79">
        <v>0</v>
      </c>
      <c r="K182" s="79">
        <v>0</v>
      </c>
      <c r="L182" s="79">
        <v>0</v>
      </c>
      <c r="M182" s="79">
        <v>0</v>
      </c>
      <c r="N182" s="79">
        <v>0</v>
      </c>
      <c r="O182" s="79">
        <v>146.30000000000001</v>
      </c>
      <c r="P182" s="79">
        <v>0</v>
      </c>
      <c r="Q182" s="79">
        <v>0</v>
      </c>
      <c r="R182" s="79">
        <v>0</v>
      </c>
    </row>
    <row r="183" spans="1:18" s="2" customFormat="1" ht="22.5" x14ac:dyDescent="0.2">
      <c r="A183" s="21"/>
      <c r="B183" s="21"/>
      <c r="C183" s="15" t="s">
        <v>330</v>
      </c>
      <c r="D183" s="16" t="s">
        <v>9</v>
      </c>
      <c r="E183" s="15" t="s">
        <v>72</v>
      </c>
      <c r="F183" s="79">
        <f t="shared" si="13"/>
        <v>95</v>
      </c>
      <c r="G183" s="79">
        <v>95</v>
      </c>
      <c r="H183" s="79">
        <v>0</v>
      </c>
      <c r="I183" s="79">
        <v>0</v>
      </c>
      <c r="J183" s="79">
        <v>0</v>
      </c>
      <c r="K183" s="79">
        <v>0</v>
      </c>
      <c r="L183" s="79">
        <v>0</v>
      </c>
      <c r="M183" s="79">
        <v>0</v>
      </c>
      <c r="N183" s="79">
        <v>0</v>
      </c>
      <c r="O183" s="79">
        <v>0</v>
      </c>
      <c r="P183" s="79">
        <v>0</v>
      </c>
      <c r="Q183" s="79">
        <v>0</v>
      </c>
      <c r="R183" s="79">
        <v>0</v>
      </c>
    </row>
    <row r="184" spans="1:18" s="2" customFormat="1" ht="51.75" customHeight="1" x14ac:dyDescent="0.2">
      <c r="A184" s="128" t="s">
        <v>261</v>
      </c>
      <c r="B184" s="128"/>
      <c r="C184" s="15" t="s">
        <v>397</v>
      </c>
      <c r="D184" s="16" t="s">
        <v>8</v>
      </c>
      <c r="E184" s="15" t="s">
        <v>132</v>
      </c>
      <c r="F184" s="79">
        <f t="shared" si="13"/>
        <v>39.9</v>
      </c>
      <c r="G184" s="79">
        <v>0</v>
      </c>
      <c r="H184" s="79">
        <v>0</v>
      </c>
      <c r="I184" s="79">
        <v>10</v>
      </c>
      <c r="J184" s="79">
        <v>0</v>
      </c>
      <c r="K184" s="79">
        <v>0</v>
      </c>
      <c r="L184" s="79">
        <v>4.5</v>
      </c>
      <c r="M184" s="79">
        <v>0</v>
      </c>
      <c r="N184" s="79">
        <v>1.5</v>
      </c>
      <c r="O184" s="79">
        <v>3.9</v>
      </c>
      <c r="P184" s="79">
        <v>0</v>
      </c>
      <c r="Q184" s="79">
        <v>0</v>
      </c>
      <c r="R184" s="79">
        <v>20</v>
      </c>
    </row>
    <row r="185" spans="1:18" s="2" customFormat="1" ht="33.75" x14ac:dyDescent="0.2">
      <c r="A185" s="128"/>
      <c r="B185" s="128"/>
      <c r="C185" s="15" t="s">
        <v>331</v>
      </c>
      <c r="D185" s="16" t="s">
        <v>205</v>
      </c>
      <c r="E185" s="15" t="s">
        <v>132</v>
      </c>
      <c r="F185" s="79">
        <f t="shared" si="13"/>
        <v>1941.1499999999999</v>
      </c>
      <c r="G185" s="79">
        <v>0</v>
      </c>
      <c r="H185" s="79">
        <v>279.60000000000002</v>
      </c>
      <c r="I185" s="79">
        <v>918</v>
      </c>
      <c r="J185" s="79">
        <v>743.55</v>
      </c>
      <c r="K185" s="79">
        <v>0</v>
      </c>
      <c r="L185" s="79">
        <v>0</v>
      </c>
      <c r="M185" s="79">
        <v>0</v>
      </c>
      <c r="N185" s="79">
        <v>0</v>
      </c>
      <c r="O185" s="79">
        <v>0</v>
      </c>
      <c r="P185" s="79">
        <v>0</v>
      </c>
      <c r="Q185" s="79">
        <v>0</v>
      </c>
      <c r="R185" s="79">
        <v>0</v>
      </c>
    </row>
    <row r="186" spans="1:18" s="2" customFormat="1" ht="22.5" x14ac:dyDescent="0.2">
      <c r="A186" s="128"/>
      <c r="B186" s="128"/>
      <c r="C186" s="117" t="s">
        <v>332</v>
      </c>
      <c r="D186" s="119" t="s">
        <v>229</v>
      </c>
      <c r="E186" s="15" t="s">
        <v>132</v>
      </c>
      <c r="F186" s="79">
        <f t="shared" si="13"/>
        <v>175.7</v>
      </c>
      <c r="G186" s="79">
        <v>0</v>
      </c>
      <c r="H186" s="79">
        <v>78.7</v>
      </c>
      <c r="I186" s="79">
        <v>53</v>
      </c>
      <c r="J186" s="79">
        <v>34</v>
      </c>
      <c r="K186" s="79">
        <v>10</v>
      </c>
      <c r="L186" s="79">
        <v>0</v>
      </c>
      <c r="M186" s="79">
        <v>0</v>
      </c>
      <c r="N186" s="79">
        <v>0</v>
      </c>
      <c r="O186" s="79">
        <v>0</v>
      </c>
      <c r="P186" s="79">
        <v>0</v>
      </c>
      <c r="Q186" s="79">
        <v>0</v>
      </c>
      <c r="R186" s="79">
        <v>0</v>
      </c>
    </row>
    <row r="187" spans="1:18" s="2" customFormat="1" ht="22.5" x14ac:dyDescent="0.2">
      <c r="A187" s="128"/>
      <c r="B187" s="128"/>
      <c r="C187" s="155"/>
      <c r="D187" s="121"/>
      <c r="E187" s="15" t="s">
        <v>204</v>
      </c>
      <c r="F187" s="79">
        <f t="shared" si="13"/>
        <v>0</v>
      </c>
      <c r="G187" s="79">
        <v>0</v>
      </c>
      <c r="H187" s="79">
        <v>0</v>
      </c>
      <c r="I187" s="79">
        <v>0</v>
      </c>
      <c r="J187" s="79">
        <v>0</v>
      </c>
      <c r="K187" s="79">
        <v>0</v>
      </c>
      <c r="L187" s="79">
        <v>0</v>
      </c>
      <c r="M187" s="79">
        <v>0</v>
      </c>
      <c r="N187" s="79">
        <v>0</v>
      </c>
      <c r="O187" s="79">
        <v>0</v>
      </c>
      <c r="P187" s="79">
        <v>0</v>
      </c>
      <c r="Q187" s="79">
        <v>0</v>
      </c>
      <c r="R187" s="79">
        <v>0</v>
      </c>
    </row>
    <row r="188" spans="1:18" s="2" customFormat="1" ht="34.5" customHeight="1" x14ac:dyDescent="0.2">
      <c r="A188" s="128"/>
      <c r="B188" s="128"/>
      <c r="C188" s="117" t="s">
        <v>333</v>
      </c>
      <c r="D188" s="42" t="s">
        <v>254</v>
      </c>
      <c r="E188" s="43" t="s">
        <v>72</v>
      </c>
      <c r="F188" s="80">
        <f>SUM(G188:R188)</f>
        <v>40</v>
      </c>
      <c r="G188" s="80">
        <v>0</v>
      </c>
      <c r="H188" s="80">
        <v>0</v>
      </c>
      <c r="I188" s="80">
        <v>0</v>
      </c>
      <c r="J188" s="80">
        <v>0</v>
      </c>
      <c r="K188" s="80">
        <v>0</v>
      </c>
      <c r="L188" s="80">
        <v>0</v>
      </c>
      <c r="M188" s="80">
        <v>0</v>
      </c>
      <c r="N188" s="80">
        <v>0</v>
      </c>
      <c r="O188" s="80">
        <v>0</v>
      </c>
      <c r="P188" s="80">
        <v>20</v>
      </c>
      <c r="Q188" s="80">
        <v>10</v>
      </c>
      <c r="R188" s="80">
        <v>10</v>
      </c>
    </row>
    <row r="189" spans="1:18" s="2" customFormat="1" ht="34.5" customHeight="1" x14ac:dyDescent="0.2">
      <c r="A189" s="128"/>
      <c r="B189" s="128"/>
      <c r="C189" s="159"/>
      <c r="D189" s="119" t="s">
        <v>255</v>
      </c>
      <c r="E189" s="117" t="s">
        <v>132</v>
      </c>
      <c r="F189" s="113">
        <f>SUM(G189:R189)</f>
        <v>0.6</v>
      </c>
      <c r="G189" s="113">
        <v>0</v>
      </c>
      <c r="H189" s="113">
        <v>0</v>
      </c>
      <c r="I189" s="113">
        <v>0</v>
      </c>
      <c r="J189" s="113">
        <v>0</v>
      </c>
      <c r="K189" s="113">
        <v>0</v>
      </c>
      <c r="L189" s="113">
        <v>0</v>
      </c>
      <c r="M189" s="113">
        <v>0</v>
      </c>
      <c r="N189" s="113">
        <v>0</v>
      </c>
      <c r="O189" s="113">
        <v>0.6</v>
      </c>
      <c r="P189" s="113">
        <v>0</v>
      </c>
      <c r="Q189" s="113">
        <v>0</v>
      </c>
      <c r="R189" s="113">
        <v>0</v>
      </c>
    </row>
    <row r="190" spans="1:18" s="2" customFormat="1" ht="15.75" customHeight="1" x14ac:dyDescent="0.2">
      <c r="A190" s="128"/>
      <c r="B190" s="128"/>
      <c r="C190" s="118"/>
      <c r="D190" s="120"/>
      <c r="E190" s="118"/>
      <c r="F190" s="164"/>
      <c r="G190" s="164"/>
      <c r="H190" s="164"/>
      <c r="I190" s="164"/>
      <c r="J190" s="164"/>
      <c r="K190" s="164"/>
      <c r="L190" s="166"/>
      <c r="M190" s="166"/>
      <c r="N190" s="166"/>
      <c r="O190" s="166"/>
      <c r="P190" s="166"/>
      <c r="Q190" s="166"/>
      <c r="R190" s="166"/>
    </row>
    <row r="191" spans="1:18" s="2" customFormat="1" ht="22.5" x14ac:dyDescent="0.2">
      <c r="A191" s="128" t="s">
        <v>262</v>
      </c>
      <c r="B191" s="128"/>
      <c r="C191" s="15" t="s">
        <v>334</v>
      </c>
      <c r="D191" s="16" t="s">
        <v>231</v>
      </c>
      <c r="E191" s="15" t="s">
        <v>132</v>
      </c>
      <c r="F191" s="79">
        <f t="shared" si="13"/>
        <v>20</v>
      </c>
      <c r="G191" s="79">
        <v>0</v>
      </c>
      <c r="H191" s="79">
        <v>0</v>
      </c>
      <c r="I191" s="79">
        <v>20</v>
      </c>
      <c r="J191" s="79">
        <v>0</v>
      </c>
      <c r="K191" s="79">
        <v>0</v>
      </c>
      <c r="L191" s="79">
        <v>0</v>
      </c>
      <c r="M191" s="79">
        <v>0</v>
      </c>
      <c r="N191" s="79">
        <v>0</v>
      </c>
      <c r="O191" s="79">
        <v>0</v>
      </c>
      <c r="P191" s="79">
        <v>0</v>
      </c>
      <c r="Q191" s="79">
        <v>0</v>
      </c>
      <c r="R191" s="79">
        <v>0</v>
      </c>
    </row>
    <row r="192" spans="1:18" s="2" customFormat="1" ht="22.5" x14ac:dyDescent="0.2">
      <c r="A192" s="128"/>
      <c r="B192" s="128"/>
      <c r="C192" s="15" t="s">
        <v>330</v>
      </c>
      <c r="D192" s="16" t="s">
        <v>310</v>
      </c>
      <c r="E192" s="15" t="s">
        <v>72</v>
      </c>
      <c r="F192" s="79">
        <f t="shared" si="13"/>
        <v>3.5</v>
      </c>
      <c r="G192" s="79">
        <v>3.5</v>
      </c>
      <c r="H192" s="79">
        <v>0</v>
      </c>
      <c r="I192" s="79">
        <v>0</v>
      </c>
      <c r="J192" s="79">
        <v>0</v>
      </c>
      <c r="K192" s="79">
        <v>0</v>
      </c>
      <c r="L192" s="79">
        <v>0</v>
      </c>
      <c r="M192" s="79">
        <v>0</v>
      </c>
      <c r="N192" s="79">
        <v>0</v>
      </c>
      <c r="O192" s="79">
        <v>0</v>
      </c>
      <c r="P192" s="79">
        <v>0</v>
      </c>
      <c r="Q192" s="79">
        <v>0</v>
      </c>
      <c r="R192" s="79">
        <v>0</v>
      </c>
    </row>
    <row r="193" spans="1:18" s="2" customFormat="1" ht="56.25" customHeight="1" x14ac:dyDescent="0.2">
      <c r="A193" s="25" t="s">
        <v>11</v>
      </c>
      <c r="B193" s="25"/>
      <c r="C193" s="15" t="s">
        <v>402</v>
      </c>
      <c r="D193" s="16" t="s">
        <v>8</v>
      </c>
      <c r="E193" s="15" t="s">
        <v>132</v>
      </c>
      <c r="F193" s="79">
        <f>SUM(G193:R193)</f>
        <v>2944.6000000000004</v>
      </c>
      <c r="G193" s="79">
        <v>0</v>
      </c>
      <c r="H193" s="79">
        <v>0</v>
      </c>
      <c r="I193" s="79">
        <v>200</v>
      </c>
      <c r="J193" s="79">
        <v>400</v>
      </c>
      <c r="K193" s="79">
        <v>0</v>
      </c>
      <c r="L193" s="79">
        <v>1034.4000000000001</v>
      </c>
      <c r="M193" s="79">
        <v>0</v>
      </c>
      <c r="N193" s="79">
        <v>0</v>
      </c>
      <c r="O193" s="79">
        <v>0</v>
      </c>
      <c r="P193" s="79">
        <v>1310.2</v>
      </c>
      <c r="Q193" s="79">
        <v>0</v>
      </c>
      <c r="R193" s="79">
        <v>0</v>
      </c>
    </row>
    <row r="194" spans="1:18" s="2" customFormat="1" ht="42" customHeight="1" x14ac:dyDescent="0.2">
      <c r="A194" s="26"/>
      <c r="B194" s="26"/>
      <c r="C194" s="15" t="s">
        <v>335</v>
      </c>
      <c r="D194" s="90" t="s">
        <v>309</v>
      </c>
      <c r="E194" s="15" t="s">
        <v>132</v>
      </c>
      <c r="F194" s="79">
        <f t="shared" si="13"/>
        <v>140.73699999999999</v>
      </c>
      <c r="G194" s="79">
        <v>0</v>
      </c>
      <c r="H194" s="79">
        <v>140.73699999999999</v>
      </c>
      <c r="I194" s="79">
        <v>0</v>
      </c>
      <c r="J194" s="79">
        <v>0</v>
      </c>
      <c r="K194" s="79">
        <v>0</v>
      </c>
      <c r="L194" s="79">
        <v>0</v>
      </c>
      <c r="M194" s="79">
        <v>0</v>
      </c>
      <c r="N194" s="79">
        <v>0</v>
      </c>
      <c r="O194" s="79">
        <v>0</v>
      </c>
      <c r="P194" s="79">
        <v>0</v>
      </c>
      <c r="Q194" s="79">
        <v>0</v>
      </c>
      <c r="R194" s="79">
        <v>0</v>
      </c>
    </row>
    <row r="195" spans="1:18" s="2" customFormat="1" ht="22.5" x14ac:dyDescent="0.2">
      <c r="A195" s="26"/>
      <c r="B195" s="26"/>
      <c r="C195" s="131" t="s">
        <v>403</v>
      </c>
      <c r="D195" s="127" t="s">
        <v>229</v>
      </c>
      <c r="E195" s="15" t="s">
        <v>132</v>
      </c>
      <c r="F195" s="79">
        <f t="shared" si="13"/>
        <v>890</v>
      </c>
      <c r="G195" s="79">
        <v>0</v>
      </c>
      <c r="H195" s="79">
        <v>0</v>
      </c>
      <c r="I195" s="79">
        <v>890</v>
      </c>
      <c r="J195" s="79">
        <v>0</v>
      </c>
      <c r="K195" s="79">
        <v>0</v>
      </c>
      <c r="L195" s="80">
        <v>0</v>
      </c>
      <c r="M195" s="79">
        <v>0</v>
      </c>
      <c r="N195" s="79">
        <v>0</v>
      </c>
      <c r="O195" s="79">
        <v>0</v>
      </c>
      <c r="P195" s="79">
        <v>0</v>
      </c>
      <c r="Q195" s="79">
        <v>0</v>
      </c>
      <c r="R195" s="79">
        <v>0</v>
      </c>
    </row>
    <row r="196" spans="1:18" s="2" customFormat="1" ht="22.5" x14ac:dyDescent="0.2">
      <c r="A196" s="26"/>
      <c r="B196" s="26"/>
      <c r="C196" s="131"/>
      <c r="D196" s="154"/>
      <c r="E196" s="15" t="s">
        <v>204</v>
      </c>
      <c r="F196" s="79">
        <f t="shared" si="13"/>
        <v>738</v>
      </c>
      <c r="G196" s="79">
        <v>0</v>
      </c>
      <c r="H196" s="79">
        <v>0</v>
      </c>
      <c r="I196" s="79">
        <v>0</v>
      </c>
      <c r="J196" s="79">
        <v>488</v>
      </c>
      <c r="K196" s="81">
        <v>250</v>
      </c>
      <c r="L196" s="80">
        <v>0</v>
      </c>
      <c r="M196" s="79">
        <v>0</v>
      </c>
      <c r="N196" s="79">
        <v>0</v>
      </c>
      <c r="O196" s="79">
        <v>0</v>
      </c>
      <c r="P196" s="79">
        <v>0</v>
      </c>
      <c r="Q196" s="79">
        <v>0</v>
      </c>
      <c r="R196" s="79">
        <v>0</v>
      </c>
    </row>
    <row r="197" spans="1:18" s="2" customFormat="1" ht="45" x14ac:dyDescent="0.2">
      <c r="A197" s="26"/>
      <c r="B197" s="26"/>
      <c r="C197" s="15" t="s">
        <v>336</v>
      </c>
      <c r="D197" s="16" t="s">
        <v>232</v>
      </c>
      <c r="E197" s="15" t="s">
        <v>132</v>
      </c>
      <c r="F197" s="79">
        <f t="shared" si="13"/>
        <v>250</v>
      </c>
      <c r="G197" s="79">
        <v>0</v>
      </c>
      <c r="H197" s="79">
        <v>0</v>
      </c>
      <c r="I197" s="79">
        <v>250</v>
      </c>
      <c r="J197" s="79">
        <v>0</v>
      </c>
      <c r="K197" s="79">
        <v>0</v>
      </c>
      <c r="L197" s="79">
        <v>0</v>
      </c>
      <c r="M197" s="79">
        <v>0</v>
      </c>
      <c r="N197" s="79">
        <v>0</v>
      </c>
      <c r="O197" s="79">
        <v>0</v>
      </c>
      <c r="P197" s="79">
        <v>0</v>
      </c>
      <c r="Q197" s="79">
        <v>0</v>
      </c>
      <c r="R197" s="79">
        <v>0</v>
      </c>
    </row>
    <row r="198" spans="1:18" s="2" customFormat="1" ht="45" x14ac:dyDescent="0.2">
      <c r="A198" s="26"/>
      <c r="B198" s="26"/>
      <c r="C198" s="15" t="s">
        <v>337</v>
      </c>
      <c r="D198" s="16" t="s">
        <v>311</v>
      </c>
      <c r="E198" s="15" t="s">
        <v>72</v>
      </c>
      <c r="F198" s="79">
        <f t="shared" si="13"/>
        <v>660</v>
      </c>
      <c r="G198" s="79">
        <v>0</v>
      </c>
      <c r="H198" s="79">
        <v>250</v>
      </c>
      <c r="I198" s="79">
        <v>210</v>
      </c>
      <c r="J198" s="79">
        <v>100</v>
      </c>
      <c r="K198" s="79">
        <v>100</v>
      </c>
      <c r="L198" s="79">
        <v>0</v>
      </c>
      <c r="M198" s="79">
        <v>0</v>
      </c>
      <c r="N198" s="79">
        <v>0</v>
      </c>
      <c r="O198" s="79">
        <v>0</v>
      </c>
      <c r="P198" s="79">
        <v>0</v>
      </c>
      <c r="Q198" s="79">
        <v>0</v>
      </c>
      <c r="R198" s="79">
        <v>0</v>
      </c>
    </row>
    <row r="199" spans="1:18" s="2" customFormat="1" ht="22.5" x14ac:dyDescent="0.2">
      <c r="A199" s="26"/>
      <c r="B199" s="26"/>
      <c r="C199" s="15" t="s">
        <v>338</v>
      </c>
      <c r="D199" s="16" t="s">
        <v>12</v>
      </c>
      <c r="E199" s="15" t="s">
        <v>72</v>
      </c>
      <c r="F199" s="79">
        <f t="shared" si="13"/>
        <v>70</v>
      </c>
      <c r="G199" s="79">
        <v>70</v>
      </c>
      <c r="H199" s="79">
        <v>0</v>
      </c>
      <c r="I199" s="79">
        <v>0</v>
      </c>
      <c r="J199" s="79">
        <v>0</v>
      </c>
      <c r="K199" s="79">
        <v>0</v>
      </c>
      <c r="L199" s="79">
        <v>0</v>
      </c>
      <c r="M199" s="79">
        <v>0</v>
      </c>
      <c r="N199" s="79">
        <v>0</v>
      </c>
      <c r="O199" s="79">
        <v>0</v>
      </c>
      <c r="P199" s="79">
        <v>0</v>
      </c>
      <c r="Q199" s="79">
        <v>0</v>
      </c>
      <c r="R199" s="79">
        <v>0</v>
      </c>
    </row>
    <row r="200" spans="1:18" s="2" customFormat="1" ht="22.5" x14ac:dyDescent="0.2">
      <c r="A200" s="26"/>
      <c r="B200" s="26"/>
      <c r="C200" s="15" t="s">
        <v>339</v>
      </c>
      <c r="D200" s="16" t="s">
        <v>9</v>
      </c>
      <c r="E200" s="15" t="s">
        <v>72</v>
      </c>
      <c r="F200" s="79">
        <f t="shared" si="13"/>
        <v>48.3</v>
      </c>
      <c r="G200" s="79">
        <v>0</v>
      </c>
      <c r="H200" s="79">
        <v>48.3</v>
      </c>
      <c r="I200" s="79">
        <v>0</v>
      </c>
      <c r="J200" s="79">
        <v>0</v>
      </c>
      <c r="K200" s="79">
        <v>0</v>
      </c>
      <c r="L200" s="79">
        <v>0</v>
      </c>
      <c r="M200" s="79">
        <v>0</v>
      </c>
      <c r="N200" s="79">
        <v>0</v>
      </c>
      <c r="O200" s="79">
        <v>0</v>
      </c>
      <c r="P200" s="79">
        <v>0</v>
      </c>
      <c r="Q200" s="79">
        <v>0</v>
      </c>
      <c r="R200" s="79">
        <v>0</v>
      </c>
    </row>
    <row r="201" spans="1:18" s="2" customFormat="1" ht="22.5" x14ac:dyDescent="0.2">
      <c r="A201" s="26"/>
      <c r="B201" s="26"/>
      <c r="C201" s="15" t="s">
        <v>340</v>
      </c>
      <c r="D201" s="16" t="s">
        <v>310</v>
      </c>
      <c r="E201" s="15" t="s">
        <v>72</v>
      </c>
      <c r="F201" s="79">
        <f t="shared" si="13"/>
        <v>90</v>
      </c>
      <c r="G201" s="79">
        <v>30</v>
      </c>
      <c r="H201" s="79">
        <v>60</v>
      </c>
      <c r="I201" s="79">
        <v>0</v>
      </c>
      <c r="J201" s="79">
        <v>0</v>
      </c>
      <c r="K201" s="79">
        <v>0</v>
      </c>
      <c r="L201" s="79">
        <v>0</v>
      </c>
      <c r="M201" s="79">
        <v>0</v>
      </c>
      <c r="N201" s="79">
        <v>0</v>
      </c>
      <c r="O201" s="79">
        <v>0</v>
      </c>
      <c r="P201" s="79">
        <v>0</v>
      </c>
      <c r="Q201" s="79">
        <v>0</v>
      </c>
      <c r="R201" s="79">
        <v>0</v>
      </c>
    </row>
    <row r="202" spans="1:18" s="2" customFormat="1" ht="22.5" x14ac:dyDescent="0.2">
      <c r="A202" s="26"/>
      <c r="B202" s="26"/>
      <c r="C202" s="15" t="s">
        <v>341</v>
      </c>
      <c r="D202" s="16" t="s">
        <v>312</v>
      </c>
      <c r="E202" s="15" t="s">
        <v>72</v>
      </c>
      <c r="F202" s="79">
        <f t="shared" si="13"/>
        <v>99</v>
      </c>
      <c r="G202" s="79">
        <v>99</v>
      </c>
      <c r="H202" s="79">
        <v>0</v>
      </c>
      <c r="I202" s="79">
        <v>0</v>
      </c>
      <c r="J202" s="79">
        <v>0</v>
      </c>
      <c r="K202" s="79">
        <v>0</v>
      </c>
      <c r="L202" s="79">
        <v>0</v>
      </c>
      <c r="M202" s="79">
        <v>0</v>
      </c>
      <c r="N202" s="79">
        <v>0</v>
      </c>
      <c r="O202" s="79">
        <v>0</v>
      </c>
      <c r="P202" s="79">
        <v>0</v>
      </c>
      <c r="Q202" s="79">
        <v>0</v>
      </c>
      <c r="R202" s="79">
        <v>0</v>
      </c>
    </row>
    <row r="203" spans="1:18" s="2" customFormat="1" ht="77.25" customHeight="1" x14ac:dyDescent="0.2">
      <c r="A203" s="21"/>
      <c r="B203" s="21"/>
      <c r="C203" s="43" t="s">
        <v>342</v>
      </c>
      <c r="D203" s="46" t="s">
        <v>205</v>
      </c>
      <c r="E203" s="43" t="s">
        <v>132</v>
      </c>
      <c r="F203" s="80">
        <f t="shared" si="13"/>
        <v>20254.109999999997</v>
      </c>
      <c r="G203" s="80">
        <v>0</v>
      </c>
      <c r="H203" s="80">
        <v>0</v>
      </c>
      <c r="I203" s="80">
        <v>0</v>
      </c>
      <c r="J203" s="80">
        <v>3777.4</v>
      </c>
      <c r="K203" s="80">
        <v>1280</v>
      </c>
      <c r="L203" s="80">
        <v>0</v>
      </c>
      <c r="M203" s="80">
        <v>0</v>
      </c>
      <c r="N203" s="80">
        <v>0</v>
      </c>
      <c r="O203" s="80">
        <v>0</v>
      </c>
      <c r="P203" s="80">
        <v>5084.7</v>
      </c>
      <c r="Q203" s="80">
        <v>6173.9</v>
      </c>
      <c r="R203" s="80">
        <v>3938.11</v>
      </c>
    </row>
    <row r="204" spans="1:18" s="2" customFormat="1" ht="102" customHeight="1" x14ac:dyDescent="0.2">
      <c r="A204" s="128" t="s">
        <v>242</v>
      </c>
      <c r="B204" s="14"/>
      <c r="C204" s="15" t="s">
        <v>404</v>
      </c>
      <c r="D204" s="16" t="s">
        <v>8</v>
      </c>
      <c r="E204" s="15" t="s">
        <v>132</v>
      </c>
      <c r="F204" s="79">
        <f t="shared" si="13"/>
        <v>1405.4399999999998</v>
      </c>
      <c r="G204" s="79">
        <f>SUM(H204:R204)</f>
        <v>702.72</v>
      </c>
      <c r="H204" s="79">
        <v>200</v>
      </c>
      <c r="I204" s="79">
        <v>81.72</v>
      </c>
      <c r="J204" s="79">
        <v>19.7</v>
      </c>
      <c r="K204" s="79">
        <v>18.5</v>
      </c>
      <c r="L204" s="79">
        <v>45.9</v>
      </c>
      <c r="M204" s="79">
        <v>59.2</v>
      </c>
      <c r="N204" s="79">
        <v>69.3</v>
      </c>
      <c r="O204" s="79">
        <v>42.1</v>
      </c>
      <c r="P204" s="79">
        <v>62.1</v>
      </c>
      <c r="Q204" s="79">
        <v>62.1</v>
      </c>
      <c r="R204" s="79">
        <v>42.1</v>
      </c>
    </row>
    <row r="205" spans="1:18" s="2" customFormat="1" ht="78.75" x14ac:dyDescent="0.2">
      <c r="A205" s="128"/>
      <c r="B205" s="14"/>
      <c r="C205" s="15" t="s">
        <v>343</v>
      </c>
      <c r="D205" s="16" t="s">
        <v>205</v>
      </c>
      <c r="E205" s="15" t="s">
        <v>132</v>
      </c>
      <c r="F205" s="79">
        <f t="shared" si="13"/>
        <v>8375.39</v>
      </c>
      <c r="G205" s="79">
        <v>0</v>
      </c>
      <c r="H205" s="79">
        <v>241.4</v>
      </c>
      <c r="I205" s="79">
        <v>4262</v>
      </c>
      <c r="J205" s="79">
        <v>2040.29</v>
      </c>
      <c r="K205" s="79">
        <v>249.9</v>
      </c>
      <c r="L205" s="80">
        <v>0</v>
      </c>
      <c r="M205" s="79">
        <v>0</v>
      </c>
      <c r="N205" s="79">
        <v>0</v>
      </c>
      <c r="O205" s="79">
        <v>0</v>
      </c>
      <c r="P205" s="79">
        <v>373.6</v>
      </c>
      <c r="Q205" s="79">
        <v>823.3</v>
      </c>
      <c r="R205" s="79">
        <v>384.9</v>
      </c>
    </row>
    <row r="206" spans="1:18" s="2" customFormat="1" ht="22.5" x14ac:dyDescent="0.2">
      <c r="A206" s="128"/>
      <c r="B206" s="128"/>
      <c r="C206" s="131" t="s">
        <v>344</v>
      </c>
      <c r="D206" s="127" t="s">
        <v>231</v>
      </c>
      <c r="E206" s="15" t="s">
        <v>132</v>
      </c>
      <c r="F206" s="79">
        <f t="shared" si="13"/>
        <v>167</v>
      </c>
      <c r="G206" s="79">
        <v>0</v>
      </c>
      <c r="H206" s="79">
        <v>29</v>
      </c>
      <c r="I206" s="79">
        <v>64</v>
      </c>
      <c r="J206" s="79">
        <v>34</v>
      </c>
      <c r="K206" s="79">
        <f>30+10</f>
        <v>40</v>
      </c>
      <c r="L206" s="80">
        <v>0</v>
      </c>
      <c r="M206" s="79">
        <v>0</v>
      </c>
      <c r="N206" s="79">
        <v>0</v>
      </c>
      <c r="O206" s="79">
        <v>0</v>
      </c>
      <c r="P206" s="79">
        <v>0</v>
      </c>
      <c r="Q206" s="79">
        <v>0</v>
      </c>
      <c r="R206" s="79">
        <v>0</v>
      </c>
    </row>
    <row r="207" spans="1:18" s="2" customFormat="1" ht="54" customHeight="1" x14ac:dyDescent="0.2">
      <c r="A207" s="128"/>
      <c r="B207" s="128"/>
      <c r="C207" s="131"/>
      <c r="D207" s="127"/>
      <c r="E207" s="15" t="s">
        <v>204</v>
      </c>
      <c r="F207" s="79">
        <f t="shared" si="13"/>
        <v>255.92</v>
      </c>
      <c r="G207" s="79">
        <v>0</v>
      </c>
      <c r="H207" s="79">
        <v>0</v>
      </c>
      <c r="I207" s="79">
        <v>0</v>
      </c>
      <c r="J207" s="79">
        <v>195.92</v>
      </c>
      <c r="K207" s="79">
        <f>10+50</f>
        <v>60</v>
      </c>
      <c r="L207" s="80">
        <v>0</v>
      </c>
      <c r="M207" s="79">
        <v>0</v>
      </c>
      <c r="N207" s="79">
        <v>0</v>
      </c>
      <c r="O207" s="79">
        <v>0</v>
      </c>
      <c r="P207" s="79">
        <v>0</v>
      </c>
      <c r="Q207" s="79">
        <v>0</v>
      </c>
      <c r="R207" s="79">
        <v>0</v>
      </c>
    </row>
    <row r="208" spans="1:18" s="2" customFormat="1" ht="29.25" customHeight="1" x14ac:dyDescent="0.2">
      <c r="A208" s="128"/>
      <c r="B208" s="128"/>
      <c r="C208" s="15" t="s">
        <v>345</v>
      </c>
      <c r="D208" s="16" t="s">
        <v>14</v>
      </c>
      <c r="E208" s="15" t="s">
        <v>72</v>
      </c>
      <c r="F208" s="79">
        <f t="shared" si="13"/>
        <v>3</v>
      </c>
      <c r="G208" s="79">
        <v>1.5</v>
      </c>
      <c r="H208" s="79">
        <v>1.5</v>
      </c>
      <c r="I208" s="79">
        <v>0</v>
      </c>
      <c r="J208" s="79">
        <v>0</v>
      </c>
      <c r="K208" s="79">
        <v>0</v>
      </c>
      <c r="L208" s="79">
        <v>0</v>
      </c>
      <c r="M208" s="79">
        <v>0</v>
      </c>
      <c r="N208" s="79">
        <v>0</v>
      </c>
      <c r="O208" s="79">
        <v>0</v>
      </c>
      <c r="P208" s="79">
        <v>0</v>
      </c>
      <c r="Q208" s="79">
        <v>0</v>
      </c>
      <c r="R208" s="79">
        <v>0</v>
      </c>
    </row>
    <row r="209" spans="1:18" s="2" customFormat="1" ht="30.75" customHeight="1" x14ac:dyDescent="0.2">
      <c r="A209" s="128"/>
      <c r="B209" s="128"/>
      <c r="C209" s="15" t="s">
        <v>346</v>
      </c>
      <c r="D209" s="16" t="s">
        <v>9</v>
      </c>
      <c r="E209" s="15" t="s">
        <v>72</v>
      </c>
      <c r="F209" s="79">
        <f t="shared" si="13"/>
        <v>6.6</v>
      </c>
      <c r="G209" s="79">
        <v>5</v>
      </c>
      <c r="H209" s="79">
        <v>1.6</v>
      </c>
      <c r="I209" s="79">
        <v>0</v>
      </c>
      <c r="J209" s="79">
        <v>0</v>
      </c>
      <c r="K209" s="79">
        <v>0</v>
      </c>
      <c r="L209" s="79">
        <v>0</v>
      </c>
      <c r="M209" s="79">
        <v>0</v>
      </c>
      <c r="N209" s="79">
        <v>0</v>
      </c>
      <c r="O209" s="79">
        <v>0</v>
      </c>
      <c r="P209" s="79">
        <v>0</v>
      </c>
      <c r="Q209" s="79">
        <v>0</v>
      </c>
      <c r="R209" s="79">
        <v>0</v>
      </c>
    </row>
    <row r="210" spans="1:18" s="2" customFormat="1" ht="22.5" x14ac:dyDescent="0.2">
      <c r="A210" s="128"/>
      <c r="B210" s="128"/>
      <c r="C210" s="15" t="s">
        <v>347</v>
      </c>
      <c r="D210" s="16" t="s">
        <v>310</v>
      </c>
      <c r="E210" s="15" t="s">
        <v>72</v>
      </c>
      <c r="F210" s="79">
        <f t="shared" si="13"/>
        <v>3</v>
      </c>
      <c r="G210" s="79">
        <v>2</v>
      </c>
      <c r="H210" s="79">
        <v>1</v>
      </c>
      <c r="I210" s="79">
        <v>0</v>
      </c>
      <c r="J210" s="79">
        <v>0</v>
      </c>
      <c r="K210" s="79">
        <v>0</v>
      </c>
      <c r="L210" s="79">
        <v>0</v>
      </c>
      <c r="M210" s="79">
        <v>0</v>
      </c>
      <c r="N210" s="79">
        <v>0</v>
      </c>
      <c r="O210" s="79">
        <v>0</v>
      </c>
      <c r="P210" s="79">
        <v>0</v>
      </c>
      <c r="Q210" s="79">
        <v>0</v>
      </c>
      <c r="R210" s="79">
        <v>0</v>
      </c>
    </row>
    <row r="211" spans="1:18" s="2" customFormat="1" ht="31.5" customHeight="1" x14ac:dyDescent="0.2">
      <c r="A211" s="128"/>
      <c r="B211" s="128"/>
      <c r="C211" s="15"/>
      <c r="D211" s="16" t="s">
        <v>254</v>
      </c>
      <c r="E211" s="15" t="s">
        <v>72</v>
      </c>
      <c r="F211" s="79">
        <f>SUM(G211:R211)</f>
        <v>450</v>
      </c>
      <c r="G211" s="79">
        <v>0</v>
      </c>
      <c r="H211" s="79">
        <v>0</v>
      </c>
      <c r="I211" s="79">
        <v>0</v>
      </c>
      <c r="J211" s="79">
        <v>0</v>
      </c>
      <c r="K211" s="79">
        <v>0</v>
      </c>
      <c r="L211" s="79">
        <v>0</v>
      </c>
      <c r="M211" s="79">
        <v>0</v>
      </c>
      <c r="N211" s="79">
        <v>0</v>
      </c>
      <c r="O211" s="79">
        <v>150</v>
      </c>
      <c r="P211" s="79">
        <v>100</v>
      </c>
      <c r="Q211" s="79">
        <v>100</v>
      </c>
      <c r="R211" s="79">
        <v>100</v>
      </c>
    </row>
    <row r="212" spans="1:18" s="2" customFormat="1" ht="22.5" x14ac:dyDescent="0.2">
      <c r="A212" s="128"/>
      <c r="B212" s="128"/>
      <c r="C212" s="15" t="s">
        <v>348</v>
      </c>
      <c r="D212" s="16" t="s">
        <v>255</v>
      </c>
      <c r="E212" s="15" t="s">
        <v>132</v>
      </c>
      <c r="F212" s="79">
        <f>SUM(G212:R212)</f>
        <v>3.4</v>
      </c>
      <c r="G212" s="79">
        <v>0</v>
      </c>
      <c r="H212" s="79">
        <v>0</v>
      </c>
      <c r="I212" s="79">
        <v>0</v>
      </c>
      <c r="J212" s="79">
        <v>0</v>
      </c>
      <c r="K212" s="79">
        <v>0</v>
      </c>
      <c r="L212" s="79">
        <v>0</v>
      </c>
      <c r="M212" s="79">
        <v>0</v>
      </c>
      <c r="N212" s="79">
        <v>0</v>
      </c>
      <c r="O212" s="79">
        <v>3.4</v>
      </c>
      <c r="P212" s="79">
        <v>0</v>
      </c>
      <c r="Q212" s="79">
        <v>0</v>
      </c>
      <c r="R212" s="79">
        <v>0</v>
      </c>
    </row>
    <row r="213" spans="1:18" s="2" customFormat="1" ht="22.5" x14ac:dyDescent="0.2">
      <c r="A213" s="128"/>
      <c r="B213" s="128"/>
      <c r="C213" s="15" t="s">
        <v>349</v>
      </c>
      <c r="D213" s="16" t="s">
        <v>255</v>
      </c>
      <c r="E213" s="15" t="s">
        <v>72</v>
      </c>
      <c r="F213" s="79">
        <f>SUM(G213:R213)</f>
        <v>32.299999999999997</v>
      </c>
      <c r="G213" s="79">
        <v>0</v>
      </c>
      <c r="H213" s="79">
        <v>0</v>
      </c>
      <c r="I213" s="79">
        <v>0</v>
      </c>
      <c r="J213" s="79">
        <v>0</v>
      </c>
      <c r="K213" s="79">
        <v>0</v>
      </c>
      <c r="L213" s="79">
        <v>0</v>
      </c>
      <c r="M213" s="79">
        <v>0</v>
      </c>
      <c r="N213" s="79">
        <v>0</v>
      </c>
      <c r="O213" s="79">
        <v>32.299999999999997</v>
      </c>
      <c r="P213" s="79">
        <v>0</v>
      </c>
      <c r="Q213" s="79">
        <v>0</v>
      </c>
      <c r="R213" s="79">
        <v>0</v>
      </c>
    </row>
    <row r="214" spans="1:18" s="2" customFormat="1" ht="56.25" x14ac:dyDescent="0.2">
      <c r="A214" s="128"/>
      <c r="B214" s="128"/>
      <c r="C214" s="15" t="s">
        <v>350</v>
      </c>
      <c r="D214" s="16" t="s">
        <v>312</v>
      </c>
      <c r="E214" s="15" t="s">
        <v>72</v>
      </c>
      <c r="F214" s="79">
        <f t="shared" si="13"/>
        <v>8.5</v>
      </c>
      <c r="G214" s="79">
        <v>1</v>
      </c>
      <c r="H214" s="79">
        <v>1.5</v>
      </c>
      <c r="I214" s="79">
        <v>2</v>
      </c>
      <c r="J214" s="79">
        <v>2</v>
      </c>
      <c r="K214" s="79">
        <v>2</v>
      </c>
      <c r="L214" s="79">
        <v>0</v>
      </c>
      <c r="M214" s="79">
        <v>0</v>
      </c>
      <c r="N214" s="79">
        <v>0</v>
      </c>
      <c r="O214" s="79">
        <v>0</v>
      </c>
      <c r="P214" s="79">
        <v>0</v>
      </c>
      <c r="Q214" s="79">
        <v>0</v>
      </c>
      <c r="R214" s="79">
        <v>0</v>
      </c>
    </row>
    <row r="215" spans="1:18" s="2" customFormat="1" ht="11.25" x14ac:dyDescent="0.2">
      <c r="A215" s="132" t="s">
        <v>15</v>
      </c>
      <c r="B215" s="143"/>
      <c r="C215" s="117" t="s">
        <v>323</v>
      </c>
      <c r="D215" s="119" t="s">
        <v>8</v>
      </c>
      <c r="E215" s="117" t="s">
        <v>132</v>
      </c>
      <c r="F215" s="113">
        <f t="shared" ref="F215:F243" si="14">SUM(G215:R215)</f>
        <v>3048.3</v>
      </c>
      <c r="G215" s="113">
        <v>0</v>
      </c>
      <c r="H215" s="113">
        <v>0</v>
      </c>
      <c r="I215" s="113">
        <v>3048.3</v>
      </c>
      <c r="J215" s="113">
        <v>0</v>
      </c>
      <c r="K215" s="113">
        <v>0</v>
      </c>
      <c r="L215" s="113">
        <v>0</v>
      </c>
      <c r="M215" s="113">
        <v>0</v>
      </c>
      <c r="N215" s="113">
        <v>0</v>
      </c>
      <c r="O215" s="113">
        <v>0</v>
      </c>
      <c r="P215" s="113">
        <v>0</v>
      </c>
      <c r="Q215" s="113">
        <v>0</v>
      </c>
      <c r="R215" s="113">
        <v>0</v>
      </c>
    </row>
    <row r="216" spans="1:18" s="2" customFormat="1" ht="26.25" customHeight="1" x14ac:dyDescent="0.2">
      <c r="A216" s="134"/>
      <c r="B216" s="144"/>
      <c r="C216" s="118"/>
      <c r="D216" s="120"/>
      <c r="E216" s="118"/>
      <c r="F216" s="164"/>
      <c r="G216" s="164"/>
      <c r="H216" s="164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</row>
    <row r="217" spans="1:18" s="2" customFormat="1" ht="22.5" x14ac:dyDescent="0.2">
      <c r="A217" s="128" t="s">
        <v>16</v>
      </c>
      <c r="B217" s="132"/>
      <c r="C217" s="15" t="s">
        <v>325</v>
      </c>
      <c r="D217" s="16" t="s">
        <v>9</v>
      </c>
      <c r="E217" s="15" t="s">
        <v>72</v>
      </c>
      <c r="F217" s="79">
        <f t="shared" si="14"/>
        <v>10</v>
      </c>
      <c r="G217" s="79">
        <v>10</v>
      </c>
      <c r="H217" s="79">
        <v>0</v>
      </c>
      <c r="I217" s="79">
        <v>0</v>
      </c>
      <c r="J217" s="79">
        <v>0</v>
      </c>
      <c r="K217" s="79">
        <v>0</v>
      </c>
      <c r="L217" s="79">
        <v>0</v>
      </c>
      <c r="M217" s="79">
        <v>0</v>
      </c>
      <c r="N217" s="79">
        <v>0</v>
      </c>
      <c r="O217" s="79">
        <v>0</v>
      </c>
      <c r="P217" s="79">
        <v>0</v>
      </c>
      <c r="Q217" s="79">
        <v>0</v>
      </c>
      <c r="R217" s="79">
        <v>0</v>
      </c>
    </row>
    <row r="218" spans="1:18" s="2" customFormat="1" ht="22.5" x14ac:dyDescent="0.2">
      <c r="A218" s="128"/>
      <c r="B218" s="133"/>
      <c r="C218" s="15" t="s">
        <v>330</v>
      </c>
      <c r="D218" s="16" t="s">
        <v>14</v>
      </c>
      <c r="E218" s="15" t="s">
        <v>72</v>
      </c>
      <c r="F218" s="79">
        <f t="shared" si="14"/>
        <v>10</v>
      </c>
      <c r="G218" s="79">
        <v>10</v>
      </c>
      <c r="H218" s="79">
        <v>0</v>
      </c>
      <c r="I218" s="79">
        <v>0</v>
      </c>
      <c r="J218" s="79">
        <v>0</v>
      </c>
      <c r="K218" s="79">
        <v>0</v>
      </c>
      <c r="L218" s="79">
        <v>0</v>
      </c>
      <c r="M218" s="79">
        <v>0</v>
      </c>
      <c r="N218" s="79">
        <v>0</v>
      </c>
      <c r="O218" s="79">
        <v>0</v>
      </c>
      <c r="P218" s="79">
        <v>0</v>
      </c>
      <c r="Q218" s="79">
        <v>0</v>
      </c>
      <c r="R218" s="79">
        <v>0</v>
      </c>
    </row>
    <row r="219" spans="1:18" s="2" customFormat="1" ht="22.5" x14ac:dyDescent="0.2">
      <c r="A219" s="128"/>
      <c r="B219" s="133"/>
      <c r="C219" s="132" t="s">
        <v>351</v>
      </c>
      <c r="D219" s="119" t="s">
        <v>231</v>
      </c>
      <c r="E219" s="47" t="s">
        <v>5</v>
      </c>
      <c r="F219" s="79">
        <f t="shared" si="14"/>
        <v>20</v>
      </c>
      <c r="G219" s="79">
        <v>0</v>
      </c>
      <c r="H219" s="79">
        <v>0</v>
      </c>
      <c r="I219" s="79">
        <v>20</v>
      </c>
      <c r="J219" s="79">
        <v>0</v>
      </c>
      <c r="K219" s="79">
        <v>0</v>
      </c>
      <c r="L219" s="79">
        <v>0</v>
      </c>
      <c r="M219" s="79">
        <v>0</v>
      </c>
      <c r="N219" s="79">
        <v>0</v>
      </c>
      <c r="O219" s="79">
        <v>0</v>
      </c>
      <c r="P219" s="79">
        <v>0</v>
      </c>
      <c r="Q219" s="79">
        <v>0</v>
      </c>
      <c r="R219" s="79">
        <v>0</v>
      </c>
    </row>
    <row r="220" spans="1:18" s="2" customFormat="1" ht="22.5" x14ac:dyDescent="0.2">
      <c r="A220" s="128"/>
      <c r="B220" s="133"/>
      <c r="C220" s="134"/>
      <c r="D220" s="121"/>
      <c r="E220" s="14" t="s">
        <v>198</v>
      </c>
      <c r="F220" s="79">
        <f t="shared" si="14"/>
        <v>0</v>
      </c>
      <c r="G220" s="79">
        <v>0</v>
      </c>
      <c r="H220" s="79">
        <v>0</v>
      </c>
      <c r="I220" s="79">
        <v>0</v>
      </c>
      <c r="J220" s="79">
        <v>0</v>
      </c>
      <c r="K220" s="79">
        <v>0</v>
      </c>
      <c r="L220" s="79">
        <v>0</v>
      </c>
      <c r="M220" s="79">
        <v>0</v>
      </c>
      <c r="N220" s="79">
        <v>0</v>
      </c>
      <c r="O220" s="79">
        <v>0</v>
      </c>
      <c r="P220" s="79">
        <v>0</v>
      </c>
      <c r="Q220" s="79">
        <v>0</v>
      </c>
      <c r="R220" s="79">
        <v>0</v>
      </c>
    </row>
    <row r="221" spans="1:18" s="2" customFormat="1" ht="27.75" customHeight="1" x14ac:dyDescent="0.2">
      <c r="A221" s="132" t="s">
        <v>17</v>
      </c>
      <c r="B221" s="132"/>
      <c r="C221" s="131" t="s">
        <v>352</v>
      </c>
      <c r="D221" s="127" t="s">
        <v>229</v>
      </c>
      <c r="E221" s="15" t="s">
        <v>132</v>
      </c>
      <c r="F221" s="79">
        <f t="shared" si="14"/>
        <v>224.3</v>
      </c>
      <c r="G221" s="79">
        <v>0</v>
      </c>
      <c r="H221" s="79">
        <v>60.3</v>
      </c>
      <c r="I221" s="79">
        <v>124</v>
      </c>
      <c r="J221" s="79">
        <v>30</v>
      </c>
      <c r="K221" s="79">
        <f>65.8-55.8</f>
        <v>10</v>
      </c>
      <c r="L221" s="79">
        <v>0</v>
      </c>
      <c r="M221" s="79">
        <v>0</v>
      </c>
      <c r="N221" s="79">
        <v>0</v>
      </c>
      <c r="O221" s="79">
        <v>0</v>
      </c>
      <c r="P221" s="79">
        <v>0</v>
      </c>
      <c r="Q221" s="79">
        <v>0</v>
      </c>
      <c r="R221" s="79">
        <v>0</v>
      </c>
    </row>
    <row r="222" spans="1:18" s="2" customFormat="1" ht="22.5" x14ac:dyDescent="0.2">
      <c r="A222" s="133"/>
      <c r="B222" s="133"/>
      <c r="C222" s="131"/>
      <c r="D222" s="127"/>
      <c r="E222" s="15" t="s">
        <v>204</v>
      </c>
      <c r="F222" s="79">
        <f t="shared" si="14"/>
        <v>5.88</v>
      </c>
      <c r="G222" s="79">
        <v>0</v>
      </c>
      <c r="H222" s="79">
        <v>0</v>
      </c>
      <c r="I222" s="79">
        <v>0</v>
      </c>
      <c r="J222" s="79">
        <v>5.88</v>
      </c>
      <c r="K222" s="79">
        <f>66.2-66.2</f>
        <v>0</v>
      </c>
      <c r="L222" s="79">
        <v>0</v>
      </c>
      <c r="M222" s="79">
        <v>0</v>
      </c>
      <c r="N222" s="79">
        <v>0</v>
      </c>
      <c r="O222" s="79">
        <v>0</v>
      </c>
      <c r="P222" s="79">
        <v>0</v>
      </c>
      <c r="Q222" s="79">
        <v>0</v>
      </c>
      <c r="R222" s="79">
        <v>0</v>
      </c>
    </row>
    <row r="223" spans="1:18" s="2" customFormat="1" ht="22.5" x14ac:dyDescent="0.2">
      <c r="A223" s="134"/>
      <c r="B223" s="134"/>
      <c r="C223" s="15" t="s">
        <v>353</v>
      </c>
      <c r="D223" s="16" t="s">
        <v>205</v>
      </c>
      <c r="E223" s="47" t="s">
        <v>5</v>
      </c>
      <c r="F223" s="79">
        <f t="shared" si="14"/>
        <v>0</v>
      </c>
      <c r="G223" s="79">
        <v>0</v>
      </c>
      <c r="H223" s="79">
        <v>0</v>
      </c>
      <c r="I223" s="79">
        <v>0</v>
      </c>
      <c r="J223" s="79">
        <v>0</v>
      </c>
      <c r="K223" s="79">
        <v>0</v>
      </c>
      <c r="L223" s="79">
        <v>0</v>
      </c>
      <c r="M223" s="79">
        <v>0</v>
      </c>
      <c r="N223" s="79">
        <v>0</v>
      </c>
      <c r="O223" s="79">
        <v>0</v>
      </c>
      <c r="P223" s="79">
        <v>0</v>
      </c>
      <c r="Q223" s="79">
        <v>0</v>
      </c>
      <c r="R223" s="79">
        <v>0</v>
      </c>
    </row>
    <row r="224" spans="1:18" s="2" customFormat="1" ht="78.75" x14ac:dyDescent="0.2">
      <c r="A224" s="110" t="s">
        <v>189</v>
      </c>
      <c r="B224" s="25"/>
      <c r="C224" s="90" t="s">
        <v>405</v>
      </c>
      <c r="D224" s="47" t="s">
        <v>229</v>
      </c>
      <c r="E224" s="15" t="s">
        <v>132</v>
      </c>
      <c r="F224" s="79">
        <f t="shared" si="14"/>
        <v>559.53</v>
      </c>
      <c r="G224" s="79">
        <v>0</v>
      </c>
      <c r="H224" s="79">
        <v>207.3</v>
      </c>
      <c r="I224" s="79">
        <v>104</v>
      </c>
      <c r="J224" s="79">
        <v>122.23</v>
      </c>
      <c r="K224" s="79">
        <f>226-100</f>
        <v>126</v>
      </c>
      <c r="L224" s="79">
        <v>0</v>
      </c>
      <c r="M224" s="79">
        <v>0</v>
      </c>
      <c r="N224" s="79">
        <v>0</v>
      </c>
      <c r="O224" s="79">
        <v>0</v>
      </c>
      <c r="P224" s="79">
        <v>0</v>
      </c>
      <c r="Q224" s="79">
        <v>0</v>
      </c>
      <c r="R224" s="79">
        <v>0</v>
      </c>
    </row>
    <row r="225" spans="1:18" s="2" customFormat="1" ht="22.5" x14ac:dyDescent="0.2">
      <c r="A225" s="151"/>
      <c r="B225" s="26"/>
      <c r="C225" s="90" t="s">
        <v>354</v>
      </c>
      <c r="D225" s="45"/>
      <c r="E225" s="15" t="s">
        <v>204</v>
      </c>
      <c r="F225" s="79">
        <f t="shared" si="14"/>
        <v>23.3</v>
      </c>
      <c r="G225" s="79">
        <v>0</v>
      </c>
      <c r="H225" s="79">
        <v>0</v>
      </c>
      <c r="I225" s="79">
        <v>0</v>
      </c>
      <c r="J225" s="79">
        <v>3.5</v>
      </c>
      <c r="K225" s="79">
        <f>3.6+16.2</f>
        <v>19.8</v>
      </c>
      <c r="L225" s="80">
        <v>0</v>
      </c>
      <c r="M225" s="79">
        <v>0</v>
      </c>
      <c r="N225" s="79">
        <v>0</v>
      </c>
      <c r="O225" s="79">
        <v>0</v>
      </c>
      <c r="P225" s="79">
        <v>0</v>
      </c>
      <c r="Q225" s="79">
        <v>0</v>
      </c>
      <c r="R225" s="79">
        <v>0</v>
      </c>
    </row>
    <row r="226" spans="1:18" s="2" customFormat="1" ht="94.5" customHeight="1" x14ac:dyDescent="0.2">
      <c r="A226" s="151"/>
      <c r="B226" s="26"/>
      <c r="C226" s="15" t="s">
        <v>406</v>
      </c>
      <c r="D226" s="16" t="s">
        <v>8</v>
      </c>
      <c r="E226" s="15" t="s">
        <v>132</v>
      </c>
      <c r="F226" s="79">
        <f>SUM(G226:R226)</f>
        <v>260.40000000000003</v>
      </c>
      <c r="G226" s="79">
        <v>0</v>
      </c>
      <c r="H226" s="79">
        <v>0</v>
      </c>
      <c r="I226" s="79">
        <v>17.600000000000001</v>
      </c>
      <c r="J226" s="79">
        <v>29.3</v>
      </c>
      <c r="K226" s="79">
        <v>31.9</v>
      </c>
      <c r="L226" s="79">
        <v>0</v>
      </c>
      <c r="M226" s="79">
        <v>31.9</v>
      </c>
      <c r="N226" s="79">
        <v>27</v>
      </c>
      <c r="O226" s="79">
        <v>27</v>
      </c>
      <c r="P226" s="79">
        <v>31.9</v>
      </c>
      <c r="Q226" s="79">
        <v>31.9</v>
      </c>
      <c r="R226" s="79">
        <v>31.9</v>
      </c>
    </row>
    <row r="227" spans="1:18" s="2" customFormat="1" ht="27.75" customHeight="1" x14ac:dyDescent="0.2">
      <c r="A227" s="151"/>
      <c r="B227" s="26"/>
      <c r="C227" s="15" t="s">
        <v>355</v>
      </c>
      <c r="D227" s="16" t="s">
        <v>255</v>
      </c>
      <c r="E227" s="15" t="s">
        <v>132</v>
      </c>
      <c r="F227" s="79">
        <f>SUM(G227:R227)</f>
        <v>72</v>
      </c>
      <c r="G227" s="79">
        <v>0</v>
      </c>
      <c r="H227" s="79">
        <v>0</v>
      </c>
      <c r="I227" s="79">
        <v>0</v>
      </c>
      <c r="J227" s="79">
        <v>0</v>
      </c>
      <c r="K227" s="79">
        <v>0</v>
      </c>
      <c r="L227" s="79">
        <v>0</v>
      </c>
      <c r="M227" s="79">
        <v>0</v>
      </c>
      <c r="N227" s="79">
        <v>0</v>
      </c>
      <c r="O227" s="79">
        <v>36</v>
      </c>
      <c r="P227" s="79">
        <v>36</v>
      </c>
      <c r="Q227" s="79">
        <v>0</v>
      </c>
      <c r="R227" s="79">
        <v>0</v>
      </c>
    </row>
    <row r="228" spans="1:18" s="2" customFormat="1" ht="107.25" customHeight="1" x14ac:dyDescent="0.2">
      <c r="A228" s="151"/>
      <c r="B228" s="145"/>
      <c r="C228" s="15" t="s">
        <v>356</v>
      </c>
      <c r="D228" s="16" t="s">
        <v>310</v>
      </c>
      <c r="E228" s="15" t="s">
        <v>72</v>
      </c>
      <c r="F228" s="79">
        <f t="shared" si="14"/>
        <v>310.05</v>
      </c>
      <c r="G228" s="79">
        <v>38.049999999999997</v>
      </c>
      <c r="H228" s="79">
        <v>40</v>
      </c>
      <c r="I228" s="79">
        <v>40</v>
      </c>
      <c r="J228" s="79">
        <v>40</v>
      </c>
      <c r="K228" s="79">
        <v>40</v>
      </c>
      <c r="L228" s="79">
        <v>0</v>
      </c>
      <c r="M228" s="79">
        <v>0</v>
      </c>
      <c r="N228" s="79">
        <v>0</v>
      </c>
      <c r="O228" s="79">
        <v>28</v>
      </c>
      <c r="P228" s="79">
        <v>28</v>
      </c>
      <c r="Q228" s="79">
        <v>28</v>
      </c>
      <c r="R228" s="79">
        <v>28</v>
      </c>
    </row>
    <row r="229" spans="1:18" s="2" customFormat="1" ht="45.75" customHeight="1" x14ac:dyDescent="0.2">
      <c r="A229" s="156"/>
      <c r="B229" s="156"/>
      <c r="C229" s="15" t="s">
        <v>407</v>
      </c>
      <c r="D229" s="16" t="s">
        <v>250</v>
      </c>
      <c r="E229" s="15" t="s">
        <v>251</v>
      </c>
      <c r="F229" s="79">
        <f>SUM(G229:R229)</f>
        <v>246</v>
      </c>
      <c r="G229" s="79">
        <v>0</v>
      </c>
      <c r="H229" s="79">
        <v>0</v>
      </c>
      <c r="I229" s="79">
        <v>0</v>
      </c>
      <c r="J229" s="79">
        <v>0</v>
      </c>
      <c r="K229" s="79">
        <v>0</v>
      </c>
      <c r="L229" s="79">
        <v>0</v>
      </c>
      <c r="M229" s="79">
        <v>66</v>
      </c>
      <c r="N229" s="79">
        <v>60</v>
      </c>
      <c r="O229" s="79">
        <v>60</v>
      </c>
      <c r="P229" s="79">
        <v>60</v>
      </c>
      <c r="Q229" s="79">
        <v>0</v>
      </c>
      <c r="R229" s="79">
        <v>0</v>
      </c>
    </row>
    <row r="230" spans="1:18" s="2" customFormat="1" ht="22.5" x14ac:dyDescent="0.2">
      <c r="A230" s="128" t="s">
        <v>18</v>
      </c>
      <c r="B230" s="128"/>
      <c r="C230" s="131" t="s">
        <v>357</v>
      </c>
      <c r="D230" s="127" t="s">
        <v>229</v>
      </c>
      <c r="E230" s="15" t="s">
        <v>132</v>
      </c>
      <c r="F230" s="79">
        <f t="shared" si="14"/>
        <v>89</v>
      </c>
      <c r="G230" s="79">
        <v>0</v>
      </c>
      <c r="H230" s="79">
        <v>0</v>
      </c>
      <c r="I230" s="79">
        <v>49</v>
      </c>
      <c r="J230" s="79">
        <v>0</v>
      </c>
      <c r="K230" s="79">
        <v>40</v>
      </c>
      <c r="L230" s="79">
        <v>0</v>
      </c>
      <c r="M230" s="79">
        <v>0</v>
      </c>
      <c r="N230" s="79">
        <v>0</v>
      </c>
      <c r="O230" s="79">
        <v>0</v>
      </c>
      <c r="P230" s="79">
        <v>0</v>
      </c>
      <c r="Q230" s="79">
        <v>0</v>
      </c>
      <c r="R230" s="79">
        <v>0</v>
      </c>
    </row>
    <row r="231" spans="1:18" s="2" customFormat="1" ht="22.5" x14ac:dyDescent="0.2">
      <c r="A231" s="128"/>
      <c r="B231" s="128"/>
      <c r="C231" s="131"/>
      <c r="D231" s="127"/>
      <c r="E231" s="15" t="s">
        <v>204</v>
      </c>
      <c r="F231" s="79">
        <f t="shared" si="14"/>
        <v>184</v>
      </c>
      <c r="G231" s="79">
        <v>0</v>
      </c>
      <c r="H231" s="79">
        <v>0</v>
      </c>
      <c r="I231" s="79">
        <v>0</v>
      </c>
      <c r="J231" s="79">
        <v>154</v>
      </c>
      <c r="K231" s="79">
        <v>30</v>
      </c>
      <c r="L231" s="79">
        <v>0</v>
      </c>
      <c r="M231" s="79">
        <v>0</v>
      </c>
      <c r="N231" s="79">
        <v>0</v>
      </c>
      <c r="O231" s="79">
        <v>0</v>
      </c>
      <c r="P231" s="79">
        <v>0</v>
      </c>
      <c r="Q231" s="79">
        <v>0</v>
      </c>
      <c r="R231" s="79">
        <v>0</v>
      </c>
    </row>
    <row r="232" spans="1:18" s="2" customFormat="1" ht="54" customHeight="1" x14ac:dyDescent="0.2">
      <c r="A232" s="25" t="s">
        <v>19</v>
      </c>
      <c r="B232" s="132"/>
      <c r="C232" s="15" t="s">
        <v>358</v>
      </c>
      <c r="D232" s="16" t="s">
        <v>8</v>
      </c>
      <c r="E232" s="15" t="s">
        <v>132</v>
      </c>
      <c r="F232" s="79">
        <f t="shared" si="14"/>
        <v>16.16</v>
      </c>
      <c r="G232" s="79">
        <v>0</v>
      </c>
      <c r="H232" s="79">
        <v>0</v>
      </c>
      <c r="I232" s="79">
        <v>1.68</v>
      </c>
      <c r="J232" s="79">
        <v>1.68</v>
      </c>
      <c r="K232" s="79">
        <v>2</v>
      </c>
      <c r="L232" s="79">
        <v>0</v>
      </c>
      <c r="M232" s="79">
        <v>1.8</v>
      </c>
      <c r="N232" s="79">
        <v>1.8</v>
      </c>
      <c r="O232" s="79">
        <v>1.8</v>
      </c>
      <c r="P232" s="79">
        <v>1.8</v>
      </c>
      <c r="Q232" s="79">
        <v>1.8</v>
      </c>
      <c r="R232" s="79">
        <v>1.8</v>
      </c>
    </row>
    <row r="233" spans="1:18" s="2" customFormat="1" ht="33" customHeight="1" x14ac:dyDescent="0.2">
      <c r="A233" s="26"/>
      <c r="B233" s="133"/>
      <c r="C233" s="117"/>
      <c r="D233" s="119" t="s">
        <v>254</v>
      </c>
      <c r="E233" s="117" t="s">
        <v>72</v>
      </c>
      <c r="F233" s="113">
        <f>SUM(G233:R233)</f>
        <v>80</v>
      </c>
      <c r="G233" s="113">
        <v>0</v>
      </c>
      <c r="H233" s="113">
        <v>0</v>
      </c>
      <c r="I233" s="113">
        <v>0</v>
      </c>
      <c r="J233" s="113">
        <v>0</v>
      </c>
      <c r="K233" s="113">
        <v>10</v>
      </c>
      <c r="L233" s="113">
        <v>10</v>
      </c>
      <c r="M233" s="113">
        <v>10</v>
      </c>
      <c r="N233" s="113">
        <v>10</v>
      </c>
      <c r="O233" s="113">
        <v>10</v>
      </c>
      <c r="P233" s="113">
        <v>10</v>
      </c>
      <c r="Q233" s="113">
        <v>10</v>
      </c>
      <c r="R233" s="113">
        <v>10</v>
      </c>
    </row>
    <row r="234" spans="1:18" s="2" customFormat="1" ht="11.25" customHeight="1" x14ac:dyDescent="0.2">
      <c r="A234" s="21"/>
      <c r="B234" s="134"/>
      <c r="C234" s="118"/>
      <c r="D234" s="120"/>
      <c r="E234" s="118"/>
      <c r="F234" s="164"/>
      <c r="G234" s="164"/>
      <c r="H234" s="164"/>
      <c r="I234" s="164"/>
      <c r="J234" s="164"/>
      <c r="K234" s="109"/>
      <c r="L234" s="109"/>
      <c r="M234" s="164"/>
      <c r="N234" s="164"/>
      <c r="O234" s="164"/>
      <c r="P234" s="164"/>
      <c r="Q234" s="164"/>
      <c r="R234" s="164"/>
    </row>
    <row r="235" spans="1:18" s="2" customFormat="1" ht="22.5" x14ac:dyDescent="0.2">
      <c r="A235" s="32" t="s">
        <v>20</v>
      </c>
      <c r="B235" s="32"/>
      <c r="C235" s="15" t="s">
        <v>359</v>
      </c>
      <c r="D235" s="16" t="s">
        <v>14</v>
      </c>
      <c r="E235" s="15" t="s">
        <v>72</v>
      </c>
      <c r="F235" s="79">
        <f t="shared" si="14"/>
        <v>2</v>
      </c>
      <c r="G235" s="79">
        <v>1</v>
      </c>
      <c r="H235" s="79">
        <v>1</v>
      </c>
      <c r="I235" s="79">
        <v>0</v>
      </c>
      <c r="J235" s="79">
        <v>0</v>
      </c>
      <c r="K235" s="79">
        <v>0</v>
      </c>
      <c r="L235" s="79">
        <v>0</v>
      </c>
      <c r="M235" s="79">
        <v>0</v>
      </c>
      <c r="N235" s="79">
        <v>0</v>
      </c>
      <c r="O235" s="79">
        <v>0</v>
      </c>
      <c r="P235" s="79">
        <v>0</v>
      </c>
      <c r="Q235" s="79">
        <v>0</v>
      </c>
      <c r="R235" s="79">
        <v>0</v>
      </c>
    </row>
    <row r="236" spans="1:18" s="2" customFormat="1" ht="22.5" x14ac:dyDescent="0.2">
      <c r="A236" s="132" t="s">
        <v>21</v>
      </c>
      <c r="B236" s="132"/>
      <c r="C236" s="15" t="s">
        <v>360</v>
      </c>
      <c r="D236" s="16" t="s">
        <v>14</v>
      </c>
      <c r="E236" s="15" t="s">
        <v>72</v>
      </c>
      <c r="F236" s="79">
        <f t="shared" si="14"/>
        <v>30</v>
      </c>
      <c r="G236" s="79">
        <v>30</v>
      </c>
      <c r="H236" s="79">
        <v>0</v>
      </c>
      <c r="I236" s="79">
        <v>0</v>
      </c>
      <c r="J236" s="79">
        <v>0</v>
      </c>
      <c r="K236" s="79">
        <v>0</v>
      </c>
      <c r="L236" s="79">
        <v>0</v>
      </c>
      <c r="M236" s="79">
        <v>0</v>
      </c>
      <c r="N236" s="79">
        <v>0</v>
      </c>
      <c r="O236" s="79">
        <v>0</v>
      </c>
      <c r="P236" s="79">
        <v>0</v>
      </c>
      <c r="Q236" s="79">
        <v>0</v>
      </c>
      <c r="R236" s="79">
        <v>0</v>
      </c>
    </row>
    <row r="237" spans="1:18" s="2" customFormat="1" ht="11.25" x14ac:dyDescent="0.2">
      <c r="A237" s="133"/>
      <c r="B237" s="133"/>
      <c r="C237" s="117" t="s">
        <v>361</v>
      </c>
      <c r="D237" s="119" t="s">
        <v>310</v>
      </c>
      <c r="E237" s="117" t="s">
        <v>72</v>
      </c>
      <c r="F237" s="113">
        <f t="shared" si="14"/>
        <v>140</v>
      </c>
      <c r="G237" s="113">
        <v>70</v>
      </c>
      <c r="H237" s="113">
        <v>70</v>
      </c>
      <c r="I237" s="113">
        <v>0</v>
      </c>
      <c r="J237" s="113">
        <v>0</v>
      </c>
      <c r="K237" s="113">
        <v>0</v>
      </c>
      <c r="L237" s="113">
        <v>0</v>
      </c>
      <c r="M237" s="113">
        <v>0</v>
      </c>
      <c r="N237" s="113">
        <v>0</v>
      </c>
      <c r="O237" s="113">
        <v>0</v>
      </c>
      <c r="P237" s="113">
        <v>0</v>
      </c>
      <c r="Q237" s="113">
        <v>0</v>
      </c>
      <c r="R237" s="113">
        <v>0</v>
      </c>
    </row>
    <row r="238" spans="1:18" s="2" customFormat="1" ht="10.5" customHeight="1" x14ac:dyDescent="0.2">
      <c r="A238" s="133"/>
      <c r="B238" s="31"/>
      <c r="C238" s="118"/>
      <c r="D238" s="120"/>
      <c r="E238" s="118"/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64"/>
      <c r="R238" s="164"/>
    </row>
    <row r="239" spans="1:18" s="2" customFormat="1" ht="0.75" hidden="1" customHeight="1" x14ac:dyDescent="0.2">
      <c r="A239" s="133"/>
      <c r="B239" s="31"/>
      <c r="C239" s="117"/>
      <c r="D239" s="117"/>
      <c r="E239" s="15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</row>
    <row r="240" spans="1:18" s="2" customFormat="1" ht="11.25" hidden="1" x14ac:dyDescent="0.2">
      <c r="A240" s="134"/>
      <c r="B240" s="31"/>
      <c r="C240" s="155"/>
      <c r="D240" s="155"/>
      <c r="E240" s="15"/>
      <c r="F240" s="79"/>
      <c r="G240" s="79"/>
      <c r="H240" s="79"/>
      <c r="I240" s="79"/>
      <c r="J240" s="79"/>
      <c r="K240" s="79"/>
      <c r="L240" s="80"/>
      <c r="M240" s="79"/>
      <c r="N240" s="79"/>
      <c r="O240" s="79"/>
      <c r="P240" s="79"/>
      <c r="Q240" s="79"/>
      <c r="R240" s="79"/>
    </row>
    <row r="241" spans="1:18" s="2" customFormat="1" ht="22.5" x14ac:dyDescent="0.2">
      <c r="A241" s="32" t="s">
        <v>22</v>
      </c>
      <c r="B241" s="32"/>
      <c r="C241" s="15" t="s">
        <v>13</v>
      </c>
      <c r="D241" s="16" t="s">
        <v>311</v>
      </c>
      <c r="E241" s="15" t="s">
        <v>72</v>
      </c>
      <c r="F241" s="79">
        <f t="shared" si="14"/>
        <v>50</v>
      </c>
      <c r="G241" s="79">
        <v>0</v>
      </c>
      <c r="H241" s="79">
        <v>50</v>
      </c>
      <c r="I241" s="79">
        <v>0</v>
      </c>
      <c r="J241" s="79">
        <v>0</v>
      </c>
      <c r="K241" s="79">
        <v>0</v>
      </c>
      <c r="L241" s="79">
        <v>0</v>
      </c>
      <c r="M241" s="79">
        <v>0</v>
      </c>
      <c r="N241" s="79">
        <v>0</v>
      </c>
      <c r="O241" s="79">
        <v>0</v>
      </c>
      <c r="P241" s="79">
        <v>0</v>
      </c>
      <c r="Q241" s="79">
        <v>0</v>
      </c>
      <c r="R241" s="79">
        <v>0</v>
      </c>
    </row>
    <row r="242" spans="1:18" s="2" customFormat="1" ht="22.5" x14ac:dyDescent="0.2">
      <c r="A242" s="14" t="s">
        <v>23</v>
      </c>
      <c r="B242" s="14"/>
      <c r="C242" s="15" t="s">
        <v>10</v>
      </c>
      <c r="D242" s="16" t="s">
        <v>310</v>
      </c>
      <c r="E242" s="15" t="s">
        <v>72</v>
      </c>
      <c r="F242" s="79">
        <f t="shared" si="14"/>
        <v>30</v>
      </c>
      <c r="G242" s="79">
        <v>30</v>
      </c>
      <c r="H242" s="79">
        <v>0</v>
      </c>
      <c r="I242" s="79">
        <v>0</v>
      </c>
      <c r="J242" s="79">
        <v>0</v>
      </c>
      <c r="K242" s="79">
        <v>0</v>
      </c>
      <c r="L242" s="79">
        <v>0</v>
      </c>
      <c r="M242" s="79">
        <v>0</v>
      </c>
      <c r="N242" s="79">
        <v>0</v>
      </c>
      <c r="O242" s="79">
        <v>0</v>
      </c>
      <c r="P242" s="79">
        <v>0</v>
      </c>
      <c r="Q242" s="79">
        <v>0</v>
      </c>
      <c r="R242" s="79">
        <v>0</v>
      </c>
    </row>
    <row r="243" spans="1:18" s="2" customFormat="1" ht="22.5" x14ac:dyDescent="0.2">
      <c r="A243" s="14" t="s">
        <v>24</v>
      </c>
      <c r="B243" s="32"/>
      <c r="C243" s="15" t="s">
        <v>25</v>
      </c>
      <c r="D243" s="16" t="s">
        <v>229</v>
      </c>
      <c r="E243" s="15" t="s">
        <v>132</v>
      </c>
      <c r="F243" s="79">
        <f t="shared" si="14"/>
        <v>44.9</v>
      </c>
      <c r="G243" s="79">
        <v>0</v>
      </c>
      <c r="H243" s="79">
        <v>0</v>
      </c>
      <c r="I243" s="79">
        <v>26</v>
      </c>
      <c r="J243" s="79">
        <v>0</v>
      </c>
      <c r="K243" s="79">
        <v>18.899999999999999</v>
      </c>
      <c r="L243" s="79">
        <v>0</v>
      </c>
      <c r="M243" s="79">
        <v>0</v>
      </c>
      <c r="N243" s="79">
        <v>0</v>
      </c>
      <c r="O243" s="79">
        <v>0</v>
      </c>
      <c r="P243" s="79">
        <v>0</v>
      </c>
      <c r="Q243" s="79">
        <v>0</v>
      </c>
      <c r="R243" s="79">
        <v>0</v>
      </c>
    </row>
    <row r="244" spans="1:18" s="2" customFormat="1" ht="22.5" x14ac:dyDescent="0.2">
      <c r="A244" s="132" t="s">
        <v>26</v>
      </c>
      <c r="B244" s="128"/>
      <c r="C244" s="117" t="s">
        <v>362</v>
      </c>
      <c r="D244" s="119" t="s">
        <v>229</v>
      </c>
      <c r="E244" s="15" t="s">
        <v>132</v>
      </c>
      <c r="F244" s="79">
        <f t="shared" ref="F244:F267" si="15">SUM(G244:R244)</f>
        <v>184.6</v>
      </c>
      <c r="G244" s="79">
        <v>0</v>
      </c>
      <c r="H244" s="79">
        <v>0</v>
      </c>
      <c r="I244" s="79">
        <v>184.6</v>
      </c>
      <c r="J244" s="79">
        <v>0</v>
      </c>
      <c r="K244" s="79">
        <v>0</v>
      </c>
      <c r="L244" s="79">
        <v>0</v>
      </c>
      <c r="M244" s="79">
        <v>0</v>
      </c>
      <c r="N244" s="79">
        <v>0</v>
      </c>
      <c r="O244" s="79">
        <v>0</v>
      </c>
      <c r="P244" s="79">
        <v>0</v>
      </c>
      <c r="Q244" s="79">
        <v>0</v>
      </c>
      <c r="R244" s="79">
        <v>0</v>
      </c>
    </row>
    <row r="245" spans="1:18" s="2" customFormat="1" ht="22.5" x14ac:dyDescent="0.2">
      <c r="A245" s="133"/>
      <c r="B245" s="128"/>
      <c r="C245" s="155"/>
      <c r="D245" s="121"/>
      <c r="E245" s="15" t="s">
        <v>204</v>
      </c>
      <c r="F245" s="79">
        <f t="shared" si="15"/>
        <v>0</v>
      </c>
      <c r="G245" s="79">
        <v>0</v>
      </c>
      <c r="H245" s="79">
        <v>0</v>
      </c>
      <c r="I245" s="79">
        <v>0</v>
      </c>
      <c r="J245" s="79">
        <v>0</v>
      </c>
      <c r="K245" s="79">
        <v>0</v>
      </c>
      <c r="L245" s="79">
        <v>0</v>
      </c>
      <c r="M245" s="79">
        <v>0</v>
      </c>
      <c r="N245" s="79">
        <v>0</v>
      </c>
      <c r="O245" s="79">
        <v>0</v>
      </c>
      <c r="P245" s="79">
        <v>0</v>
      </c>
      <c r="Q245" s="79">
        <v>0</v>
      </c>
      <c r="R245" s="79">
        <v>0</v>
      </c>
    </row>
    <row r="246" spans="1:18" s="2" customFormat="1" ht="11.25" hidden="1" x14ac:dyDescent="0.2">
      <c r="A246" s="134"/>
      <c r="B246" s="128"/>
      <c r="C246" s="15"/>
      <c r="D246" s="16"/>
      <c r="E246" s="15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</row>
    <row r="247" spans="1:18" s="2" customFormat="1" ht="22.5" x14ac:dyDescent="0.2">
      <c r="A247" s="110" t="s">
        <v>27</v>
      </c>
      <c r="B247" s="110"/>
      <c r="C247" s="117" t="s">
        <v>363</v>
      </c>
      <c r="D247" s="119" t="s">
        <v>229</v>
      </c>
      <c r="E247" s="15" t="s">
        <v>233</v>
      </c>
      <c r="F247" s="79">
        <f t="shared" si="15"/>
        <v>0</v>
      </c>
      <c r="G247" s="79">
        <v>0</v>
      </c>
      <c r="H247" s="79">
        <v>0</v>
      </c>
      <c r="I247" s="79">
        <v>0</v>
      </c>
      <c r="J247" s="79">
        <v>0</v>
      </c>
      <c r="K247" s="79">
        <v>0</v>
      </c>
      <c r="L247" s="80">
        <v>0</v>
      </c>
      <c r="M247" s="79">
        <v>0</v>
      </c>
      <c r="N247" s="79">
        <v>0</v>
      </c>
      <c r="O247" s="79">
        <v>0</v>
      </c>
      <c r="P247" s="79">
        <v>0</v>
      </c>
      <c r="Q247" s="79">
        <v>0</v>
      </c>
      <c r="R247" s="79">
        <v>0</v>
      </c>
    </row>
    <row r="248" spans="1:18" s="2" customFormat="1" ht="22.5" x14ac:dyDescent="0.2">
      <c r="A248" s="145"/>
      <c r="B248" s="145"/>
      <c r="C248" s="155"/>
      <c r="D248" s="121"/>
      <c r="E248" s="15" t="s">
        <v>204</v>
      </c>
      <c r="F248" s="79">
        <f t="shared" si="15"/>
        <v>443.53</v>
      </c>
      <c r="G248" s="79">
        <v>0</v>
      </c>
      <c r="H248" s="79">
        <v>0</v>
      </c>
      <c r="I248" s="79">
        <v>0</v>
      </c>
      <c r="J248" s="79">
        <v>393</v>
      </c>
      <c r="K248" s="81">
        <f>100+50.53-100</f>
        <v>50.53</v>
      </c>
      <c r="L248" s="79">
        <v>0</v>
      </c>
      <c r="M248" s="79">
        <v>0</v>
      </c>
      <c r="N248" s="79">
        <v>0</v>
      </c>
      <c r="O248" s="79">
        <v>0</v>
      </c>
      <c r="P248" s="79">
        <v>0</v>
      </c>
      <c r="Q248" s="79">
        <v>0</v>
      </c>
      <c r="R248" s="79">
        <v>0</v>
      </c>
    </row>
    <row r="249" spans="1:18" s="2" customFormat="1" ht="71.25" customHeight="1" x14ac:dyDescent="0.2">
      <c r="A249" s="145"/>
      <c r="B249" s="145"/>
      <c r="C249" s="44" t="s">
        <v>398</v>
      </c>
      <c r="D249" s="45" t="s">
        <v>8</v>
      </c>
      <c r="E249" s="43" t="s">
        <v>132</v>
      </c>
      <c r="F249" s="80">
        <f>SUM(G249:R249)</f>
        <v>259</v>
      </c>
      <c r="G249" s="80">
        <v>0</v>
      </c>
      <c r="H249" s="80">
        <v>0</v>
      </c>
      <c r="I249" s="80">
        <v>0</v>
      </c>
      <c r="J249" s="80">
        <v>0</v>
      </c>
      <c r="K249" s="83">
        <v>0</v>
      </c>
      <c r="L249" s="80">
        <v>0</v>
      </c>
      <c r="M249" s="80">
        <v>13</v>
      </c>
      <c r="N249" s="80">
        <v>29.2</v>
      </c>
      <c r="O249" s="80">
        <v>54.2</v>
      </c>
      <c r="P249" s="80">
        <v>54.2</v>
      </c>
      <c r="Q249" s="79">
        <v>54.2</v>
      </c>
      <c r="R249" s="79">
        <v>54.2</v>
      </c>
    </row>
    <row r="250" spans="1:18" s="2" customFormat="1" ht="22.5" x14ac:dyDescent="0.2">
      <c r="A250" s="145"/>
      <c r="B250" s="145"/>
      <c r="C250" s="15" t="s">
        <v>364</v>
      </c>
      <c r="D250" s="16" t="s">
        <v>205</v>
      </c>
      <c r="E250" s="15" t="s">
        <v>132</v>
      </c>
      <c r="F250" s="79">
        <f t="shared" si="15"/>
        <v>545</v>
      </c>
      <c r="G250" s="79">
        <v>0</v>
      </c>
      <c r="H250" s="79">
        <v>0</v>
      </c>
      <c r="I250" s="79">
        <v>0</v>
      </c>
      <c r="J250" s="79">
        <v>545</v>
      </c>
      <c r="K250" s="79">
        <v>0</v>
      </c>
      <c r="L250" s="79">
        <v>0</v>
      </c>
      <c r="M250" s="79">
        <v>0</v>
      </c>
      <c r="N250" s="79">
        <v>0</v>
      </c>
      <c r="O250" s="79">
        <v>0</v>
      </c>
      <c r="P250" s="79">
        <v>0</v>
      </c>
      <c r="Q250" s="79">
        <v>0</v>
      </c>
      <c r="R250" s="79">
        <v>0</v>
      </c>
    </row>
    <row r="251" spans="1:18" s="2" customFormat="1" ht="57.75" customHeight="1" x14ac:dyDescent="0.2">
      <c r="A251" s="14" t="s">
        <v>49</v>
      </c>
      <c r="B251" s="14"/>
      <c r="C251" s="15"/>
      <c r="D251" s="16" t="s">
        <v>231</v>
      </c>
      <c r="E251" s="15" t="s">
        <v>204</v>
      </c>
      <c r="F251" s="79">
        <f t="shared" si="15"/>
        <v>0</v>
      </c>
      <c r="G251" s="79">
        <v>0</v>
      </c>
      <c r="H251" s="79">
        <v>0</v>
      </c>
      <c r="I251" s="79">
        <v>0</v>
      </c>
      <c r="J251" s="79">
        <v>0</v>
      </c>
      <c r="K251" s="79">
        <f>500-500</f>
        <v>0</v>
      </c>
      <c r="L251" s="79">
        <v>0</v>
      </c>
      <c r="M251" s="79">
        <v>0</v>
      </c>
      <c r="N251" s="79">
        <v>0</v>
      </c>
      <c r="O251" s="79">
        <v>0</v>
      </c>
      <c r="P251" s="79">
        <v>0</v>
      </c>
      <c r="Q251" s="79">
        <v>0</v>
      </c>
      <c r="R251" s="79">
        <v>0</v>
      </c>
    </row>
    <row r="252" spans="1:18" s="2" customFormat="1" ht="45" customHeight="1" x14ac:dyDescent="0.2">
      <c r="A252" s="32" t="s">
        <v>28</v>
      </c>
      <c r="B252" s="132"/>
      <c r="C252" s="117"/>
      <c r="D252" s="117" t="s">
        <v>229</v>
      </c>
      <c r="E252" s="15" t="s">
        <v>204</v>
      </c>
      <c r="F252" s="79">
        <f>SUM(G252:R252)</f>
        <v>0</v>
      </c>
      <c r="G252" s="79">
        <v>0</v>
      </c>
      <c r="H252" s="79">
        <v>0</v>
      </c>
      <c r="I252" s="79">
        <v>0</v>
      </c>
      <c r="J252" s="79">
        <v>0</v>
      </c>
      <c r="K252" s="81">
        <f>150-150</f>
        <v>0</v>
      </c>
      <c r="L252" s="79">
        <v>0</v>
      </c>
      <c r="M252" s="79">
        <v>0</v>
      </c>
      <c r="N252" s="79">
        <v>0</v>
      </c>
      <c r="O252" s="79">
        <v>0</v>
      </c>
      <c r="P252" s="79">
        <v>0</v>
      </c>
      <c r="Q252" s="79">
        <v>0</v>
      </c>
      <c r="R252" s="79">
        <v>0</v>
      </c>
    </row>
    <row r="253" spans="1:18" s="2" customFormat="1" ht="21" customHeight="1" x14ac:dyDescent="0.2">
      <c r="A253" s="48"/>
      <c r="B253" s="134"/>
      <c r="C253" s="118"/>
      <c r="D253" s="155"/>
      <c r="E253" s="15" t="s">
        <v>132</v>
      </c>
      <c r="F253" s="79">
        <f>SUM(G253:R253)</f>
        <v>0</v>
      </c>
      <c r="G253" s="79">
        <v>0</v>
      </c>
      <c r="H253" s="79">
        <v>0</v>
      </c>
      <c r="I253" s="79">
        <v>0</v>
      </c>
      <c r="J253" s="79">
        <v>0</v>
      </c>
      <c r="K253" s="79">
        <v>0</v>
      </c>
      <c r="L253" s="79">
        <v>0</v>
      </c>
      <c r="M253" s="79">
        <v>0</v>
      </c>
      <c r="N253" s="79">
        <v>0</v>
      </c>
      <c r="O253" s="79">
        <v>0</v>
      </c>
      <c r="P253" s="79">
        <v>0</v>
      </c>
      <c r="Q253" s="79">
        <v>0</v>
      </c>
      <c r="R253" s="79">
        <v>0</v>
      </c>
    </row>
    <row r="254" spans="1:18" s="2" customFormat="1" ht="22.5" x14ac:dyDescent="0.2">
      <c r="A254" s="132" t="s">
        <v>50</v>
      </c>
      <c r="B254" s="132"/>
      <c r="C254" s="15"/>
      <c r="D254" s="47" t="s">
        <v>229</v>
      </c>
      <c r="E254" s="15" t="s">
        <v>204</v>
      </c>
      <c r="F254" s="79">
        <f t="shared" si="15"/>
        <v>0</v>
      </c>
      <c r="G254" s="79">
        <v>0</v>
      </c>
      <c r="H254" s="79">
        <v>0</v>
      </c>
      <c r="I254" s="79">
        <v>0</v>
      </c>
      <c r="J254" s="79">
        <v>0</v>
      </c>
      <c r="K254" s="79">
        <f>155-155</f>
        <v>0</v>
      </c>
      <c r="L254" s="79">
        <v>0</v>
      </c>
      <c r="M254" s="79">
        <v>0</v>
      </c>
      <c r="N254" s="79">
        <v>0</v>
      </c>
      <c r="O254" s="79">
        <v>0</v>
      </c>
      <c r="P254" s="79">
        <v>0</v>
      </c>
      <c r="Q254" s="79">
        <v>0</v>
      </c>
      <c r="R254" s="79">
        <v>0</v>
      </c>
    </row>
    <row r="255" spans="1:18" s="2" customFormat="1" ht="22.5" x14ac:dyDescent="0.2">
      <c r="A255" s="134"/>
      <c r="B255" s="134"/>
      <c r="C255" s="15"/>
      <c r="D255" s="16" t="s">
        <v>205</v>
      </c>
      <c r="E255" s="15" t="s">
        <v>132</v>
      </c>
      <c r="F255" s="79">
        <f>SUM(G255:R255)</f>
        <v>0</v>
      </c>
      <c r="G255" s="79">
        <v>0</v>
      </c>
      <c r="H255" s="79">
        <v>0</v>
      </c>
      <c r="I255" s="79">
        <v>0</v>
      </c>
      <c r="J255" s="79">
        <v>0</v>
      </c>
      <c r="K255" s="79">
        <f>155-155</f>
        <v>0</v>
      </c>
      <c r="L255" s="79">
        <v>0</v>
      </c>
      <c r="M255" s="79">
        <v>0</v>
      </c>
      <c r="N255" s="79">
        <v>0</v>
      </c>
      <c r="O255" s="79">
        <v>0</v>
      </c>
      <c r="P255" s="79">
        <v>0</v>
      </c>
      <c r="Q255" s="79">
        <v>0</v>
      </c>
      <c r="R255" s="79">
        <v>0</v>
      </c>
    </row>
    <row r="256" spans="1:18" s="2" customFormat="1" ht="22.5" x14ac:dyDescent="0.2">
      <c r="A256" s="132" t="s">
        <v>51</v>
      </c>
      <c r="B256" s="132"/>
      <c r="C256" s="117" t="s">
        <v>408</v>
      </c>
      <c r="D256" s="117" t="s">
        <v>229</v>
      </c>
      <c r="E256" s="15" t="s">
        <v>132</v>
      </c>
      <c r="F256" s="79">
        <f t="shared" si="15"/>
        <v>0</v>
      </c>
      <c r="G256" s="79">
        <v>0</v>
      </c>
      <c r="H256" s="79">
        <v>0</v>
      </c>
      <c r="I256" s="79">
        <v>0</v>
      </c>
      <c r="J256" s="79">
        <v>0</v>
      </c>
      <c r="K256" s="79">
        <v>0</v>
      </c>
      <c r="L256" s="79">
        <v>0</v>
      </c>
      <c r="M256" s="79">
        <v>0</v>
      </c>
      <c r="N256" s="79">
        <v>0</v>
      </c>
      <c r="O256" s="79">
        <v>0</v>
      </c>
      <c r="P256" s="79">
        <v>0</v>
      </c>
      <c r="Q256" s="79">
        <v>0</v>
      </c>
      <c r="R256" s="79">
        <v>0</v>
      </c>
    </row>
    <row r="257" spans="1:18" s="2" customFormat="1" ht="22.5" x14ac:dyDescent="0.2">
      <c r="A257" s="133"/>
      <c r="B257" s="133"/>
      <c r="C257" s="155"/>
      <c r="D257" s="155"/>
      <c r="E257" s="15" t="s">
        <v>204</v>
      </c>
      <c r="F257" s="79">
        <f>SUM(G257:R257)</f>
        <v>155</v>
      </c>
      <c r="G257" s="79">
        <v>0</v>
      </c>
      <c r="H257" s="79">
        <v>0</v>
      </c>
      <c r="I257" s="79">
        <v>0</v>
      </c>
      <c r="J257" s="79">
        <v>0</v>
      </c>
      <c r="K257" s="79">
        <v>155</v>
      </c>
      <c r="L257" s="80">
        <v>0</v>
      </c>
      <c r="M257" s="79">
        <v>0</v>
      </c>
      <c r="N257" s="79">
        <v>0</v>
      </c>
      <c r="O257" s="79">
        <v>0</v>
      </c>
      <c r="P257" s="79">
        <v>0</v>
      </c>
      <c r="Q257" s="79">
        <v>0</v>
      </c>
      <c r="R257" s="79">
        <v>0</v>
      </c>
    </row>
    <row r="258" spans="1:18" s="2" customFormat="1" ht="22.5" x14ac:dyDescent="0.2">
      <c r="A258" s="134"/>
      <c r="B258" s="134"/>
      <c r="C258" s="49" t="s">
        <v>409</v>
      </c>
      <c r="D258" s="16" t="s">
        <v>205</v>
      </c>
      <c r="E258" s="15" t="s">
        <v>132</v>
      </c>
      <c r="F258" s="79">
        <f>SUM(G258:R258)</f>
        <v>1247</v>
      </c>
      <c r="G258" s="79">
        <v>0</v>
      </c>
      <c r="H258" s="79">
        <v>0</v>
      </c>
      <c r="I258" s="79">
        <v>0</v>
      </c>
      <c r="J258" s="79">
        <v>0</v>
      </c>
      <c r="K258" s="79">
        <v>0</v>
      </c>
      <c r="L258" s="79">
        <v>0</v>
      </c>
      <c r="M258" s="79">
        <v>0</v>
      </c>
      <c r="N258" s="79">
        <v>0</v>
      </c>
      <c r="O258" s="79">
        <v>0</v>
      </c>
      <c r="P258" s="79">
        <v>0</v>
      </c>
      <c r="Q258" s="79">
        <v>1247</v>
      </c>
      <c r="R258" s="79">
        <v>0</v>
      </c>
    </row>
    <row r="259" spans="1:18" s="2" customFormat="1" ht="22.5" x14ac:dyDescent="0.2">
      <c r="A259" s="128" t="s">
        <v>52</v>
      </c>
      <c r="B259" s="128"/>
      <c r="C259" s="117" t="s">
        <v>365</v>
      </c>
      <c r="D259" s="119" t="s">
        <v>229</v>
      </c>
      <c r="E259" s="15" t="s">
        <v>132</v>
      </c>
      <c r="F259" s="79">
        <f>SUM(G259:R259)</f>
        <v>26.9</v>
      </c>
      <c r="G259" s="79">
        <v>0</v>
      </c>
      <c r="H259" s="79">
        <v>0</v>
      </c>
      <c r="I259" s="79">
        <v>0</v>
      </c>
      <c r="J259" s="79">
        <v>0</v>
      </c>
      <c r="K259" s="79">
        <v>26.9</v>
      </c>
      <c r="L259" s="80">
        <v>0</v>
      </c>
      <c r="M259" s="79">
        <v>0</v>
      </c>
      <c r="N259" s="79">
        <v>0</v>
      </c>
      <c r="O259" s="79">
        <v>0</v>
      </c>
      <c r="P259" s="79">
        <v>0</v>
      </c>
      <c r="Q259" s="79">
        <v>0</v>
      </c>
      <c r="R259" s="79">
        <v>0</v>
      </c>
    </row>
    <row r="260" spans="1:18" s="2" customFormat="1" ht="22.5" x14ac:dyDescent="0.2">
      <c r="A260" s="128"/>
      <c r="B260" s="128"/>
      <c r="C260" s="159"/>
      <c r="D260" s="160"/>
      <c r="E260" s="15" t="s">
        <v>204</v>
      </c>
      <c r="F260" s="79">
        <f>SUM(G260:R260)</f>
        <v>60</v>
      </c>
      <c r="G260" s="79">
        <v>0</v>
      </c>
      <c r="H260" s="79">
        <v>0</v>
      </c>
      <c r="I260" s="79">
        <v>0</v>
      </c>
      <c r="J260" s="79">
        <v>40</v>
      </c>
      <c r="K260" s="79">
        <v>20</v>
      </c>
      <c r="L260" s="80">
        <v>0</v>
      </c>
      <c r="M260" s="79">
        <v>0</v>
      </c>
      <c r="N260" s="79">
        <v>0</v>
      </c>
      <c r="O260" s="79">
        <v>0</v>
      </c>
      <c r="P260" s="79">
        <v>0</v>
      </c>
      <c r="Q260" s="79">
        <v>0</v>
      </c>
      <c r="R260" s="79">
        <v>0</v>
      </c>
    </row>
    <row r="261" spans="1:18" s="2" customFormat="1" ht="48.75" customHeight="1" x14ac:dyDescent="0.2">
      <c r="A261" s="25" t="s">
        <v>206</v>
      </c>
      <c r="B261" s="25"/>
      <c r="C261" s="15" t="s">
        <v>366</v>
      </c>
      <c r="D261" s="117" t="s">
        <v>205</v>
      </c>
      <c r="E261" s="122" t="s">
        <v>132</v>
      </c>
      <c r="F261" s="79">
        <f t="shared" si="15"/>
        <v>2919.8679999999999</v>
      </c>
      <c r="G261" s="79">
        <v>0</v>
      </c>
      <c r="H261" s="79">
        <v>0</v>
      </c>
      <c r="I261" s="79">
        <v>0</v>
      </c>
      <c r="J261" s="79">
        <v>2919.8679999999999</v>
      </c>
      <c r="K261" s="79">
        <v>0</v>
      </c>
      <c r="L261" s="79">
        <v>0</v>
      </c>
      <c r="M261" s="79">
        <v>0</v>
      </c>
      <c r="N261" s="79">
        <v>0</v>
      </c>
      <c r="O261" s="79">
        <v>0</v>
      </c>
      <c r="P261" s="79">
        <v>0</v>
      </c>
      <c r="Q261" s="79">
        <v>0</v>
      </c>
      <c r="R261" s="79">
        <v>0</v>
      </c>
    </row>
    <row r="262" spans="1:18" s="2" customFormat="1" ht="50.25" customHeight="1" x14ac:dyDescent="0.2">
      <c r="A262" s="26"/>
      <c r="B262" s="26"/>
      <c r="C262" s="15" t="s">
        <v>367</v>
      </c>
      <c r="D262" s="155"/>
      <c r="E262" s="123"/>
      <c r="F262" s="79">
        <f t="shared" si="15"/>
        <v>395</v>
      </c>
      <c r="G262" s="79">
        <v>0</v>
      </c>
      <c r="H262" s="79">
        <v>0</v>
      </c>
      <c r="I262" s="79">
        <v>0</v>
      </c>
      <c r="J262" s="79">
        <v>395</v>
      </c>
      <c r="K262" s="79">
        <v>0</v>
      </c>
      <c r="L262" s="79">
        <v>0</v>
      </c>
      <c r="M262" s="79">
        <v>0</v>
      </c>
      <c r="N262" s="79">
        <v>0</v>
      </c>
      <c r="O262" s="79">
        <v>0</v>
      </c>
      <c r="P262" s="79">
        <v>0</v>
      </c>
      <c r="Q262" s="79">
        <v>0</v>
      </c>
      <c r="R262" s="79">
        <v>0</v>
      </c>
    </row>
    <row r="263" spans="1:18" s="2" customFormat="1" ht="25.5" customHeight="1" x14ac:dyDescent="0.2">
      <c r="A263" s="132" t="s">
        <v>53</v>
      </c>
      <c r="B263" s="132"/>
      <c r="C263" s="15" t="s">
        <v>318</v>
      </c>
      <c r="D263" s="16" t="s">
        <v>205</v>
      </c>
      <c r="E263" s="15" t="s">
        <v>132</v>
      </c>
      <c r="F263" s="79">
        <f t="shared" si="15"/>
        <v>976</v>
      </c>
      <c r="G263" s="79">
        <v>0</v>
      </c>
      <c r="H263" s="79">
        <v>0</v>
      </c>
      <c r="I263" s="79">
        <v>0</v>
      </c>
      <c r="J263" s="79">
        <v>976</v>
      </c>
      <c r="K263" s="79">
        <v>0</v>
      </c>
      <c r="L263" s="79">
        <v>0</v>
      </c>
      <c r="M263" s="79">
        <v>0</v>
      </c>
      <c r="N263" s="79">
        <v>0</v>
      </c>
      <c r="O263" s="79">
        <v>0</v>
      </c>
      <c r="P263" s="79">
        <v>0</v>
      </c>
      <c r="Q263" s="79">
        <v>0</v>
      </c>
      <c r="R263" s="79">
        <v>0</v>
      </c>
    </row>
    <row r="264" spans="1:18" s="2" customFormat="1" ht="27" customHeight="1" x14ac:dyDescent="0.2">
      <c r="A264" s="134"/>
      <c r="B264" s="134"/>
      <c r="C264" s="15"/>
      <c r="D264" s="47" t="s">
        <v>229</v>
      </c>
      <c r="E264" s="15" t="s">
        <v>132</v>
      </c>
      <c r="F264" s="79">
        <f t="shared" si="15"/>
        <v>0</v>
      </c>
      <c r="G264" s="79">
        <v>0</v>
      </c>
      <c r="H264" s="79">
        <v>0</v>
      </c>
      <c r="I264" s="79">
        <v>0</v>
      </c>
      <c r="J264" s="79">
        <v>0</v>
      </c>
      <c r="K264" s="79">
        <v>0</v>
      </c>
      <c r="L264" s="79">
        <v>0</v>
      </c>
      <c r="M264" s="79">
        <v>0</v>
      </c>
      <c r="N264" s="79">
        <v>0</v>
      </c>
      <c r="O264" s="79">
        <v>0</v>
      </c>
      <c r="P264" s="79">
        <v>0</v>
      </c>
      <c r="Q264" s="79">
        <v>0</v>
      </c>
      <c r="R264" s="79">
        <v>0</v>
      </c>
    </row>
    <row r="265" spans="1:18" s="2" customFormat="1" ht="27" customHeight="1" x14ac:dyDescent="0.2">
      <c r="A265" s="32" t="s">
        <v>225</v>
      </c>
      <c r="B265" s="32"/>
      <c r="C265" s="15"/>
      <c r="D265" s="47" t="s">
        <v>229</v>
      </c>
      <c r="E265" s="15" t="s">
        <v>132</v>
      </c>
      <c r="F265" s="79">
        <f t="shared" si="15"/>
        <v>15</v>
      </c>
      <c r="G265" s="79">
        <v>0</v>
      </c>
      <c r="H265" s="79">
        <v>0</v>
      </c>
      <c r="I265" s="79">
        <v>0</v>
      </c>
      <c r="J265" s="79">
        <v>0</v>
      </c>
      <c r="K265" s="79">
        <v>15</v>
      </c>
      <c r="L265" s="79">
        <v>0</v>
      </c>
      <c r="M265" s="79">
        <v>0</v>
      </c>
      <c r="N265" s="79">
        <v>0</v>
      </c>
      <c r="O265" s="79">
        <v>0</v>
      </c>
      <c r="P265" s="79">
        <v>0</v>
      </c>
      <c r="Q265" s="79">
        <v>0</v>
      </c>
      <c r="R265" s="79">
        <v>0</v>
      </c>
    </row>
    <row r="266" spans="1:18" s="2" customFormat="1" ht="22.5" x14ac:dyDescent="0.2">
      <c r="A266" s="32" t="s">
        <v>226</v>
      </c>
      <c r="B266" s="32"/>
      <c r="C266" s="15"/>
      <c r="D266" s="47" t="s">
        <v>229</v>
      </c>
      <c r="E266" s="15" t="s">
        <v>132</v>
      </c>
      <c r="F266" s="79">
        <f t="shared" si="15"/>
        <v>35</v>
      </c>
      <c r="G266" s="79">
        <v>0</v>
      </c>
      <c r="H266" s="79">
        <v>0</v>
      </c>
      <c r="I266" s="79">
        <v>0</v>
      </c>
      <c r="J266" s="79">
        <v>0</v>
      </c>
      <c r="K266" s="79">
        <v>35</v>
      </c>
      <c r="L266" s="79">
        <v>0</v>
      </c>
      <c r="M266" s="79">
        <v>0</v>
      </c>
      <c r="N266" s="79">
        <v>0</v>
      </c>
      <c r="O266" s="79">
        <v>0</v>
      </c>
      <c r="P266" s="79">
        <v>0</v>
      </c>
      <c r="Q266" s="79">
        <v>0</v>
      </c>
      <c r="R266" s="79">
        <v>0</v>
      </c>
    </row>
    <row r="267" spans="1:18" s="2" customFormat="1" ht="22.5" x14ac:dyDescent="0.2">
      <c r="A267" s="32" t="s">
        <v>227</v>
      </c>
      <c r="B267" s="32"/>
      <c r="C267" s="15"/>
      <c r="D267" s="47" t="s">
        <v>230</v>
      </c>
      <c r="E267" s="15" t="s">
        <v>204</v>
      </c>
      <c r="F267" s="79">
        <f t="shared" si="15"/>
        <v>200</v>
      </c>
      <c r="G267" s="79">
        <v>0</v>
      </c>
      <c r="H267" s="79">
        <v>0</v>
      </c>
      <c r="I267" s="79">
        <v>0</v>
      </c>
      <c r="J267" s="79">
        <v>0</v>
      </c>
      <c r="K267" s="79">
        <v>200</v>
      </c>
      <c r="L267" s="79">
        <v>0</v>
      </c>
      <c r="M267" s="79">
        <v>0</v>
      </c>
      <c r="N267" s="79">
        <v>0</v>
      </c>
      <c r="O267" s="79">
        <v>0</v>
      </c>
      <c r="P267" s="79">
        <v>0</v>
      </c>
      <c r="Q267" s="79">
        <v>0</v>
      </c>
      <c r="R267" s="79">
        <v>0</v>
      </c>
    </row>
    <row r="268" spans="1:18" s="2" customFormat="1" ht="22.5" x14ac:dyDescent="0.2">
      <c r="A268" s="32" t="s">
        <v>228</v>
      </c>
      <c r="B268" s="32"/>
      <c r="C268" s="15"/>
      <c r="D268" s="47" t="s">
        <v>229</v>
      </c>
      <c r="E268" s="15" t="s">
        <v>204</v>
      </c>
      <c r="F268" s="79">
        <f t="shared" ref="F268:F276" si="16">SUM(G268:R268)</f>
        <v>229.47</v>
      </c>
      <c r="G268" s="79">
        <v>0</v>
      </c>
      <c r="H268" s="79">
        <v>0</v>
      </c>
      <c r="I268" s="79">
        <v>0</v>
      </c>
      <c r="J268" s="79">
        <v>0</v>
      </c>
      <c r="K268" s="79">
        <v>229.47</v>
      </c>
      <c r="L268" s="79">
        <v>0</v>
      </c>
      <c r="M268" s="79">
        <v>0</v>
      </c>
      <c r="N268" s="79">
        <v>0</v>
      </c>
      <c r="O268" s="79">
        <v>0</v>
      </c>
      <c r="P268" s="79">
        <v>0</v>
      </c>
      <c r="Q268" s="79">
        <v>0</v>
      </c>
      <c r="R268" s="79">
        <v>0</v>
      </c>
    </row>
    <row r="269" spans="1:18" s="2" customFormat="1" ht="21.75" customHeight="1" x14ac:dyDescent="0.2">
      <c r="A269" s="110" t="s">
        <v>234</v>
      </c>
      <c r="B269" s="110"/>
      <c r="C269" s="119" t="s">
        <v>368</v>
      </c>
      <c r="D269" s="119" t="s">
        <v>247</v>
      </c>
      <c r="E269" s="117" t="s">
        <v>246</v>
      </c>
      <c r="F269" s="113">
        <f>SUM(G270:R270)</f>
        <v>0</v>
      </c>
      <c r="G269" s="113">
        <v>0</v>
      </c>
      <c r="H269" s="113">
        <v>0</v>
      </c>
      <c r="I269" s="113">
        <v>0</v>
      </c>
      <c r="J269" s="113">
        <v>0</v>
      </c>
      <c r="K269" s="113">
        <v>0</v>
      </c>
      <c r="L269" s="113">
        <v>0</v>
      </c>
      <c r="M269" s="113">
        <v>0</v>
      </c>
      <c r="N269" s="113">
        <v>0</v>
      </c>
      <c r="O269" s="113">
        <v>155.4</v>
      </c>
      <c r="P269" s="113">
        <v>113</v>
      </c>
      <c r="Q269" s="113">
        <v>100</v>
      </c>
      <c r="R269" s="113">
        <v>0</v>
      </c>
    </row>
    <row r="270" spans="1:18" s="2" customFormat="1" ht="24.75" customHeight="1" x14ac:dyDescent="0.2">
      <c r="A270" s="151"/>
      <c r="B270" s="112"/>
      <c r="C270" s="120"/>
      <c r="D270" s="120"/>
      <c r="E270" s="118"/>
      <c r="F270" s="164"/>
      <c r="G270" s="164"/>
      <c r="H270" s="164"/>
      <c r="I270" s="164"/>
      <c r="J270" s="164"/>
      <c r="K270" s="164"/>
      <c r="L270" s="109"/>
      <c r="M270" s="164"/>
      <c r="N270" s="164"/>
      <c r="O270" s="164"/>
      <c r="P270" s="164"/>
      <c r="Q270" s="164"/>
      <c r="R270" s="164"/>
    </row>
    <row r="271" spans="1:18" s="2" customFormat="1" ht="61.5" customHeight="1" x14ac:dyDescent="0.2">
      <c r="A271" s="50"/>
      <c r="B271" s="26"/>
      <c r="C271" s="45" t="s">
        <v>369</v>
      </c>
      <c r="D271" s="47" t="s">
        <v>250</v>
      </c>
      <c r="E271" s="15" t="s">
        <v>251</v>
      </c>
      <c r="F271" s="79">
        <f>SUM(G271:R271)</f>
        <v>431.1</v>
      </c>
      <c r="G271" s="79">
        <v>0</v>
      </c>
      <c r="H271" s="79">
        <v>0</v>
      </c>
      <c r="I271" s="79">
        <v>0</v>
      </c>
      <c r="J271" s="79">
        <v>0</v>
      </c>
      <c r="K271" s="79">
        <v>0</v>
      </c>
      <c r="L271" s="79">
        <v>0</v>
      </c>
      <c r="M271" s="79">
        <v>94.3</v>
      </c>
      <c r="N271" s="79">
        <v>97.8</v>
      </c>
      <c r="O271" s="79">
        <v>119</v>
      </c>
      <c r="P271" s="79">
        <v>120</v>
      </c>
      <c r="Q271" s="79">
        <v>0</v>
      </c>
      <c r="R271" s="79">
        <v>0</v>
      </c>
    </row>
    <row r="272" spans="1:18" s="2" customFormat="1" ht="33.75" x14ac:dyDescent="0.2">
      <c r="A272" s="32" t="s">
        <v>235</v>
      </c>
      <c r="B272" s="32"/>
      <c r="C272" s="15"/>
      <c r="D272" s="47" t="s">
        <v>229</v>
      </c>
      <c r="E272" s="15" t="s">
        <v>204</v>
      </c>
      <c r="F272" s="79">
        <f t="shared" si="16"/>
        <v>0</v>
      </c>
      <c r="G272" s="79">
        <v>0</v>
      </c>
      <c r="H272" s="79">
        <v>0</v>
      </c>
      <c r="I272" s="79">
        <v>0</v>
      </c>
      <c r="J272" s="79">
        <v>0</v>
      </c>
      <c r="K272" s="79">
        <v>0</v>
      </c>
      <c r="L272" s="80">
        <v>0</v>
      </c>
      <c r="M272" s="79">
        <v>0</v>
      </c>
      <c r="N272" s="79">
        <v>0</v>
      </c>
      <c r="O272" s="79">
        <v>0</v>
      </c>
      <c r="P272" s="79">
        <v>0</v>
      </c>
      <c r="Q272" s="79">
        <v>0</v>
      </c>
      <c r="R272" s="79">
        <v>0</v>
      </c>
    </row>
    <row r="273" spans="1:19" s="2" customFormat="1" ht="31.5" customHeight="1" x14ac:dyDescent="0.2">
      <c r="A273" s="32" t="s">
        <v>236</v>
      </c>
      <c r="B273" s="32"/>
      <c r="C273" s="15"/>
      <c r="D273" s="47" t="s">
        <v>229</v>
      </c>
      <c r="E273" s="15" t="s">
        <v>204</v>
      </c>
      <c r="F273" s="79">
        <f t="shared" si="16"/>
        <v>0</v>
      </c>
      <c r="G273" s="79">
        <v>0</v>
      </c>
      <c r="H273" s="79">
        <v>0</v>
      </c>
      <c r="I273" s="79">
        <v>0</v>
      </c>
      <c r="J273" s="79">
        <v>0</v>
      </c>
      <c r="K273" s="79">
        <v>0</v>
      </c>
      <c r="L273" s="80">
        <v>0</v>
      </c>
      <c r="M273" s="79">
        <v>0</v>
      </c>
      <c r="N273" s="79">
        <v>0</v>
      </c>
      <c r="O273" s="79">
        <v>0</v>
      </c>
      <c r="P273" s="79">
        <v>0</v>
      </c>
      <c r="Q273" s="79">
        <v>0</v>
      </c>
      <c r="R273" s="79">
        <v>0</v>
      </c>
    </row>
    <row r="274" spans="1:19" s="2" customFormat="1" ht="33" customHeight="1" x14ac:dyDescent="0.2">
      <c r="A274" s="32" t="s">
        <v>237</v>
      </c>
      <c r="B274" s="32"/>
      <c r="C274" s="15"/>
      <c r="D274" s="47" t="s">
        <v>229</v>
      </c>
      <c r="E274" s="15" t="s">
        <v>132</v>
      </c>
      <c r="F274" s="79">
        <f t="shared" si="16"/>
        <v>0</v>
      </c>
      <c r="G274" s="79">
        <v>0</v>
      </c>
      <c r="H274" s="79">
        <v>0</v>
      </c>
      <c r="I274" s="79">
        <v>0</v>
      </c>
      <c r="J274" s="79">
        <v>0</v>
      </c>
      <c r="K274" s="79">
        <v>0</v>
      </c>
      <c r="L274" s="80">
        <v>0</v>
      </c>
      <c r="M274" s="79">
        <v>0</v>
      </c>
      <c r="N274" s="79">
        <v>0</v>
      </c>
      <c r="O274" s="79">
        <v>0</v>
      </c>
      <c r="P274" s="79">
        <v>0</v>
      </c>
      <c r="Q274" s="79">
        <v>0</v>
      </c>
      <c r="R274" s="79">
        <v>0</v>
      </c>
    </row>
    <row r="275" spans="1:19" s="2" customFormat="1" ht="28.5" customHeight="1" x14ac:dyDescent="0.2">
      <c r="A275" s="32" t="s">
        <v>238</v>
      </c>
      <c r="B275" s="32"/>
      <c r="C275" s="15"/>
      <c r="D275" s="47" t="s">
        <v>229</v>
      </c>
      <c r="E275" s="15" t="s">
        <v>132</v>
      </c>
      <c r="F275" s="79">
        <f t="shared" si="16"/>
        <v>0</v>
      </c>
      <c r="G275" s="79">
        <v>0</v>
      </c>
      <c r="H275" s="79">
        <v>0</v>
      </c>
      <c r="I275" s="79">
        <v>0</v>
      </c>
      <c r="J275" s="79">
        <v>0</v>
      </c>
      <c r="K275" s="79">
        <v>0</v>
      </c>
      <c r="L275" s="80">
        <v>0</v>
      </c>
      <c r="M275" s="79">
        <v>0</v>
      </c>
      <c r="N275" s="79">
        <v>0</v>
      </c>
      <c r="O275" s="79">
        <v>0</v>
      </c>
      <c r="P275" s="79">
        <v>0</v>
      </c>
      <c r="Q275" s="79">
        <v>0</v>
      </c>
      <c r="R275" s="79">
        <v>0</v>
      </c>
    </row>
    <row r="276" spans="1:19" s="2" customFormat="1" ht="27.75" customHeight="1" x14ac:dyDescent="0.2">
      <c r="A276" s="32" t="s">
        <v>239</v>
      </c>
      <c r="B276" s="32"/>
      <c r="C276" s="15"/>
      <c r="D276" s="47" t="s">
        <v>229</v>
      </c>
      <c r="E276" s="15" t="s">
        <v>132</v>
      </c>
      <c r="F276" s="79">
        <f t="shared" si="16"/>
        <v>0</v>
      </c>
      <c r="G276" s="79">
        <v>0</v>
      </c>
      <c r="H276" s="79">
        <v>0</v>
      </c>
      <c r="I276" s="79">
        <v>0</v>
      </c>
      <c r="J276" s="79">
        <v>0</v>
      </c>
      <c r="K276" s="79">
        <v>0</v>
      </c>
      <c r="L276" s="80">
        <v>0</v>
      </c>
      <c r="M276" s="79">
        <v>0</v>
      </c>
      <c r="N276" s="79">
        <v>0</v>
      </c>
      <c r="O276" s="79">
        <v>0</v>
      </c>
      <c r="P276" s="79">
        <v>0</v>
      </c>
      <c r="Q276" s="79">
        <v>0</v>
      </c>
      <c r="R276" s="79">
        <v>0</v>
      </c>
    </row>
    <row r="277" spans="1:19" s="2" customFormat="1" ht="50.25" customHeight="1" x14ac:dyDescent="0.2">
      <c r="A277" s="32" t="s">
        <v>252</v>
      </c>
      <c r="B277" s="32"/>
      <c r="C277" s="15"/>
      <c r="D277" s="47" t="s">
        <v>250</v>
      </c>
      <c r="E277" s="51" t="s">
        <v>251</v>
      </c>
      <c r="F277" s="84">
        <v>54</v>
      </c>
      <c r="G277" s="84">
        <v>0</v>
      </c>
      <c r="H277" s="84">
        <v>0</v>
      </c>
      <c r="I277" s="84">
        <v>0</v>
      </c>
      <c r="J277" s="84">
        <v>0</v>
      </c>
      <c r="K277" s="84">
        <v>0</v>
      </c>
      <c r="L277" s="84">
        <v>0</v>
      </c>
      <c r="M277" s="84">
        <v>11</v>
      </c>
      <c r="N277" s="84">
        <v>12</v>
      </c>
      <c r="O277" s="84">
        <v>15</v>
      </c>
      <c r="P277" s="84">
        <v>16</v>
      </c>
      <c r="Q277" s="84">
        <v>0</v>
      </c>
      <c r="R277" s="84">
        <v>0</v>
      </c>
    </row>
    <row r="278" spans="1:19" s="2" customFormat="1" ht="22.5" x14ac:dyDescent="0.2">
      <c r="A278" s="32" t="s">
        <v>253</v>
      </c>
      <c r="B278" s="32"/>
      <c r="C278" s="15" t="s">
        <v>370</v>
      </c>
      <c r="D278" s="47" t="s">
        <v>250</v>
      </c>
      <c r="E278" s="51" t="s">
        <v>251</v>
      </c>
      <c r="F278" s="84">
        <v>50</v>
      </c>
      <c r="G278" s="84">
        <v>0</v>
      </c>
      <c r="H278" s="84">
        <v>0</v>
      </c>
      <c r="I278" s="84">
        <v>0</v>
      </c>
      <c r="J278" s="84">
        <v>0</v>
      </c>
      <c r="K278" s="84">
        <v>0</v>
      </c>
      <c r="L278" s="84">
        <v>50</v>
      </c>
      <c r="M278" s="84">
        <v>0</v>
      </c>
      <c r="N278" s="84">
        <v>0</v>
      </c>
      <c r="O278" s="84">
        <v>0</v>
      </c>
      <c r="P278" s="84">
        <v>0</v>
      </c>
      <c r="Q278" s="84">
        <v>0</v>
      </c>
      <c r="R278" s="84">
        <v>0</v>
      </c>
    </row>
    <row r="279" spans="1:19" s="2" customFormat="1" ht="22.5" x14ac:dyDescent="0.2">
      <c r="A279" s="32" t="s">
        <v>294</v>
      </c>
      <c r="B279" s="32"/>
      <c r="C279" s="15"/>
      <c r="D279" s="47" t="s">
        <v>250</v>
      </c>
      <c r="E279" s="51" t="s">
        <v>251</v>
      </c>
      <c r="F279" s="84">
        <v>0</v>
      </c>
      <c r="G279" s="84">
        <v>0</v>
      </c>
      <c r="H279" s="84">
        <v>0</v>
      </c>
      <c r="I279" s="84">
        <v>0</v>
      </c>
      <c r="J279" s="84">
        <v>0</v>
      </c>
      <c r="K279" s="84">
        <v>0</v>
      </c>
      <c r="L279" s="84">
        <v>0</v>
      </c>
      <c r="M279" s="84">
        <v>0</v>
      </c>
      <c r="N279" s="84">
        <v>0</v>
      </c>
      <c r="O279" s="84">
        <v>0</v>
      </c>
      <c r="P279" s="84">
        <v>0</v>
      </c>
      <c r="Q279" s="84">
        <v>0</v>
      </c>
      <c r="R279" s="84">
        <v>0</v>
      </c>
    </row>
    <row r="280" spans="1:19" s="2" customFormat="1" ht="32.25" customHeight="1" x14ac:dyDescent="0.2">
      <c r="A280" s="32" t="s">
        <v>295</v>
      </c>
      <c r="B280" s="32"/>
      <c r="C280" s="15"/>
      <c r="D280" s="47" t="s">
        <v>250</v>
      </c>
      <c r="E280" s="51" t="s">
        <v>251</v>
      </c>
      <c r="F280" s="84">
        <v>0</v>
      </c>
      <c r="G280" s="84">
        <v>0</v>
      </c>
      <c r="H280" s="84">
        <v>0</v>
      </c>
      <c r="I280" s="84">
        <v>0</v>
      </c>
      <c r="J280" s="84">
        <v>0</v>
      </c>
      <c r="K280" s="84">
        <v>0</v>
      </c>
      <c r="L280" s="84">
        <v>0</v>
      </c>
      <c r="M280" s="84">
        <v>0</v>
      </c>
      <c r="N280" s="84">
        <v>0</v>
      </c>
      <c r="O280" s="84">
        <v>0</v>
      </c>
      <c r="P280" s="84">
        <v>0</v>
      </c>
      <c r="Q280" s="84">
        <v>0</v>
      </c>
      <c r="R280" s="84">
        <v>0</v>
      </c>
    </row>
    <row r="281" spans="1:19" s="2" customFormat="1" ht="35.25" customHeight="1" x14ac:dyDescent="0.2">
      <c r="A281" s="32" t="s">
        <v>296</v>
      </c>
      <c r="B281" s="32"/>
      <c r="C281" s="15"/>
      <c r="D281" s="47" t="s">
        <v>250</v>
      </c>
      <c r="E281" s="51" t="s">
        <v>251</v>
      </c>
      <c r="F281" s="84">
        <v>0</v>
      </c>
      <c r="G281" s="84">
        <v>0</v>
      </c>
      <c r="H281" s="84">
        <v>0</v>
      </c>
      <c r="I281" s="84">
        <v>0</v>
      </c>
      <c r="J281" s="84">
        <v>0</v>
      </c>
      <c r="K281" s="84">
        <v>0</v>
      </c>
      <c r="L281" s="84">
        <v>0</v>
      </c>
      <c r="M281" s="84">
        <v>0</v>
      </c>
      <c r="N281" s="84">
        <v>0</v>
      </c>
      <c r="O281" s="84">
        <v>0</v>
      </c>
      <c r="P281" s="84">
        <v>0</v>
      </c>
      <c r="Q281" s="84">
        <v>0</v>
      </c>
      <c r="R281" s="84">
        <v>0</v>
      </c>
    </row>
    <row r="282" spans="1:19" s="2" customFormat="1" ht="32.25" customHeight="1" x14ac:dyDescent="0.2">
      <c r="A282" s="32" t="s">
        <v>317</v>
      </c>
      <c r="B282" s="32"/>
      <c r="C282" s="15"/>
      <c r="D282" s="47" t="s">
        <v>8</v>
      </c>
      <c r="E282" s="15" t="s">
        <v>132</v>
      </c>
      <c r="F282" s="79">
        <f>SUM(G282:R282)</f>
        <v>3000</v>
      </c>
      <c r="G282" s="79">
        <v>0</v>
      </c>
      <c r="H282" s="79">
        <v>0</v>
      </c>
      <c r="I282" s="79">
        <v>0</v>
      </c>
      <c r="J282" s="79">
        <v>0</v>
      </c>
      <c r="K282" s="79">
        <v>0</v>
      </c>
      <c r="L282" s="80">
        <v>0</v>
      </c>
      <c r="M282" s="79">
        <v>0</v>
      </c>
      <c r="N282" s="79">
        <v>0</v>
      </c>
      <c r="O282" s="79">
        <v>0</v>
      </c>
      <c r="P282" s="79">
        <v>3000</v>
      </c>
      <c r="Q282" s="79">
        <v>0</v>
      </c>
      <c r="R282" s="79">
        <v>0</v>
      </c>
    </row>
    <row r="283" spans="1:19" s="2" customFormat="1" ht="42" x14ac:dyDescent="0.2">
      <c r="A283" s="22" t="s">
        <v>199</v>
      </c>
      <c r="B283" s="14"/>
      <c r="C283" s="15"/>
      <c r="D283" s="16"/>
      <c r="E283" s="73"/>
      <c r="F283" s="82">
        <f>SUM(G283:R283)</f>
        <v>72607.145000000004</v>
      </c>
      <c r="G283" s="82">
        <f>G284+G285+G288</f>
        <v>1398.77</v>
      </c>
      <c r="H283" s="82">
        <f>H284+H285+H288</f>
        <v>3749.1370000000006</v>
      </c>
      <c r="I283" s="82">
        <f>I284+I285+I288</f>
        <v>18554.759999999998</v>
      </c>
      <c r="J283" s="82">
        <f>J284+J285+J288</f>
        <v>19133.068000000003</v>
      </c>
      <c r="K283" s="82">
        <f>K284+K285+K288</f>
        <v>3324.7000000000007</v>
      </c>
      <c r="L283" s="82">
        <f t="shared" ref="L283:R283" si="17">SUM(L284:L288)</f>
        <v>1242.3000000000002</v>
      </c>
      <c r="M283" s="82">
        <f t="shared" si="17"/>
        <v>331.30000000000007</v>
      </c>
      <c r="N283" s="82">
        <f t="shared" si="17"/>
        <v>308.60000000000002</v>
      </c>
      <c r="O283" s="82">
        <f t="shared" si="17"/>
        <v>879.80000000000007</v>
      </c>
      <c r="P283" s="82">
        <f t="shared" si="17"/>
        <v>10421.5</v>
      </c>
      <c r="Q283" s="82">
        <f t="shared" si="17"/>
        <v>8642.2000000000007</v>
      </c>
      <c r="R283" s="82">
        <f t="shared" si="17"/>
        <v>4621.0099999999993</v>
      </c>
    </row>
    <row r="284" spans="1:19" s="2" customFormat="1" ht="11.25" x14ac:dyDescent="0.2">
      <c r="A284" s="14" t="s">
        <v>5</v>
      </c>
      <c r="B284" s="14"/>
      <c r="C284" s="15"/>
      <c r="D284" s="16"/>
      <c r="E284" s="29"/>
      <c r="F284" s="79">
        <f>SUM(G284:R284)</f>
        <v>65728.915000000008</v>
      </c>
      <c r="G284" s="79">
        <f>G177+G204</f>
        <v>902.72</v>
      </c>
      <c r="H284" s="79">
        <f>H178+H179+H185+H186+H194+H204+H205+H206+H221+H224</f>
        <v>2877.2370000000005</v>
      </c>
      <c r="I284" s="79">
        <f>I168+I170+I172+I174+I178+I179+I184+I185+I186+I191+I193+I195+I197+I204+I205+I206+I215+I219+I221+I224+I226+I230+I232+I243+I244</f>
        <v>17767.759999999998</v>
      </c>
      <c r="J284" s="79">
        <f>J168+J169+J170+J172+J178+J179+J185+J186+J193+J203+J204+J205+J206+J221+J224+J226+J250+J261+J262+J263+J232</f>
        <v>17576.688000000002</v>
      </c>
      <c r="K284" s="79">
        <f>K178+K186+K203+K204+K205+K206+K221+K224+K226+K230+K243+K259+K265+K266+K232</f>
        <v>2157.9000000000005</v>
      </c>
      <c r="L284" s="79">
        <f>L168+L184+L193+L204</f>
        <v>1182.3000000000002</v>
      </c>
      <c r="M284" s="79">
        <f>M177+M204+M226+M232+M249</f>
        <v>150.00000000000003</v>
      </c>
      <c r="N284" s="79">
        <f>N184+N204+N226+N232+N249</f>
        <v>128.79999999999998</v>
      </c>
      <c r="O284" s="79">
        <f>O184+O189+O204+O226+O227+O249</f>
        <v>163.80000000000001</v>
      </c>
      <c r="P284" s="79">
        <f>P193+P203+P204+P205+P226+P227+P232+P249+P282</f>
        <v>9954.5</v>
      </c>
      <c r="Q284" s="79">
        <f>Q203+Q204+Q205+Q226+Q232+Q249+Q258</f>
        <v>8394.2000000000007</v>
      </c>
      <c r="R284" s="79">
        <f>R184+R203+R204+R205+R226+R232+R249</f>
        <v>4473.0099999999993</v>
      </c>
      <c r="S284" s="13">
        <f>P193+P203+P204+P205+P226+P227+P232+P249+P282</f>
        <v>9954.5</v>
      </c>
    </row>
    <row r="285" spans="1:19" s="2" customFormat="1" ht="11.25" x14ac:dyDescent="0.2">
      <c r="A285" s="14" t="s">
        <v>198</v>
      </c>
      <c r="B285" s="14"/>
      <c r="C285" s="15"/>
      <c r="D285" s="16"/>
      <c r="E285" s="73"/>
      <c r="F285" s="79">
        <f>SUM(G285:R285)</f>
        <v>2429.1799999999998</v>
      </c>
      <c r="G285" s="79">
        <f t="shared" ref="G285:N285" si="18">G173+G180+G187+G196+G207+G222+G225+G231+G234+G240+G245+G248+G251+G252+G254+G257+G260+G267+G268+G272+G273</f>
        <v>0</v>
      </c>
      <c r="H285" s="79">
        <f t="shared" si="18"/>
        <v>0</v>
      </c>
      <c r="I285" s="79">
        <f t="shared" si="18"/>
        <v>0</v>
      </c>
      <c r="J285" s="79">
        <f t="shared" si="18"/>
        <v>1414.3799999999999</v>
      </c>
      <c r="K285" s="79">
        <f t="shared" si="18"/>
        <v>1014.8000000000001</v>
      </c>
      <c r="L285" s="79">
        <f t="shared" si="18"/>
        <v>0</v>
      </c>
      <c r="M285" s="79">
        <f t="shared" si="18"/>
        <v>0</v>
      </c>
      <c r="N285" s="79">
        <f t="shared" si="18"/>
        <v>0</v>
      </c>
      <c r="O285" s="79">
        <f>O273+O272+O268+O267+O260+O257+O254+O252+O251+O248+O245+O234+O231+O225+O222+O220+O207+O196+O187+O180+O173</f>
        <v>0</v>
      </c>
      <c r="P285" s="79">
        <f>P273+P272+P268+P267+P260+P257+P254+P252+P251+P248+P245+P234+P231+P225+P222+P220+P207+P196+P187+P180+P173</f>
        <v>0</v>
      </c>
      <c r="Q285" s="79">
        <f>Q273+Q272+Q268+Q267+Q260+Q257+Q254+Q252+Q251+Q248+Q245+Q234+Q231+Q225+Q222+Q220+Q207+Q196+Q187+Q180+Q173</f>
        <v>0</v>
      </c>
      <c r="R285" s="79">
        <f>R273+R272+R268+R267+R260+R257+R254+R252+R251+R248+R245+R234+R231+R225+R222+R220+R207+R196+R187+R180+R173</f>
        <v>0</v>
      </c>
    </row>
    <row r="286" spans="1:19" s="2" customFormat="1" ht="11.25" x14ac:dyDescent="0.2">
      <c r="A286" s="14" t="s">
        <v>297</v>
      </c>
      <c r="B286" s="14"/>
      <c r="C286" s="15"/>
      <c r="D286" s="16"/>
      <c r="E286" s="73"/>
      <c r="F286" s="79">
        <f>F281+F280+F279+F278+F277+F271+F229</f>
        <v>781.1</v>
      </c>
      <c r="G286" s="79">
        <f>G273+G272+G268+G267+G260+G254+G252+G251+G248+G245+G240+G234+G231+G225+G222+G220+G207+G196+G187+G180+G173</f>
        <v>0</v>
      </c>
      <c r="H286" s="79">
        <f t="shared" ref="H286:O286" si="19">H281+H280+H279+H278+H277+H271+H229</f>
        <v>0</v>
      </c>
      <c r="I286" s="79">
        <f t="shared" si="19"/>
        <v>0</v>
      </c>
      <c r="J286" s="79">
        <f t="shared" si="19"/>
        <v>0</v>
      </c>
      <c r="K286" s="79">
        <f t="shared" si="19"/>
        <v>0</v>
      </c>
      <c r="L286" s="79">
        <f t="shared" si="19"/>
        <v>50</v>
      </c>
      <c r="M286" s="79">
        <f t="shared" si="19"/>
        <v>171.3</v>
      </c>
      <c r="N286" s="79">
        <f t="shared" si="19"/>
        <v>169.8</v>
      </c>
      <c r="O286" s="79">
        <f t="shared" si="19"/>
        <v>194</v>
      </c>
      <c r="P286" s="79">
        <f>P281+P280+P278+P277+P271+P229+P279</f>
        <v>196</v>
      </c>
      <c r="Q286" s="79">
        <f>Q281+Q280+Q279+Q278+Q277+Q271+Q229</f>
        <v>0</v>
      </c>
      <c r="R286" s="79">
        <f>R281+R280+R279+R278+R277+R271+R229</f>
        <v>0</v>
      </c>
    </row>
    <row r="287" spans="1:19" s="2" customFormat="1" ht="11.25" x14ac:dyDescent="0.2">
      <c r="A287" s="14" t="s">
        <v>298</v>
      </c>
      <c r="B287" s="14"/>
      <c r="C287" s="15"/>
      <c r="D287" s="16"/>
      <c r="E287" s="73"/>
      <c r="F287" s="79">
        <f>G287+H287+I287+J287+K287+L287+M287+N287+O287+P287+Q287+R287</f>
        <v>368.4</v>
      </c>
      <c r="G287" s="79">
        <f t="shared" ref="G287:R287" si="20">G269</f>
        <v>0</v>
      </c>
      <c r="H287" s="79">
        <f t="shared" si="20"/>
        <v>0</v>
      </c>
      <c r="I287" s="79">
        <f t="shared" si="20"/>
        <v>0</v>
      </c>
      <c r="J287" s="79">
        <f t="shared" si="20"/>
        <v>0</v>
      </c>
      <c r="K287" s="79">
        <f t="shared" si="20"/>
        <v>0</v>
      </c>
      <c r="L287" s="79">
        <f t="shared" si="20"/>
        <v>0</v>
      </c>
      <c r="M287" s="79">
        <f t="shared" si="20"/>
        <v>0</v>
      </c>
      <c r="N287" s="79">
        <f t="shared" si="20"/>
        <v>0</v>
      </c>
      <c r="O287" s="79">
        <f t="shared" si="20"/>
        <v>155.4</v>
      </c>
      <c r="P287" s="79">
        <f t="shared" si="20"/>
        <v>113</v>
      </c>
      <c r="Q287" s="79">
        <f t="shared" si="20"/>
        <v>100</v>
      </c>
      <c r="R287" s="79">
        <f t="shared" si="20"/>
        <v>0</v>
      </c>
    </row>
    <row r="288" spans="1:19" s="2" customFormat="1" ht="11.25" x14ac:dyDescent="0.2">
      <c r="A288" s="14" t="s">
        <v>47</v>
      </c>
      <c r="B288" s="14"/>
      <c r="C288" s="15"/>
      <c r="D288" s="16"/>
      <c r="E288" s="73"/>
      <c r="F288" s="79">
        <f>G288+H288+I288+J288+K288+L288+M288+N288+O288+P288+Q288+R288</f>
        <v>3299.5499999999997</v>
      </c>
      <c r="G288" s="79">
        <f>G183+G192+G199+G201+G202+G208+G209+G210+G214+G217+G218+G228+G235+G236+G237+G242</f>
        <v>496.05</v>
      </c>
      <c r="H288" s="79">
        <f>H181+H198+H200+H201+H208+H209+H210+H214+H228+H235+H237+H241</f>
        <v>871.9</v>
      </c>
      <c r="I288" s="79">
        <f>I175+I176+I181+I198+I214+I228+T255</f>
        <v>787</v>
      </c>
      <c r="J288" s="79">
        <f>J198+J228+J214</f>
        <v>142</v>
      </c>
      <c r="K288" s="79">
        <f>K198+K228+K233+K214</f>
        <v>152</v>
      </c>
      <c r="L288" s="79">
        <f>L237+L236+L235+L233+L228+L218+L217+L214+L213+L211+L210+L209+L208+L202+L201+L200+L199+L192+L188+L183+L182+L181+L179+L178+L177+L176+L175</f>
        <v>10</v>
      </c>
      <c r="M288" s="79">
        <f>M237+M236+M235+M233+M228+M218+M217+M214+M213+M211+M210+M209+M208+M202+M201+M199+M200+M198+M192+M188+M183+M182+M181+M179+M178+M176+M175</f>
        <v>10</v>
      </c>
      <c r="N288" s="79">
        <f>N233</f>
        <v>10</v>
      </c>
      <c r="O288" s="79">
        <f>O237+O236+O235+O233+O228+O218+O217+O214+O213+O211+O210+O209+O208+O202+O201+O200+O199+O198+O192+O188+O183+O182+O181+O179+O178+O177+O176+O175</f>
        <v>366.6</v>
      </c>
      <c r="P288" s="79">
        <f>P237+P236+P235+P233+P228+P218+P217+P214+P213+P211+P210+P209+P208+P202+P201+P200+P199+P198+P192+P188+P183+P182+P181+P179+P178+P177+P176+P175</f>
        <v>158</v>
      </c>
      <c r="Q288" s="79">
        <f>Q237+Q236+Q235+Q233+Q228+Q218+Q217+Q214+Q213+Q211+Q210+Q209+Q202+Q201+Q200+Q199+Q198+Q192+Q188+Q183+Q182+Q181+Q179+Q178+Q177+Q176+Q175</f>
        <v>148</v>
      </c>
      <c r="R288" s="79">
        <f>R188+R211+R228+R233</f>
        <v>148</v>
      </c>
      <c r="S288" s="13">
        <f>H181+H200+H201+H208+H209+H210+H214+H228+H235+H237+H241</f>
        <v>621.90000000000009</v>
      </c>
    </row>
    <row r="289" spans="1:18" s="2" customFormat="1" ht="11.25" customHeight="1" x14ac:dyDescent="0.2">
      <c r="A289" s="161" t="s">
        <v>200</v>
      </c>
      <c r="B289" s="162"/>
      <c r="C289" s="162"/>
      <c r="D289" s="162"/>
      <c r="E289" s="162"/>
      <c r="F289" s="162"/>
      <c r="G289" s="162"/>
      <c r="H289" s="162"/>
      <c r="I289" s="162"/>
      <c r="J289" s="162"/>
      <c r="K289" s="163"/>
      <c r="L289" s="52"/>
      <c r="M289" s="52"/>
      <c r="N289" s="52"/>
      <c r="O289" s="52"/>
      <c r="P289" s="52"/>
      <c r="Q289" s="52"/>
      <c r="R289" s="52"/>
    </row>
    <row r="290" spans="1:18" s="2" customFormat="1" ht="45" x14ac:dyDescent="0.2">
      <c r="A290" s="14" t="s">
        <v>48</v>
      </c>
      <c r="B290" s="14"/>
      <c r="C290" s="15"/>
      <c r="D290" s="16" t="s">
        <v>8</v>
      </c>
      <c r="E290" s="15"/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28">
        <v>0</v>
      </c>
      <c r="L290" s="17">
        <v>0</v>
      </c>
      <c r="M290" s="17">
        <v>0</v>
      </c>
      <c r="N290" s="17">
        <v>0</v>
      </c>
      <c r="O290" s="17">
        <v>0</v>
      </c>
      <c r="P290" s="17">
        <v>0</v>
      </c>
      <c r="Q290" s="17">
        <v>0</v>
      </c>
      <c r="R290" s="17">
        <v>0</v>
      </c>
    </row>
    <row r="291" spans="1:18" s="2" customFormat="1" ht="11.25" customHeight="1" x14ac:dyDescent="0.2">
      <c r="A291" s="161" t="s">
        <v>201</v>
      </c>
      <c r="B291" s="162"/>
      <c r="C291" s="162"/>
      <c r="D291" s="162"/>
      <c r="E291" s="162"/>
      <c r="F291" s="162"/>
      <c r="G291" s="162"/>
      <c r="H291" s="162"/>
      <c r="I291" s="162"/>
      <c r="J291" s="162"/>
      <c r="K291" s="163"/>
      <c r="L291" s="52"/>
      <c r="M291" s="52"/>
      <c r="N291" s="52"/>
      <c r="O291" s="52"/>
      <c r="P291" s="52"/>
      <c r="Q291" s="52"/>
      <c r="R291" s="52"/>
    </row>
    <row r="292" spans="1:18" s="2" customFormat="1" ht="45" x14ac:dyDescent="0.2">
      <c r="A292" s="14" t="s">
        <v>29</v>
      </c>
      <c r="B292" s="14" t="s">
        <v>30</v>
      </c>
      <c r="C292" s="15"/>
      <c r="D292" s="16" t="s">
        <v>209</v>
      </c>
      <c r="E292" s="15"/>
      <c r="F292" s="17">
        <f>SUM(G292:K292)</f>
        <v>0</v>
      </c>
      <c r="G292" s="17">
        <v>0</v>
      </c>
      <c r="H292" s="17">
        <v>0</v>
      </c>
      <c r="I292" s="17">
        <v>0</v>
      </c>
      <c r="J292" s="17">
        <v>0</v>
      </c>
      <c r="K292" s="28">
        <v>0</v>
      </c>
      <c r="L292" s="17">
        <v>0</v>
      </c>
      <c r="M292" s="17">
        <v>0</v>
      </c>
      <c r="N292" s="17">
        <v>0</v>
      </c>
      <c r="O292" s="17">
        <v>0</v>
      </c>
      <c r="P292" s="17">
        <v>0</v>
      </c>
      <c r="Q292" s="17">
        <v>0</v>
      </c>
      <c r="R292" s="17">
        <v>0</v>
      </c>
    </row>
    <row r="293" spans="1:18" s="2" customFormat="1" ht="11.25" x14ac:dyDescent="0.2">
      <c r="A293" s="14"/>
      <c r="B293" s="14"/>
      <c r="C293" s="15"/>
      <c r="D293" s="16"/>
      <c r="E293" s="15"/>
      <c r="F293" s="53"/>
      <c r="G293" s="53"/>
      <c r="H293" s="53"/>
      <c r="I293" s="53"/>
      <c r="J293" s="53"/>
      <c r="K293" s="19"/>
      <c r="L293" s="53"/>
      <c r="M293" s="53"/>
      <c r="N293" s="53"/>
      <c r="O293" s="53"/>
      <c r="P293" s="53"/>
      <c r="Q293" s="53"/>
      <c r="R293" s="53"/>
    </row>
    <row r="294" spans="1:18" s="2" customFormat="1" ht="33.75" x14ac:dyDescent="0.2">
      <c r="A294" s="14" t="s">
        <v>31</v>
      </c>
      <c r="B294" s="14" t="s">
        <v>32</v>
      </c>
      <c r="C294" s="15"/>
      <c r="D294" s="16" t="s">
        <v>33</v>
      </c>
      <c r="E294" s="15"/>
      <c r="F294" s="17">
        <f>SUM(G294:K294)</f>
        <v>0</v>
      </c>
      <c r="G294" s="17">
        <v>0</v>
      </c>
      <c r="H294" s="17">
        <v>0</v>
      </c>
      <c r="I294" s="17">
        <v>0</v>
      </c>
      <c r="J294" s="17">
        <v>0</v>
      </c>
      <c r="K294" s="19">
        <v>0</v>
      </c>
      <c r="L294" s="17">
        <v>0</v>
      </c>
      <c r="M294" s="17">
        <v>0</v>
      </c>
      <c r="N294" s="17">
        <v>0</v>
      </c>
      <c r="O294" s="17">
        <v>0</v>
      </c>
      <c r="P294" s="17">
        <v>0</v>
      </c>
      <c r="Q294" s="17">
        <v>0</v>
      </c>
      <c r="R294" s="17">
        <v>0</v>
      </c>
    </row>
    <row r="295" spans="1:18" s="2" customFormat="1" ht="11.25" x14ac:dyDescent="0.2">
      <c r="A295" s="157" t="s">
        <v>34</v>
      </c>
      <c r="B295" s="157"/>
      <c r="C295" s="157"/>
      <c r="D295" s="157"/>
      <c r="E295" s="157"/>
      <c r="F295" s="157"/>
      <c r="G295" s="157"/>
      <c r="H295" s="157"/>
      <c r="I295" s="157"/>
      <c r="J295" s="157"/>
      <c r="K295" s="158"/>
      <c r="L295" s="52"/>
      <c r="M295" s="52"/>
      <c r="N295" s="52"/>
      <c r="O295" s="52"/>
      <c r="P295" s="52"/>
      <c r="Q295" s="52"/>
      <c r="R295" s="52"/>
    </row>
    <row r="296" spans="1:18" s="2" customFormat="1" ht="78.75" x14ac:dyDescent="0.2">
      <c r="A296" s="14" t="s">
        <v>35</v>
      </c>
      <c r="B296" s="14"/>
      <c r="C296" s="15"/>
      <c r="D296" s="16" t="s">
        <v>313</v>
      </c>
      <c r="E296" s="15"/>
      <c r="F296" s="17">
        <f>SUM(G296:K296)</f>
        <v>0</v>
      </c>
      <c r="G296" s="17">
        <v>0</v>
      </c>
      <c r="H296" s="17">
        <v>0</v>
      </c>
      <c r="I296" s="17">
        <v>0</v>
      </c>
      <c r="J296" s="17">
        <v>0</v>
      </c>
      <c r="K296" s="19">
        <v>0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</row>
    <row r="297" spans="1:18" s="2" customFormat="1" ht="56.25" x14ac:dyDescent="0.2">
      <c r="A297" s="14" t="s">
        <v>36</v>
      </c>
      <c r="B297" s="14"/>
      <c r="C297" s="15"/>
      <c r="D297" s="16" t="s">
        <v>211</v>
      </c>
      <c r="E297" s="15"/>
      <c r="F297" s="53"/>
      <c r="G297" s="53"/>
      <c r="H297" s="53"/>
      <c r="I297" s="53"/>
      <c r="J297" s="53"/>
      <c r="K297" s="19"/>
      <c r="L297" s="53"/>
      <c r="M297" s="53"/>
      <c r="N297" s="53"/>
      <c r="O297" s="53"/>
      <c r="P297" s="53"/>
      <c r="Q297" s="53"/>
      <c r="R297" s="53"/>
    </row>
    <row r="298" spans="1:18" s="2" customFormat="1" ht="33.75" x14ac:dyDescent="0.2">
      <c r="A298" s="14" t="s">
        <v>37</v>
      </c>
      <c r="B298" s="14"/>
      <c r="C298" s="15"/>
      <c r="D298" s="16" t="s">
        <v>8</v>
      </c>
      <c r="E298" s="15"/>
      <c r="F298" s="17">
        <f>SUM(G298:K298)</f>
        <v>0</v>
      </c>
      <c r="G298" s="17">
        <v>0</v>
      </c>
      <c r="H298" s="17">
        <v>0</v>
      </c>
      <c r="I298" s="17">
        <v>0</v>
      </c>
      <c r="J298" s="17">
        <v>0</v>
      </c>
      <c r="K298" s="19">
        <v>0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</row>
    <row r="299" spans="1:18" s="2" customFormat="1" ht="22.5" x14ac:dyDescent="0.2">
      <c r="A299" s="14" t="s">
        <v>38</v>
      </c>
      <c r="B299" s="14"/>
      <c r="C299" s="15"/>
      <c r="D299" s="16"/>
      <c r="E299" s="15"/>
      <c r="F299" s="53"/>
      <c r="G299" s="53"/>
      <c r="H299" s="53"/>
      <c r="I299" s="53"/>
      <c r="J299" s="53"/>
      <c r="K299" s="19"/>
      <c r="L299" s="53"/>
      <c r="M299" s="53"/>
      <c r="N299" s="53"/>
      <c r="O299" s="53"/>
      <c r="P299" s="53"/>
      <c r="Q299" s="53"/>
      <c r="R299" s="53"/>
    </row>
    <row r="300" spans="1:18" s="2" customFormat="1" ht="11.25" x14ac:dyDescent="0.2">
      <c r="A300" s="14" t="s">
        <v>39</v>
      </c>
      <c r="B300" s="14"/>
      <c r="C300" s="15"/>
      <c r="D300" s="16"/>
      <c r="E300" s="15"/>
      <c r="F300" s="53"/>
      <c r="G300" s="53"/>
      <c r="H300" s="53"/>
      <c r="I300" s="53"/>
      <c r="J300" s="53"/>
      <c r="K300" s="19"/>
      <c r="L300" s="53"/>
      <c r="M300" s="53"/>
      <c r="N300" s="53"/>
      <c r="O300" s="53"/>
      <c r="P300" s="53"/>
      <c r="Q300" s="53"/>
      <c r="R300" s="53"/>
    </row>
    <row r="301" spans="1:18" s="2" customFormat="1" ht="67.5" x14ac:dyDescent="0.2">
      <c r="A301" s="14" t="s">
        <v>40</v>
      </c>
      <c r="B301" s="14"/>
      <c r="C301" s="15"/>
      <c r="D301" s="16" t="s">
        <v>44</v>
      </c>
      <c r="E301" s="15"/>
      <c r="F301" s="17">
        <f>SUM(G301:K301)</f>
        <v>0</v>
      </c>
      <c r="G301" s="17">
        <v>0</v>
      </c>
      <c r="H301" s="17">
        <v>0</v>
      </c>
      <c r="I301" s="17">
        <v>0</v>
      </c>
      <c r="J301" s="17">
        <v>0</v>
      </c>
      <c r="K301" s="19">
        <v>0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</row>
    <row r="302" spans="1:18" s="2" customFormat="1" ht="22.5" x14ac:dyDescent="0.2">
      <c r="A302" s="14" t="s">
        <v>41</v>
      </c>
      <c r="B302" s="14"/>
      <c r="C302" s="15"/>
      <c r="D302" s="16"/>
      <c r="E302" s="15"/>
      <c r="F302" s="53"/>
      <c r="G302" s="53"/>
      <c r="H302" s="53"/>
      <c r="I302" s="53"/>
      <c r="J302" s="53"/>
      <c r="K302" s="19"/>
      <c r="L302" s="53"/>
      <c r="M302" s="53"/>
      <c r="N302" s="53"/>
      <c r="O302" s="53"/>
      <c r="P302" s="53"/>
      <c r="Q302" s="53"/>
      <c r="R302" s="53"/>
    </row>
    <row r="303" spans="1:18" s="2" customFormat="1" ht="11.25" x14ac:dyDescent="0.2">
      <c r="A303" s="14" t="s">
        <v>42</v>
      </c>
      <c r="B303" s="14"/>
      <c r="C303" s="15"/>
      <c r="D303" s="16"/>
      <c r="E303" s="15"/>
      <c r="F303" s="53"/>
      <c r="G303" s="53"/>
      <c r="H303" s="53"/>
      <c r="I303" s="53"/>
      <c r="J303" s="53"/>
      <c r="K303" s="19"/>
      <c r="L303" s="53"/>
      <c r="M303" s="53"/>
      <c r="N303" s="53"/>
      <c r="O303" s="53"/>
      <c r="P303" s="53"/>
      <c r="Q303" s="53"/>
      <c r="R303" s="53"/>
    </row>
    <row r="304" spans="1:18" s="2" customFormat="1" ht="11.25" x14ac:dyDescent="0.2">
      <c r="A304" s="14" t="s">
        <v>43</v>
      </c>
      <c r="B304" s="14"/>
      <c r="C304" s="15"/>
      <c r="D304" s="16"/>
      <c r="E304" s="15"/>
      <c r="F304" s="53"/>
      <c r="G304" s="53"/>
      <c r="H304" s="53"/>
      <c r="I304" s="53"/>
      <c r="J304" s="53"/>
      <c r="K304" s="19"/>
      <c r="L304" s="53"/>
      <c r="M304" s="53"/>
      <c r="N304" s="53"/>
      <c r="O304" s="53"/>
      <c r="P304" s="53"/>
      <c r="Q304" s="53"/>
      <c r="R304" s="53"/>
    </row>
    <row r="305" spans="1:18" s="2" customFormat="1" ht="180" x14ac:dyDescent="0.2">
      <c r="A305" s="14" t="s">
        <v>203</v>
      </c>
      <c r="B305" s="14" t="s">
        <v>45</v>
      </c>
      <c r="C305" s="15"/>
      <c r="D305" s="16" t="s">
        <v>314</v>
      </c>
      <c r="E305" s="15" t="s">
        <v>212</v>
      </c>
      <c r="F305" s="53"/>
      <c r="G305" s="53"/>
      <c r="H305" s="53"/>
      <c r="I305" s="53"/>
      <c r="J305" s="53"/>
      <c r="K305" s="19"/>
      <c r="L305" s="53"/>
      <c r="M305" s="53"/>
      <c r="N305" s="53"/>
      <c r="O305" s="53"/>
      <c r="P305" s="53"/>
      <c r="Q305" s="53"/>
      <c r="R305" s="53"/>
    </row>
    <row r="306" spans="1:18" s="2" customFormat="1" ht="11.25" x14ac:dyDescent="0.2">
      <c r="A306" s="54" t="s">
        <v>202</v>
      </c>
      <c r="B306" s="14"/>
      <c r="C306" s="15"/>
      <c r="D306" s="16"/>
      <c r="E306" s="86"/>
      <c r="F306" s="74">
        <f>F307+F308+F309+F310+F311</f>
        <v>610552.38</v>
      </c>
      <c r="G306" s="74">
        <f t="shared" ref="G306:R306" si="21">ROUND((G307+G308+G309+G310+G311),1)</f>
        <v>66285.3</v>
      </c>
      <c r="H306" s="74">
        <f t="shared" si="21"/>
        <v>48927.1</v>
      </c>
      <c r="I306" s="74">
        <f t="shared" si="21"/>
        <v>101882</v>
      </c>
      <c r="J306" s="74">
        <f t="shared" si="21"/>
        <v>110757.2</v>
      </c>
      <c r="K306" s="74">
        <f t="shared" si="21"/>
        <v>69565.5</v>
      </c>
      <c r="L306" s="74">
        <f t="shared" si="21"/>
        <v>10091.5</v>
      </c>
      <c r="M306" s="74">
        <f t="shared" si="21"/>
        <v>25130.1</v>
      </c>
      <c r="N306" s="74">
        <f t="shared" si="21"/>
        <v>21110.7</v>
      </c>
      <c r="O306" s="74">
        <f t="shared" si="21"/>
        <v>26296.5</v>
      </c>
      <c r="P306" s="74">
        <f t="shared" si="21"/>
        <v>52578.1</v>
      </c>
      <c r="Q306" s="74">
        <f t="shared" si="21"/>
        <v>42238.1</v>
      </c>
      <c r="R306" s="74">
        <f t="shared" si="21"/>
        <v>35690.300000000003</v>
      </c>
    </row>
    <row r="307" spans="1:18" s="2" customFormat="1" ht="11.25" x14ac:dyDescent="0.2">
      <c r="A307" s="34" t="s">
        <v>46</v>
      </c>
      <c r="B307" s="14"/>
      <c r="C307" s="15"/>
      <c r="D307" s="16"/>
      <c r="E307" s="86"/>
      <c r="F307" s="76">
        <f>ROUND((G307+H307+I307+J307+K307+L307+M307+N307+O307+P307+Q307+R307),1)</f>
        <v>240706.9</v>
      </c>
      <c r="G307" s="76">
        <f t="shared" ref="G307:R307" si="22">ROUND((G41+G165+G284),1)</f>
        <v>1902.7</v>
      </c>
      <c r="H307" s="76">
        <f t="shared" si="22"/>
        <v>2877.2</v>
      </c>
      <c r="I307" s="106">
        <f t="shared" si="22"/>
        <v>29267.8</v>
      </c>
      <c r="J307" s="106">
        <f t="shared" si="22"/>
        <v>58678</v>
      </c>
      <c r="K307" s="106">
        <f t="shared" si="22"/>
        <v>25398.7</v>
      </c>
      <c r="L307" s="106">
        <f t="shared" si="22"/>
        <v>10031.5</v>
      </c>
      <c r="M307" s="106">
        <f t="shared" si="22"/>
        <v>24948.799999999999</v>
      </c>
      <c r="N307" s="106">
        <f t="shared" si="22"/>
        <v>20003.7</v>
      </c>
      <c r="O307" s="106">
        <f t="shared" si="22"/>
        <v>12030.5</v>
      </c>
      <c r="P307" s="106">
        <f t="shared" si="22"/>
        <v>24935.599999999999</v>
      </c>
      <c r="Q307" s="106">
        <f t="shared" si="22"/>
        <v>16074.2</v>
      </c>
      <c r="R307" s="106">
        <f t="shared" si="22"/>
        <v>14558.2</v>
      </c>
    </row>
    <row r="308" spans="1:18" s="2" customFormat="1" ht="11.25" x14ac:dyDescent="0.2">
      <c r="A308" s="34" t="s">
        <v>399</v>
      </c>
      <c r="B308" s="14"/>
      <c r="C308" s="15"/>
      <c r="D308" s="16"/>
      <c r="E308" s="15"/>
      <c r="F308" s="76">
        <f>G308+H308+I308+J308+K308+L308+M308+N308+O308+Q308+R308</f>
        <v>2429.1799999999998</v>
      </c>
      <c r="G308" s="76">
        <f t="shared" ref="G308:Q308" si="23">G285</f>
        <v>0</v>
      </c>
      <c r="H308" s="76">
        <f t="shared" si="23"/>
        <v>0</v>
      </c>
      <c r="I308" s="76">
        <f t="shared" si="23"/>
        <v>0</v>
      </c>
      <c r="J308" s="76">
        <f t="shared" si="23"/>
        <v>1414.3799999999999</v>
      </c>
      <c r="K308" s="76">
        <f t="shared" si="23"/>
        <v>1014.8000000000001</v>
      </c>
      <c r="L308" s="76">
        <f t="shared" si="23"/>
        <v>0</v>
      </c>
      <c r="M308" s="76">
        <f t="shared" si="23"/>
        <v>0</v>
      </c>
      <c r="N308" s="76">
        <f t="shared" si="23"/>
        <v>0</v>
      </c>
      <c r="O308" s="76">
        <f t="shared" si="23"/>
        <v>0</v>
      </c>
      <c r="P308" s="76">
        <f t="shared" si="23"/>
        <v>0</v>
      </c>
      <c r="Q308" s="76">
        <f t="shared" si="23"/>
        <v>0</v>
      </c>
      <c r="R308" s="76">
        <f>R285</f>
        <v>0</v>
      </c>
    </row>
    <row r="309" spans="1:18" s="2" customFormat="1" ht="11.25" x14ac:dyDescent="0.2">
      <c r="A309" s="20" t="s">
        <v>400</v>
      </c>
      <c r="B309" s="20"/>
      <c r="C309" s="27"/>
      <c r="D309" s="18"/>
      <c r="E309" s="27"/>
      <c r="F309" s="76">
        <f>G309+H309+I309+J309+K309+L309+M309+N309+O309+P309+Q309+R309</f>
        <v>781.1</v>
      </c>
      <c r="G309" s="76">
        <f t="shared" ref="G309:Q309" si="24">G286</f>
        <v>0</v>
      </c>
      <c r="H309" s="76">
        <f t="shared" si="24"/>
        <v>0</v>
      </c>
      <c r="I309" s="76">
        <f t="shared" si="24"/>
        <v>0</v>
      </c>
      <c r="J309" s="76">
        <f t="shared" si="24"/>
        <v>0</v>
      </c>
      <c r="K309" s="76">
        <f t="shared" si="24"/>
        <v>0</v>
      </c>
      <c r="L309" s="76">
        <f t="shared" si="24"/>
        <v>50</v>
      </c>
      <c r="M309" s="76">
        <f t="shared" si="24"/>
        <v>171.3</v>
      </c>
      <c r="N309" s="76">
        <f t="shared" si="24"/>
        <v>169.8</v>
      </c>
      <c r="O309" s="76">
        <f t="shared" si="24"/>
        <v>194</v>
      </c>
      <c r="P309" s="76">
        <f t="shared" si="24"/>
        <v>196</v>
      </c>
      <c r="Q309" s="76">
        <f t="shared" si="24"/>
        <v>0</v>
      </c>
      <c r="R309" s="76">
        <f>R286</f>
        <v>0</v>
      </c>
    </row>
    <row r="310" spans="1:18" s="2" customFormat="1" ht="11.25" x14ac:dyDescent="0.2">
      <c r="A310" s="20" t="s">
        <v>401</v>
      </c>
      <c r="B310" s="20"/>
      <c r="C310" s="27"/>
      <c r="D310" s="18"/>
      <c r="E310" s="27"/>
      <c r="F310" s="76">
        <f>G310+H310+I310+J310+K310+L310+M310+N310+O310+P310+Q310+R310</f>
        <v>368.4</v>
      </c>
      <c r="G310" s="76">
        <f t="shared" ref="G310:Q310" si="25">G287</f>
        <v>0</v>
      </c>
      <c r="H310" s="76">
        <f t="shared" si="25"/>
        <v>0</v>
      </c>
      <c r="I310" s="76">
        <f t="shared" si="25"/>
        <v>0</v>
      </c>
      <c r="J310" s="76">
        <f t="shared" si="25"/>
        <v>0</v>
      </c>
      <c r="K310" s="76">
        <f t="shared" si="25"/>
        <v>0</v>
      </c>
      <c r="L310" s="76">
        <f t="shared" si="25"/>
        <v>0</v>
      </c>
      <c r="M310" s="76">
        <f t="shared" si="25"/>
        <v>0</v>
      </c>
      <c r="N310" s="76">
        <f t="shared" si="25"/>
        <v>0</v>
      </c>
      <c r="O310" s="76">
        <f t="shared" si="25"/>
        <v>155.4</v>
      </c>
      <c r="P310" s="76">
        <f t="shared" si="25"/>
        <v>113</v>
      </c>
      <c r="Q310" s="76">
        <f t="shared" si="25"/>
        <v>100</v>
      </c>
      <c r="R310" s="76">
        <f>R287</f>
        <v>0</v>
      </c>
    </row>
    <row r="311" spans="1:18" s="2" customFormat="1" ht="11.25" x14ac:dyDescent="0.2">
      <c r="A311" s="34" t="s">
        <v>47</v>
      </c>
      <c r="B311" s="14"/>
      <c r="C311" s="15"/>
      <c r="D311" s="16"/>
      <c r="E311" s="29"/>
      <c r="F311" s="76">
        <f>ROUND((G311+H311+I311+J311+K311+L311+M311+N311+O311+P311+Q311+R311),1)</f>
        <v>366266.8</v>
      </c>
      <c r="G311" s="106">
        <f>ROUND((G42+G166+G288),1)</f>
        <v>64382.6</v>
      </c>
      <c r="H311" s="106">
        <f>ROUND((H42+H166+H288),1)</f>
        <v>46049.9</v>
      </c>
      <c r="I311" s="76">
        <f>ROUND((I42+I166+I288),1)</f>
        <v>72614.2</v>
      </c>
      <c r="J311" s="76">
        <f>ROUND((J42+J166+J288),1)</f>
        <v>50664.800000000003</v>
      </c>
      <c r="K311" s="76">
        <f>ROUND((K42+K166+K288),1)</f>
        <v>43152</v>
      </c>
      <c r="L311" s="76">
        <f t="shared" ref="L311:N311" si="26">L42+L166+L288</f>
        <v>10</v>
      </c>
      <c r="M311" s="76">
        <f t="shared" si="26"/>
        <v>10</v>
      </c>
      <c r="N311" s="76">
        <f t="shared" si="26"/>
        <v>937.18599999999992</v>
      </c>
      <c r="O311" s="76">
        <f>ROUND((O42+O166+O288),1)</f>
        <v>13916.6</v>
      </c>
      <c r="P311" s="76">
        <f>ROUND((P42+P166+P288),1)</f>
        <v>27333.5</v>
      </c>
      <c r="Q311" s="76">
        <f>ROUND((Q42+Q166+Q288),1)</f>
        <v>26063.9</v>
      </c>
      <c r="R311" s="76">
        <f>ROUND((R42+R166+R288),1)</f>
        <v>21132.1</v>
      </c>
    </row>
    <row r="312" spans="1:18" s="2" customFormat="1" x14ac:dyDescent="0.2">
      <c r="A312" s="55"/>
      <c r="B312" s="55"/>
      <c r="C312" s="56"/>
      <c r="D312" s="57"/>
      <c r="E312" s="56"/>
      <c r="F312" s="58"/>
      <c r="G312" s="59"/>
      <c r="H312" s="59"/>
      <c r="I312" s="59"/>
      <c r="J312" s="59"/>
      <c r="K312" s="60"/>
      <c r="L312" s="59"/>
      <c r="M312" s="59"/>
      <c r="N312" s="59"/>
      <c r="O312" s="59"/>
      <c r="P312" s="59"/>
      <c r="Q312" s="59"/>
      <c r="R312" s="59"/>
    </row>
    <row r="313" spans="1:18" s="2" customFormat="1" x14ac:dyDescent="0.2">
      <c r="A313" s="61"/>
      <c r="B313" s="61"/>
      <c r="C313" s="62"/>
      <c r="D313" s="63"/>
      <c r="E313" s="64"/>
      <c r="F313" s="65"/>
      <c r="G313" s="66"/>
      <c r="H313" s="66"/>
      <c r="I313" s="67"/>
      <c r="J313" s="66"/>
      <c r="K313" s="68"/>
      <c r="L313" s="66"/>
      <c r="M313" s="66"/>
      <c r="N313" s="66"/>
      <c r="O313" s="66"/>
      <c r="P313" s="66"/>
      <c r="Q313" s="66"/>
      <c r="R313" s="66"/>
    </row>
    <row r="314" spans="1:18" s="2" customFormat="1" x14ac:dyDescent="0.2">
      <c r="A314" s="61"/>
      <c r="B314" s="61"/>
      <c r="C314" s="69"/>
      <c r="D314" s="70"/>
      <c r="E314" s="71"/>
      <c r="F314" s="66"/>
      <c r="G314" s="66"/>
      <c r="H314" s="66"/>
      <c r="I314" s="66"/>
      <c r="J314" s="66"/>
      <c r="K314" s="68"/>
      <c r="L314" s="66"/>
      <c r="M314" s="66"/>
      <c r="N314" s="66"/>
      <c r="O314" s="66"/>
      <c r="P314" s="66"/>
      <c r="Q314" s="66"/>
      <c r="R314" s="66"/>
    </row>
    <row r="315" spans="1:18" s="2" customFormat="1" x14ac:dyDescent="0.2">
      <c r="A315" s="61"/>
      <c r="B315" s="61"/>
      <c r="C315" s="69"/>
      <c r="D315" s="70"/>
      <c r="E315" s="71"/>
      <c r="F315" s="66"/>
      <c r="G315" s="66"/>
      <c r="H315" s="66"/>
      <c r="I315" s="66"/>
      <c r="J315" s="66"/>
      <c r="K315" s="68"/>
      <c r="L315" s="66"/>
      <c r="M315" s="66"/>
      <c r="N315" s="66"/>
      <c r="O315" s="66"/>
      <c r="P315" s="66"/>
      <c r="Q315" s="66"/>
      <c r="R315" s="66"/>
    </row>
    <row r="316" spans="1:18" x14ac:dyDescent="0.2">
      <c r="A316" s="61"/>
      <c r="B316" s="61"/>
      <c r="C316" s="69"/>
      <c r="D316" s="70"/>
      <c r="E316" s="71"/>
      <c r="F316" s="66"/>
      <c r="G316" s="66"/>
      <c r="H316" s="66"/>
      <c r="I316" s="66"/>
      <c r="J316" s="66"/>
      <c r="L316" s="66"/>
      <c r="M316" s="66"/>
      <c r="N316" s="66"/>
      <c r="O316" s="66"/>
      <c r="P316" s="66"/>
      <c r="Q316" s="66"/>
      <c r="R316" s="66"/>
    </row>
    <row r="317" spans="1:18" x14ac:dyDescent="0.2">
      <c r="A317" s="61"/>
      <c r="B317" s="61"/>
      <c r="C317" s="69"/>
      <c r="D317" s="70"/>
      <c r="E317" s="71"/>
      <c r="F317" s="66"/>
      <c r="G317" s="66"/>
      <c r="H317" s="66"/>
      <c r="I317" s="66"/>
      <c r="J317" s="66"/>
      <c r="L317" s="66"/>
      <c r="M317" s="66"/>
      <c r="N317" s="66"/>
      <c r="O317" s="66"/>
      <c r="P317" s="66"/>
      <c r="Q317" s="66"/>
      <c r="R317" s="66"/>
    </row>
    <row r="318" spans="1:18" x14ac:dyDescent="0.2">
      <c r="A318" s="7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66"/>
      <c r="M318" s="72"/>
      <c r="N318" s="72"/>
      <c r="O318" s="72"/>
      <c r="P318" s="72"/>
      <c r="Q318" s="72"/>
      <c r="R318" s="72"/>
    </row>
    <row r="319" spans="1:18" x14ac:dyDescent="0.2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66"/>
      <c r="M319" s="72"/>
      <c r="N319" s="72"/>
      <c r="O319" s="72"/>
      <c r="P319" s="72"/>
      <c r="Q319" s="72"/>
      <c r="R319" s="72"/>
    </row>
    <row r="320" spans="1:18" x14ac:dyDescent="0.2">
      <c r="A320" s="72"/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66"/>
      <c r="M320" s="72"/>
      <c r="N320" s="72"/>
      <c r="O320" s="72"/>
      <c r="P320" s="72"/>
      <c r="Q320" s="72"/>
      <c r="R320" s="72"/>
    </row>
    <row r="321" spans="1:18" x14ac:dyDescent="0.2">
      <c r="A321" s="72"/>
      <c r="B321" s="72"/>
      <c r="C321" s="72"/>
      <c r="D321" s="72"/>
      <c r="E321" s="72"/>
      <c r="F321" s="72"/>
      <c r="G321" s="72"/>
      <c r="H321" s="72"/>
      <c r="I321" s="72"/>
      <c r="J321" s="72"/>
      <c r="K321" s="72"/>
      <c r="L321" s="66"/>
      <c r="M321" s="72"/>
      <c r="N321" s="72"/>
      <c r="O321" s="72"/>
      <c r="P321" s="72"/>
      <c r="Q321" s="72"/>
      <c r="R321" s="72"/>
    </row>
    <row r="322" spans="1:18" x14ac:dyDescent="0.2">
      <c r="A322" s="72"/>
      <c r="B322" s="72"/>
      <c r="C322" s="72"/>
      <c r="D322" s="72"/>
      <c r="E322" s="72"/>
      <c r="F322" s="72"/>
      <c r="G322" s="72"/>
      <c r="H322" s="72"/>
      <c r="I322" s="72"/>
      <c r="J322" s="72"/>
      <c r="K322" s="72"/>
      <c r="L322" s="66"/>
      <c r="M322" s="72"/>
      <c r="N322" s="72"/>
      <c r="O322" s="72"/>
      <c r="P322" s="72"/>
      <c r="Q322" s="72"/>
      <c r="R322" s="72"/>
    </row>
    <row r="323" spans="1:18" x14ac:dyDescent="0.2">
      <c r="A323" s="72"/>
      <c r="B323" s="72"/>
      <c r="C323" s="72"/>
      <c r="D323" s="72"/>
      <c r="E323" s="72"/>
      <c r="F323" s="72"/>
      <c r="G323" s="72"/>
      <c r="H323" s="72"/>
      <c r="I323" s="72"/>
      <c r="J323" s="72"/>
      <c r="K323" s="72"/>
      <c r="L323" s="66"/>
      <c r="M323" s="72"/>
      <c r="N323" s="72"/>
      <c r="O323" s="72"/>
      <c r="P323" s="72"/>
      <c r="Q323" s="72"/>
      <c r="R323" s="72"/>
    </row>
    <row r="324" spans="1:18" x14ac:dyDescent="0.2">
      <c r="A324" s="72"/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66"/>
      <c r="M324" s="72"/>
      <c r="N324" s="72"/>
      <c r="O324" s="72"/>
      <c r="P324" s="72"/>
      <c r="Q324" s="72"/>
      <c r="R324" s="72"/>
    </row>
    <row r="325" spans="1:18" x14ac:dyDescent="0.2">
      <c r="A325" s="72"/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66"/>
      <c r="M325" s="72"/>
      <c r="N325" s="72"/>
      <c r="O325" s="72"/>
      <c r="P325" s="72"/>
      <c r="Q325" s="72"/>
      <c r="R325" s="72"/>
    </row>
    <row r="326" spans="1:18" x14ac:dyDescent="0.2">
      <c r="A326" s="72"/>
      <c r="B326" s="72"/>
      <c r="C326" s="72"/>
      <c r="D326" s="72"/>
      <c r="E326" s="72"/>
      <c r="F326" s="72"/>
      <c r="G326" s="72"/>
      <c r="H326" s="72"/>
      <c r="I326" s="72"/>
      <c r="J326" s="72"/>
      <c r="K326" s="72"/>
      <c r="L326" s="66"/>
      <c r="M326" s="72"/>
      <c r="N326" s="72"/>
      <c r="O326" s="72"/>
      <c r="P326" s="72"/>
      <c r="Q326" s="72"/>
      <c r="R326" s="72"/>
    </row>
    <row r="327" spans="1:18" x14ac:dyDescent="0.2">
      <c r="A327" s="72"/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66"/>
      <c r="M327" s="72"/>
      <c r="N327" s="72"/>
      <c r="O327" s="72"/>
      <c r="P327" s="72"/>
      <c r="Q327" s="72"/>
      <c r="R327" s="72"/>
    </row>
    <row r="328" spans="1:18" x14ac:dyDescent="0.2">
      <c r="A328" s="72"/>
      <c r="B328" s="72"/>
      <c r="C328" s="72"/>
      <c r="D328" s="72"/>
      <c r="E328" s="72"/>
      <c r="F328" s="72"/>
      <c r="G328" s="72"/>
      <c r="H328" s="72"/>
      <c r="I328" s="72"/>
      <c r="J328" s="72"/>
      <c r="K328" s="72"/>
      <c r="L328" s="66"/>
      <c r="M328" s="72"/>
      <c r="N328" s="72"/>
      <c r="O328" s="72"/>
      <c r="P328" s="72"/>
      <c r="Q328" s="72"/>
      <c r="R328" s="72"/>
    </row>
    <row r="329" spans="1:18" x14ac:dyDescent="0.2">
      <c r="A329" s="72"/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66"/>
      <c r="M329" s="72"/>
      <c r="N329" s="72"/>
      <c r="O329" s="72"/>
      <c r="P329" s="72"/>
      <c r="Q329" s="72"/>
      <c r="R329" s="72"/>
    </row>
    <row r="330" spans="1:18" x14ac:dyDescent="0.2">
      <c r="A330" s="72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66"/>
      <c r="M330" s="72"/>
      <c r="N330" s="72"/>
      <c r="O330" s="72"/>
      <c r="P330" s="72"/>
      <c r="Q330" s="72"/>
      <c r="R330" s="72"/>
    </row>
    <row r="331" spans="1:18" x14ac:dyDescent="0.2">
      <c r="A331" s="72"/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66"/>
      <c r="M331" s="72"/>
      <c r="N331" s="72"/>
      <c r="O331" s="72"/>
      <c r="P331" s="72"/>
      <c r="Q331" s="72"/>
      <c r="R331" s="72"/>
    </row>
    <row r="332" spans="1:18" x14ac:dyDescent="0.2">
      <c r="A332" s="72"/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66"/>
      <c r="M332" s="72"/>
      <c r="N332" s="72"/>
      <c r="O332" s="72"/>
      <c r="P332" s="72"/>
      <c r="Q332" s="72"/>
      <c r="R332" s="72"/>
    </row>
    <row r="333" spans="1:18" x14ac:dyDescent="0.2">
      <c r="A333" s="72"/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66"/>
      <c r="M333" s="72"/>
      <c r="N333" s="72"/>
      <c r="O333" s="72"/>
      <c r="P333" s="72"/>
      <c r="Q333" s="72"/>
      <c r="R333" s="72"/>
    </row>
    <row r="334" spans="1:18" x14ac:dyDescent="0.2">
      <c r="A334" s="72"/>
      <c r="B334" s="72"/>
      <c r="C334" s="72"/>
      <c r="D334" s="72"/>
      <c r="E334" s="72"/>
      <c r="F334" s="72"/>
      <c r="G334" s="72"/>
      <c r="H334" s="72"/>
      <c r="I334" s="72"/>
      <c r="J334" s="72"/>
      <c r="K334" s="72"/>
      <c r="L334" s="66"/>
      <c r="M334" s="72"/>
      <c r="N334" s="72"/>
      <c r="O334" s="72"/>
      <c r="P334" s="72"/>
      <c r="Q334" s="72"/>
      <c r="R334" s="72"/>
    </row>
    <row r="335" spans="1:18" x14ac:dyDescent="0.2">
      <c r="A335" s="72"/>
      <c r="B335" s="72"/>
      <c r="C335" s="72"/>
      <c r="D335" s="72"/>
      <c r="E335" s="72"/>
      <c r="F335" s="72"/>
      <c r="G335" s="72"/>
      <c r="H335" s="72"/>
      <c r="I335" s="72"/>
      <c r="J335" s="72"/>
      <c r="K335" s="72"/>
      <c r="L335" s="66"/>
      <c r="M335" s="72"/>
      <c r="N335" s="72"/>
      <c r="O335" s="72"/>
      <c r="P335" s="72"/>
      <c r="Q335" s="72"/>
      <c r="R335" s="72"/>
    </row>
    <row r="336" spans="1:18" x14ac:dyDescent="0.2">
      <c r="A336" s="72"/>
      <c r="B336" s="72"/>
      <c r="C336" s="72"/>
      <c r="D336" s="72"/>
      <c r="E336" s="72"/>
      <c r="F336" s="72"/>
      <c r="G336" s="72"/>
      <c r="H336" s="72"/>
      <c r="I336" s="72"/>
      <c r="J336" s="72"/>
      <c r="K336" s="72"/>
      <c r="L336" s="66"/>
      <c r="M336" s="72"/>
      <c r="N336" s="72"/>
      <c r="O336" s="72"/>
      <c r="P336" s="72"/>
      <c r="Q336" s="72"/>
      <c r="R336" s="72"/>
    </row>
    <row r="337" spans="1:18" x14ac:dyDescent="0.2">
      <c r="A337" s="72"/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66"/>
      <c r="M337" s="72"/>
      <c r="N337" s="72"/>
      <c r="O337" s="72"/>
      <c r="P337" s="72"/>
      <c r="Q337" s="72"/>
      <c r="R337" s="72"/>
    </row>
    <row r="338" spans="1:18" x14ac:dyDescent="0.2">
      <c r="A338" s="72"/>
      <c r="B338" s="72"/>
      <c r="C338" s="72"/>
      <c r="D338" s="72"/>
      <c r="E338" s="72"/>
      <c r="F338" s="72"/>
      <c r="G338" s="72"/>
      <c r="H338" s="72"/>
      <c r="I338" s="72"/>
      <c r="J338" s="72"/>
      <c r="K338" s="72"/>
      <c r="L338" s="66"/>
      <c r="M338" s="72"/>
      <c r="N338" s="72"/>
      <c r="O338" s="72"/>
      <c r="P338" s="72"/>
      <c r="Q338" s="72"/>
      <c r="R338" s="72"/>
    </row>
    <row r="339" spans="1:18" x14ac:dyDescent="0.2">
      <c r="A339" s="72"/>
      <c r="B339" s="72"/>
      <c r="C339" s="72"/>
      <c r="D339" s="72"/>
      <c r="E339" s="72"/>
      <c r="F339" s="72"/>
      <c r="G339" s="72"/>
      <c r="H339" s="72"/>
      <c r="I339" s="72"/>
      <c r="J339" s="72"/>
      <c r="K339" s="72"/>
      <c r="L339" s="66"/>
      <c r="M339" s="72"/>
      <c r="N339" s="72"/>
      <c r="O339" s="72"/>
      <c r="P339" s="72"/>
      <c r="Q339" s="72"/>
      <c r="R339" s="72"/>
    </row>
    <row r="340" spans="1:18" x14ac:dyDescent="0.2">
      <c r="A340" s="72"/>
      <c r="B340" s="72"/>
      <c r="C340" s="72"/>
      <c r="D340" s="72"/>
      <c r="E340" s="72"/>
      <c r="F340" s="72"/>
      <c r="G340" s="72"/>
      <c r="H340" s="72"/>
      <c r="I340" s="72"/>
      <c r="J340" s="72"/>
      <c r="K340" s="72"/>
      <c r="L340" s="66"/>
      <c r="M340" s="72"/>
      <c r="N340" s="72"/>
      <c r="O340" s="72"/>
      <c r="P340" s="72"/>
      <c r="Q340" s="72"/>
      <c r="R340" s="72"/>
    </row>
    <row r="341" spans="1:18" x14ac:dyDescent="0.2">
      <c r="A341" s="72"/>
      <c r="B341" s="72"/>
      <c r="C341" s="72"/>
      <c r="D341" s="72"/>
      <c r="E341" s="72"/>
      <c r="F341" s="72"/>
      <c r="G341" s="72"/>
      <c r="H341" s="72"/>
      <c r="I341" s="72"/>
      <c r="J341" s="72"/>
      <c r="K341" s="72"/>
      <c r="L341" s="66"/>
      <c r="M341" s="72"/>
      <c r="N341" s="72"/>
      <c r="O341" s="72"/>
      <c r="P341" s="72"/>
      <c r="Q341" s="72"/>
      <c r="R341" s="72"/>
    </row>
    <row r="342" spans="1:18" x14ac:dyDescent="0.2">
      <c r="A342" s="72"/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66"/>
      <c r="M342" s="72"/>
      <c r="N342" s="72"/>
      <c r="O342" s="72"/>
      <c r="P342" s="72"/>
      <c r="Q342" s="72"/>
      <c r="R342" s="72"/>
    </row>
    <row r="343" spans="1:18" x14ac:dyDescent="0.2">
      <c r="A343" s="72"/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66"/>
      <c r="M343" s="72"/>
      <c r="N343" s="72"/>
      <c r="O343" s="72"/>
      <c r="P343" s="72"/>
      <c r="Q343" s="72"/>
      <c r="R343" s="72"/>
    </row>
    <row r="344" spans="1:18" x14ac:dyDescent="0.2">
      <c r="A344" s="72"/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66"/>
      <c r="M344" s="72"/>
      <c r="N344" s="72"/>
      <c r="O344" s="72"/>
      <c r="P344" s="72"/>
      <c r="Q344" s="72"/>
      <c r="R344" s="72"/>
    </row>
    <row r="345" spans="1:18" x14ac:dyDescent="0.2">
      <c r="A345" s="72"/>
      <c r="B345" s="72"/>
      <c r="C345" s="72"/>
      <c r="D345" s="72"/>
      <c r="E345" s="72"/>
      <c r="F345" s="72"/>
      <c r="G345" s="72"/>
      <c r="H345" s="72"/>
      <c r="I345" s="72"/>
      <c r="J345" s="72"/>
      <c r="K345" s="72"/>
      <c r="L345" s="66"/>
      <c r="M345" s="72"/>
      <c r="N345" s="72"/>
      <c r="O345" s="72"/>
      <c r="P345" s="72"/>
      <c r="Q345" s="72"/>
      <c r="R345" s="72"/>
    </row>
    <row r="346" spans="1:18" x14ac:dyDescent="0.2">
      <c r="A346" s="72"/>
      <c r="B346" s="72"/>
      <c r="C346" s="72"/>
      <c r="D346" s="72"/>
      <c r="E346" s="72"/>
      <c r="F346" s="72"/>
      <c r="G346" s="72"/>
      <c r="H346" s="72"/>
      <c r="I346" s="72"/>
      <c r="J346" s="72"/>
      <c r="K346" s="72"/>
      <c r="L346" s="66"/>
      <c r="M346" s="72"/>
      <c r="N346" s="72"/>
      <c r="O346" s="72"/>
      <c r="P346" s="72"/>
      <c r="Q346" s="72"/>
      <c r="R346" s="72"/>
    </row>
    <row r="347" spans="1:18" x14ac:dyDescent="0.2">
      <c r="A347" s="72"/>
      <c r="B347" s="72"/>
      <c r="C347" s="72"/>
      <c r="D347" s="72"/>
      <c r="E347" s="72"/>
      <c r="F347" s="72"/>
      <c r="G347" s="72"/>
      <c r="H347" s="72"/>
      <c r="I347" s="72"/>
      <c r="J347" s="72"/>
      <c r="K347" s="72"/>
      <c r="L347" s="66"/>
      <c r="M347" s="72"/>
      <c r="N347" s="72"/>
      <c r="O347" s="72"/>
      <c r="P347" s="72"/>
      <c r="Q347" s="72"/>
      <c r="R347" s="72"/>
    </row>
    <row r="348" spans="1:18" x14ac:dyDescent="0.2">
      <c r="A348" s="72"/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66"/>
      <c r="M348" s="72"/>
      <c r="N348" s="72"/>
      <c r="O348" s="72"/>
      <c r="P348" s="72"/>
      <c r="Q348" s="72"/>
      <c r="R348" s="72"/>
    </row>
    <row r="349" spans="1:18" x14ac:dyDescent="0.2">
      <c r="A349" s="7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66"/>
      <c r="M349" s="72"/>
      <c r="N349" s="72"/>
      <c r="O349" s="72"/>
      <c r="P349" s="72"/>
      <c r="Q349" s="72"/>
      <c r="R349" s="72"/>
    </row>
    <row r="350" spans="1:18" x14ac:dyDescent="0.2">
      <c r="A350" s="7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66"/>
      <c r="M350" s="72"/>
      <c r="N350" s="72"/>
      <c r="O350" s="72"/>
      <c r="P350" s="72"/>
      <c r="Q350" s="72"/>
      <c r="R350" s="72"/>
    </row>
    <row r="351" spans="1:18" x14ac:dyDescent="0.2">
      <c r="A351" s="72"/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66"/>
      <c r="M351" s="72"/>
      <c r="N351" s="72"/>
      <c r="O351" s="72"/>
      <c r="P351" s="72"/>
      <c r="Q351" s="72"/>
      <c r="R351" s="72"/>
    </row>
    <row r="352" spans="1:18" x14ac:dyDescent="0.2">
      <c r="A352" s="72"/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66"/>
      <c r="M352" s="72"/>
      <c r="N352" s="72"/>
      <c r="O352" s="72"/>
      <c r="P352" s="72"/>
      <c r="Q352" s="72"/>
      <c r="R352" s="72"/>
    </row>
    <row r="353" spans="1:18" x14ac:dyDescent="0.2">
      <c r="A353" s="72"/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66"/>
      <c r="M353" s="72"/>
      <c r="N353" s="72"/>
      <c r="O353" s="72"/>
      <c r="P353" s="72"/>
      <c r="Q353" s="72"/>
      <c r="R353" s="72"/>
    </row>
    <row r="354" spans="1:18" x14ac:dyDescent="0.2">
      <c r="A354" s="72"/>
      <c r="B354" s="72"/>
      <c r="C354" s="72"/>
      <c r="D354" s="72"/>
      <c r="E354" s="72"/>
      <c r="F354" s="72"/>
      <c r="G354" s="72"/>
      <c r="H354" s="72"/>
      <c r="I354" s="72"/>
      <c r="J354" s="72"/>
      <c r="K354" s="72"/>
      <c r="L354" s="66"/>
      <c r="M354" s="72"/>
      <c r="N354" s="72"/>
      <c r="O354" s="72"/>
      <c r="P354" s="72"/>
      <c r="Q354" s="72"/>
      <c r="R354" s="72"/>
    </row>
    <row r="355" spans="1:18" x14ac:dyDescent="0.2">
      <c r="A355" s="72"/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66"/>
      <c r="M355" s="72"/>
      <c r="N355" s="72"/>
      <c r="O355" s="72"/>
      <c r="P355" s="72"/>
      <c r="Q355" s="72"/>
      <c r="R355" s="72"/>
    </row>
    <row r="356" spans="1:18" x14ac:dyDescent="0.2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66"/>
      <c r="M356" s="72"/>
      <c r="N356" s="72"/>
      <c r="O356" s="72"/>
      <c r="P356" s="72"/>
      <c r="Q356" s="72"/>
      <c r="R356" s="72"/>
    </row>
    <row r="357" spans="1:18" x14ac:dyDescent="0.2">
      <c r="A357" s="72"/>
      <c r="B357" s="72"/>
      <c r="C357" s="72"/>
      <c r="D357" s="72"/>
      <c r="E357" s="72"/>
      <c r="F357" s="72"/>
      <c r="G357" s="72"/>
      <c r="H357" s="72"/>
      <c r="I357" s="72"/>
      <c r="J357" s="72"/>
      <c r="K357" s="72"/>
      <c r="L357" s="66"/>
      <c r="M357" s="72"/>
      <c r="N357" s="72"/>
      <c r="O357" s="72"/>
      <c r="P357" s="72"/>
      <c r="Q357" s="72"/>
      <c r="R357" s="72"/>
    </row>
    <row r="358" spans="1:18" x14ac:dyDescent="0.2">
      <c r="A358" s="72"/>
      <c r="B358" s="72"/>
      <c r="C358" s="72"/>
      <c r="D358" s="72"/>
      <c r="E358" s="72"/>
      <c r="F358" s="72"/>
      <c r="G358" s="72"/>
      <c r="H358" s="72"/>
      <c r="I358" s="72"/>
      <c r="J358" s="72"/>
      <c r="K358" s="72"/>
      <c r="L358" s="66"/>
      <c r="M358" s="72"/>
      <c r="N358" s="72"/>
      <c r="O358" s="72"/>
      <c r="P358" s="72"/>
      <c r="Q358" s="72"/>
      <c r="R358" s="72"/>
    </row>
    <row r="359" spans="1:18" x14ac:dyDescent="0.2">
      <c r="A359" s="72"/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66"/>
      <c r="M359" s="72"/>
      <c r="N359" s="72"/>
      <c r="O359" s="72"/>
      <c r="P359" s="72"/>
      <c r="Q359" s="72"/>
      <c r="R359" s="72"/>
    </row>
    <row r="360" spans="1:18" x14ac:dyDescent="0.2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66"/>
      <c r="M360" s="72"/>
      <c r="N360" s="72"/>
      <c r="O360" s="72"/>
      <c r="P360" s="72"/>
      <c r="Q360" s="72"/>
      <c r="R360" s="72"/>
    </row>
    <row r="361" spans="1:18" x14ac:dyDescent="0.2">
      <c r="A361" s="72"/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66"/>
      <c r="M361" s="72"/>
      <c r="N361" s="72"/>
      <c r="O361" s="72"/>
      <c r="P361" s="72"/>
      <c r="Q361" s="72"/>
      <c r="R361" s="72"/>
    </row>
    <row r="362" spans="1:18" x14ac:dyDescent="0.2">
      <c r="A362" s="72"/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66"/>
      <c r="M362" s="72"/>
      <c r="N362" s="72"/>
      <c r="O362" s="72"/>
      <c r="P362" s="72"/>
      <c r="Q362" s="72"/>
      <c r="R362" s="72"/>
    </row>
    <row r="363" spans="1:18" x14ac:dyDescent="0.2">
      <c r="A363" s="72"/>
      <c r="B363" s="72"/>
      <c r="C363" s="72"/>
      <c r="D363" s="72"/>
      <c r="E363" s="72"/>
      <c r="F363" s="72"/>
      <c r="G363" s="72"/>
      <c r="H363" s="72"/>
      <c r="I363" s="72"/>
      <c r="J363" s="72"/>
      <c r="K363" s="72"/>
      <c r="L363" s="66"/>
      <c r="M363" s="72"/>
      <c r="N363" s="72"/>
      <c r="O363" s="72"/>
      <c r="P363" s="72"/>
      <c r="Q363" s="72"/>
      <c r="R363" s="72"/>
    </row>
    <row r="364" spans="1:18" x14ac:dyDescent="0.2">
      <c r="A364" s="72"/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66"/>
      <c r="M364" s="72"/>
      <c r="N364" s="72"/>
      <c r="O364" s="72"/>
      <c r="P364" s="72"/>
      <c r="Q364" s="72"/>
      <c r="R364" s="72"/>
    </row>
    <row r="365" spans="1:18" x14ac:dyDescent="0.2">
      <c r="A365" s="72"/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66"/>
      <c r="M365" s="72"/>
      <c r="N365" s="72"/>
      <c r="O365" s="72"/>
      <c r="P365" s="72"/>
      <c r="Q365" s="72"/>
      <c r="R365" s="72"/>
    </row>
    <row r="366" spans="1:18" x14ac:dyDescent="0.2">
      <c r="A366" s="7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66"/>
      <c r="M366" s="72"/>
      <c r="N366" s="72"/>
      <c r="O366" s="72"/>
      <c r="P366" s="72"/>
      <c r="Q366" s="72"/>
      <c r="R366" s="72"/>
    </row>
    <row r="367" spans="1:18" x14ac:dyDescent="0.2">
      <c r="A367" s="72"/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66"/>
      <c r="M367" s="72"/>
      <c r="N367" s="72"/>
      <c r="O367" s="72"/>
      <c r="P367" s="72"/>
      <c r="Q367" s="72"/>
      <c r="R367" s="72"/>
    </row>
    <row r="368" spans="1:18" x14ac:dyDescent="0.2">
      <c r="A368" s="72"/>
      <c r="B368" s="72"/>
      <c r="C368" s="72"/>
      <c r="D368" s="72"/>
      <c r="E368" s="72"/>
      <c r="F368" s="72"/>
      <c r="G368" s="72"/>
      <c r="H368" s="72"/>
      <c r="I368" s="72"/>
      <c r="J368" s="72"/>
      <c r="K368" s="72"/>
      <c r="L368" s="66"/>
      <c r="M368" s="72"/>
      <c r="N368" s="72"/>
      <c r="O368" s="72"/>
      <c r="P368" s="72"/>
      <c r="Q368" s="72"/>
      <c r="R368" s="72"/>
    </row>
    <row r="369" spans="1:18" x14ac:dyDescent="0.2">
      <c r="A369" s="72"/>
      <c r="B369" s="72"/>
      <c r="C369" s="72"/>
      <c r="D369" s="72"/>
      <c r="E369" s="72"/>
      <c r="F369" s="72"/>
      <c r="G369" s="72"/>
      <c r="H369" s="72"/>
      <c r="I369" s="72"/>
      <c r="J369" s="72"/>
      <c r="K369" s="72"/>
      <c r="L369" s="66"/>
      <c r="M369" s="72"/>
      <c r="N369" s="72"/>
      <c r="O369" s="72"/>
      <c r="P369" s="72"/>
      <c r="Q369" s="72"/>
      <c r="R369" s="72"/>
    </row>
    <row r="370" spans="1:18" x14ac:dyDescent="0.2">
      <c r="A370" s="72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66"/>
      <c r="M370" s="72"/>
      <c r="N370" s="72"/>
      <c r="O370" s="72"/>
      <c r="P370" s="72"/>
      <c r="Q370" s="72"/>
      <c r="R370" s="72"/>
    </row>
    <row r="371" spans="1:18" x14ac:dyDescent="0.2">
      <c r="A371" s="72"/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66"/>
      <c r="M371" s="72"/>
      <c r="N371" s="72"/>
      <c r="O371" s="72"/>
      <c r="P371" s="72"/>
      <c r="Q371" s="72"/>
      <c r="R371" s="72"/>
    </row>
    <row r="372" spans="1:18" x14ac:dyDescent="0.2">
      <c r="A372" s="72"/>
      <c r="B372" s="72"/>
      <c r="C372" s="72"/>
      <c r="D372" s="72"/>
      <c r="E372" s="72"/>
      <c r="F372" s="72"/>
      <c r="G372" s="72"/>
      <c r="H372" s="72"/>
      <c r="I372" s="72"/>
      <c r="J372" s="72"/>
      <c r="K372" s="72"/>
      <c r="L372" s="66"/>
      <c r="M372" s="72"/>
      <c r="N372" s="72"/>
      <c r="O372" s="72"/>
      <c r="P372" s="72"/>
      <c r="Q372" s="72"/>
      <c r="R372" s="72"/>
    </row>
    <row r="373" spans="1:18" x14ac:dyDescent="0.2">
      <c r="A373" s="72"/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66"/>
      <c r="M373" s="72"/>
      <c r="N373" s="72"/>
      <c r="O373" s="72"/>
      <c r="P373" s="72"/>
      <c r="Q373" s="72"/>
      <c r="R373" s="72"/>
    </row>
    <row r="374" spans="1:18" x14ac:dyDescent="0.2">
      <c r="A374" s="72"/>
      <c r="B374" s="72"/>
      <c r="C374" s="72"/>
      <c r="D374" s="72"/>
      <c r="E374" s="72"/>
      <c r="F374" s="72"/>
      <c r="G374" s="72"/>
      <c r="H374" s="72"/>
      <c r="I374" s="72"/>
      <c r="J374" s="72"/>
      <c r="K374" s="72"/>
      <c r="L374" s="66"/>
      <c r="M374" s="72"/>
      <c r="N374" s="72"/>
      <c r="O374" s="72"/>
      <c r="P374" s="72"/>
      <c r="Q374" s="72"/>
      <c r="R374" s="72"/>
    </row>
    <row r="375" spans="1:18" x14ac:dyDescent="0.2">
      <c r="A375" s="72"/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66"/>
      <c r="M375" s="72"/>
      <c r="N375" s="72"/>
      <c r="O375" s="72"/>
      <c r="P375" s="72"/>
      <c r="Q375" s="72"/>
      <c r="R375" s="72"/>
    </row>
    <row r="376" spans="1:18" x14ac:dyDescent="0.2">
      <c r="A376" s="72"/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66"/>
      <c r="M376" s="72"/>
      <c r="N376" s="72"/>
      <c r="O376" s="72"/>
      <c r="P376" s="72"/>
      <c r="Q376" s="72"/>
      <c r="R376" s="72"/>
    </row>
    <row r="377" spans="1:18" x14ac:dyDescent="0.2">
      <c r="A377" s="72"/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66"/>
      <c r="M377" s="72"/>
      <c r="N377" s="72"/>
      <c r="O377" s="72"/>
      <c r="P377" s="72"/>
      <c r="Q377" s="72"/>
      <c r="R377" s="72"/>
    </row>
    <row r="378" spans="1:18" x14ac:dyDescent="0.2">
      <c r="A378" s="72"/>
      <c r="B378" s="72"/>
      <c r="C378" s="72"/>
      <c r="D378" s="72"/>
      <c r="E378" s="72"/>
      <c r="F378" s="72"/>
      <c r="G378" s="72"/>
      <c r="H378" s="72"/>
      <c r="I378" s="72"/>
      <c r="J378" s="72"/>
      <c r="K378" s="72"/>
      <c r="L378" s="66"/>
      <c r="M378" s="72"/>
      <c r="N378" s="72"/>
      <c r="O378" s="72"/>
      <c r="P378" s="72"/>
      <c r="Q378" s="72"/>
      <c r="R378" s="72"/>
    </row>
    <row r="379" spans="1:18" x14ac:dyDescent="0.2">
      <c r="A379" s="72"/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66"/>
      <c r="M379" s="72"/>
      <c r="N379" s="72"/>
      <c r="O379" s="72"/>
      <c r="P379" s="72"/>
      <c r="Q379" s="72"/>
      <c r="R379" s="72"/>
    </row>
    <row r="380" spans="1:18" x14ac:dyDescent="0.2">
      <c r="A380" s="72"/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66"/>
      <c r="M380" s="72"/>
      <c r="N380" s="72"/>
      <c r="O380" s="72"/>
      <c r="P380" s="72"/>
      <c r="Q380" s="72"/>
      <c r="R380" s="72"/>
    </row>
    <row r="381" spans="1:18" x14ac:dyDescent="0.2">
      <c r="A381" s="72"/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66"/>
      <c r="M381" s="72"/>
      <c r="N381" s="72"/>
      <c r="O381" s="72"/>
      <c r="P381" s="72"/>
      <c r="Q381" s="72"/>
      <c r="R381" s="72"/>
    </row>
    <row r="382" spans="1:18" x14ac:dyDescent="0.2">
      <c r="A382" s="72"/>
      <c r="B382" s="72"/>
      <c r="C382" s="72"/>
      <c r="D382" s="72"/>
      <c r="E382" s="72"/>
      <c r="F382" s="72"/>
      <c r="G382" s="72"/>
      <c r="H382" s="72"/>
      <c r="I382" s="72"/>
      <c r="J382" s="72"/>
      <c r="K382" s="72"/>
      <c r="L382" s="66"/>
      <c r="M382" s="72"/>
      <c r="N382" s="72"/>
      <c r="O382" s="72"/>
      <c r="P382" s="72"/>
      <c r="Q382" s="72"/>
      <c r="R382" s="72"/>
    </row>
    <row r="383" spans="1:18" x14ac:dyDescent="0.2">
      <c r="A383" s="72"/>
      <c r="B383" s="72"/>
      <c r="C383" s="72"/>
      <c r="D383" s="72"/>
      <c r="E383" s="72"/>
      <c r="F383" s="72"/>
      <c r="G383" s="72"/>
      <c r="H383" s="72"/>
      <c r="I383" s="72"/>
      <c r="J383" s="72"/>
      <c r="K383" s="72"/>
      <c r="L383" s="66"/>
      <c r="M383" s="72"/>
      <c r="N383" s="72"/>
      <c r="O383" s="72"/>
      <c r="P383" s="72"/>
      <c r="Q383" s="72"/>
      <c r="R383" s="72"/>
    </row>
    <row r="384" spans="1:18" x14ac:dyDescent="0.2">
      <c r="A384" s="72"/>
      <c r="B384" s="72"/>
      <c r="C384" s="72"/>
      <c r="D384" s="72"/>
      <c r="E384" s="72"/>
      <c r="F384" s="72"/>
      <c r="G384" s="72"/>
      <c r="H384" s="72"/>
      <c r="I384" s="72"/>
      <c r="J384" s="72"/>
      <c r="K384" s="72"/>
      <c r="L384" s="66"/>
      <c r="M384" s="72"/>
      <c r="N384" s="72"/>
      <c r="O384" s="72"/>
      <c r="P384" s="72"/>
      <c r="Q384" s="72"/>
      <c r="R384" s="72"/>
    </row>
    <row r="385" spans="1:18" x14ac:dyDescent="0.2">
      <c r="A385" s="72"/>
      <c r="B385" s="72"/>
      <c r="C385" s="72"/>
      <c r="D385" s="72"/>
      <c r="E385" s="72"/>
      <c r="F385" s="72"/>
      <c r="G385" s="72"/>
      <c r="H385" s="72"/>
      <c r="I385" s="72"/>
      <c r="J385" s="72"/>
      <c r="K385" s="72"/>
      <c r="L385" s="66"/>
      <c r="M385" s="72"/>
      <c r="N385" s="72"/>
      <c r="O385" s="72"/>
      <c r="P385" s="72"/>
      <c r="Q385" s="72"/>
      <c r="R385" s="72"/>
    </row>
    <row r="386" spans="1:18" x14ac:dyDescent="0.2">
      <c r="A386" s="72"/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66"/>
      <c r="M386" s="72"/>
      <c r="N386" s="72"/>
      <c r="O386" s="72"/>
      <c r="P386" s="72"/>
      <c r="Q386" s="72"/>
      <c r="R386" s="72"/>
    </row>
    <row r="387" spans="1:18" x14ac:dyDescent="0.2">
      <c r="A387" s="72"/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66"/>
      <c r="M387" s="72"/>
      <c r="N387" s="72"/>
      <c r="O387" s="72"/>
      <c r="P387" s="72"/>
      <c r="Q387" s="72"/>
      <c r="R387" s="72"/>
    </row>
    <row r="388" spans="1:18" x14ac:dyDescent="0.2">
      <c r="A388" s="72"/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66"/>
      <c r="M388" s="72"/>
      <c r="N388" s="72"/>
      <c r="O388" s="72"/>
      <c r="P388" s="72"/>
      <c r="Q388" s="72"/>
      <c r="R388" s="72"/>
    </row>
    <row r="389" spans="1:18" x14ac:dyDescent="0.2">
      <c r="A389" s="72"/>
      <c r="B389" s="72"/>
      <c r="C389" s="72"/>
      <c r="D389" s="72"/>
      <c r="E389" s="72"/>
      <c r="F389" s="72"/>
      <c r="G389" s="72"/>
      <c r="H389" s="72"/>
      <c r="I389" s="72"/>
      <c r="J389" s="72"/>
      <c r="K389" s="72"/>
      <c r="L389" s="66"/>
      <c r="M389" s="72"/>
      <c r="N389" s="72"/>
      <c r="O389" s="72"/>
      <c r="P389" s="72"/>
      <c r="Q389" s="72"/>
      <c r="R389" s="72"/>
    </row>
    <row r="390" spans="1:18" x14ac:dyDescent="0.2">
      <c r="A390" s="72"/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66"/>
      <c r="M390" s="72"/>
      <c r="N390" s="72"/>
      <c r="O390" s="72"/>
      <c r="P390" s="72"/>
      <c r="Q390" s="72"/>
      <c r="R390" s="72"/>
    </row>
    <row r="391" spans="1:18" x14ac:dyDescent="0.2">
      <c r="A391" s="72"/>
      <c r="B391" s="72"/>
      <c r="C391" s="72"/>
      <c r="D391" s="72"/>
      <c r="E391" s="72"/>
      <c r="F391" s="72"/>
      <c r="G391" s="72"/>
      <c r="H391" s="72"/>
      <c r="I391" s="72"/>
      <c r="J391" s="72"/>
      <c r="K391" s="72"/>
      <c r="L391" s="66"/>
      <c r="M391" s="72"/>
      <c r="N391" s="72"/>
      <c r="O391" s="72"/>
      <c r="P391" s="72"/>
      <c r="Q391" s="72"/>
      <c r="R391" s="72"/>
    </row>
    <row r="392" spans="1:18" x14ac:dyDescent="0.2">
      <c r="A392" s="72"/>
      <c r="B392" s="72"/>
      <c r="C392" s="72"/>
      <c r="D392" s="72"/>
      <c r="E392" s="72"/>
      <c r="F392" s="72"/>
      <c r="G392" s="72"/>
      <c r="H392" s="72"/>
      <c r="I392" s="72"/>
      <c r="J392" s="72"/>
      <c r="K392" s="72"/>
      <c r="L392" s="66"/>
      <c r="M392" s="72"/>
      <c r="N392" s="72"/>
      <c r="O392" s="72"/>
      <c r="P392" s="72"/>
      <c r="Q392" s="72"/>
      <c r="R392" s="72"/>
    </row>
    <row r="393" spans="1:18" x14ac:dyDescent="0.2">
      <c r="A393" s="72"/>
      <c r="B393" s="72"/>
      <c r="C393" s="72"/>
      <c r="D393" s="72"/>
      <c r="E393" s="72"/>
      <c r="F393" s="72"/>
      <c r="G393" s="72"/>
      <c r="H393" s="72"/>
      <c r="I393" s="72"/>
      <c r="J393" s="72"/>
      <c r="K393" s="72"/>
      <c r="L393" s="66"/>
      <c r="M393" s="72"/>
      <c r="N393" s="72"/>
      <c r="O393" s="72"/>
      <c r="P393" s="72"/>
      <c r="Q393" s="72"/>
      <c r="R393" s="72"/>
    </row>
    <row r="394" spans="1:18" x14ac:dyDescent="0.2">
      <c r="A394" s="72"/>
      <c r="B394" s="72"/>
      <c r="C394" s="72"/>
      <c r="D394" s="72"/>
      <c r="E394" s="72"/>
      <c r="F394" s="72"/>
      <c r="G394" s="72"/>
      <c r="H394" s="72"/>
      <c r="I394" s="72"/>
      <c r="J394" s="72"/>
      <c r="K394" s="72"/>
      <c r="L394" s="66"/>
      <c r="M394" s="72"/>
      <c r="N394" s="72"/>
      <c r="O394" s="72"/>
      <c r="P394" s="72"/>
      <c r="Q394" s="72"/>
      <c r="R394" s="72"/>
    </row>
    <row r="395" spans="1:18" x14ac:dyDescent="0.2">
      <c r="A395" s="72"/>
      <c r="B395" s="72"/>
      <c r="C395" s="72"/>
      <c r="D395" s="72"/>
      <c r="E395" s="72"/>
      <c r="F395" s="72"/>
      <c r="G395" s="72"/>
      <c r="H395" s="72"/>
      <c r="I395" s="72"/>
      <c r="J395" s="72"/>
      <c r="K395" s="72"/>
      <c r="L395" s="66"/>
      <c r="M395" s="72"/>
      <c r="N395" s="72"/>
      <c r="O395" s="72"/>
      <c r="P395" s="72"/>
      <c r="Q395" s="72"/>
      <c r="R395" s="72"/>
    </row>
    <row r="396" spans="1:18" x14ac:dyDescent="0.2">
      <c r="A396" s="72"/>
      <c r="B396" s="72"/>
      <c r="C396" s="72"/>
      <c r="D396" s="72"/>
      <c r="E396" s="72"/>
      <c r="F396" s="72"/>
      <c r="G396" s="72"/>
      <c r="H396" s="72"/>
      <c r="I396" s="72"/>
      <c r="J396" s="72"/>
      <c r="K396" s="72"/>
      <c r="L396" s="66"/>
      <c r="M396" s="72"/>
      <c r="N396" s="72"/>
      <c r="O396" s="72"/>
      <c r="P396" s="72"/>
      <c r="Q396" s="72"/>
      <c r="R396" s="72"/>
    </row>
    <row r="397" spans="1:18" x14ac:dyDescent="0.2">
      <c r="A397" s="72"/>
      <c r="B397" s="72"/>
      <c r="C397" s="72"/>
      <c r="D397" s="72"/>
      <c r="E397" s="72"/>
      <c r="F397" s="72"/>
      <c r="G397" s="72"/>
      <c r="H397" s="72"/>
      <c r="I397" s="72"/>
      <c r="J397" s="72"/>
      <c r="K397" s="72"/>
      <c r="L397" s="66"/>
      <c r="M397" s="72"/>
      <c r="N397" s="72"/>
      <c r="O397" s="72"/>
      <c r="P397" s="72"/>
      <c r="Q397" s="72"/>
      <c r="R397" s="72"/>
    </row>
    <row r="398" spans="1:18" x14ac:dyDescent="0.2">
      <c r="A398" s="72"/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66"/>
      <c r="M398" s="72"/>
      <c r="N398" s="72"/>
      <c r="O398" s="72"/>
      <c r="P398" s="72"/>
      <c r="Q398" s="72"/>
      <c r="R398" s="72"/>
    </row>
    <row r="399" spans="1:18" x14ac:dyDescent="0.2">
      <c r="A399" s="72"/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66"/>
      <c r="M399" s="72"/>
      <c r="N399" s="72"/>
      <c r="O399" s="72"/>
      <c r="P399" s="72"/>
      <c r="Q399" s="72"/>
      <c r="R399" s="72"/>
    </row>
    <row r="400" spans="1:18" x14ac:dyDescent="0.2">
      <c r="A400" s="72"/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66"/>
      <c r="M400" s="72"/>
      <c r="N400" s="72"/>
      <c r="O400" s="72"/>
      <c r="P400" s="72"/>
      <c r="Q400" s="72"/>
      <c r="R400" s="72"/>
    </row>
    <row r="401" spans="1:18" x14ac:dyDescent="0.2">
      <c r="A401" s="72"/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66"/>
      <c r="M401" s="72"/>
      <c r="N401" s="72"/>
      <c r="O401" s="72"/>
      <c r="P401" s="72"/>
      <c r="Q401" s="72"/>
      <c r="R401" s="72"/>
    </row>
    <row r="402" spans="1:18" x14ac:dyDescent="0.2">
      <c r="A402" s="72"/>
      <c r="B402" s="72"/>
      <c r="C402" s="72"/>
      <c r="D402" s="72"/>
      <c r="E402" s="72"/>
      <c r="F402" s="72"/>
      <c r="G402" s="72"/>
      <c r="H402" s="72"/>
      <c r="I402" s="72"/>
      <c r="J402" s="72"/>
      <c r="K402" s="72"/>
      <c r="L402" s="66"/>
      <c r="M402" s="72"/>
      <c r="N402" s="72"/>
      <c r="O402" s="72"/>
      <c r="P402" s="72"/>
      <c r="Q402" s="72"/>
      <c r="R402" s="72"/>
    </row>
    <row r="403" spans="1:18" x14ac:dyDescent="0.2">
      <c r="A403" s="72"/>
      <c r="B403" s="72"/>
      <c r="C403" s="72"/>
      <c r="D403" s="72"/>
      <c r="E403" s="72"/>
      <c r="F403" s="72"/>
      <c r="G403" s="72"/>
      <c r="H403" s="72"/>
      <c r="I403" s="72"/>
      <c r="J403" s="72"/>
      <c r="K403" s="72"/>
      <c r="L403" s="66"/>
      <c r="M403" s="72"/>
      <c r="N403" s="72"/>
      <c r="O403" s="72"/>
      <c r="P403" s="72"/>
      <c r="Q403" s="72"/>
      <c r="R403" s="72"/>
    </row>
    <row r="404" spans="1:18" x14ac:dyDescent="0.2">
      <c r="A404" s="72"/>
      <c r="B404" s="72"/>
      <c r="C404" s="72"/>
      <c r="D404" s="72"/>
      <c r="E404" s="72"/>
      <c r="F404" s="72"/>
      <c r="G404" s="72"/>
      <c r="H404" s="72"/>
      <c r="I404" s="72"/>
      <c r="J404" s="72"/>
      <c r="K404" s="72"/>
      <c r="L404" s="66"/>
      <c r="M404" s="72"/>
      <c r="N404" s="72"/>
      <c r="O404" s="72"/>
      <c r="P404" s="72"/>
      <c r="Q404" s="72"/>
      <c r="R404" s="72"/>
    </row>
    <row r="405" spans="1:18" x14ac:dyDescent="0.2">
      <c r="A405" s="72"/>
      <c r="B405" s="72"/>
      <c r="C405" s="72"/>
      <c r="D405" s="72"/>
      <c r="E405" s="72"/>
      <c r="F405" s="72"/>
      <c r="G405" s="72"/>
      <c r="H405" s="72"/>
      <c r="I405" s="72"/>
      <c r="J405" s="72"/>
      <c r="K405" s="72"/>
      <c r="L405" s="66"/>
      <c r="M405" s="72"/>
      <c r="N405" s="72"/>
      <c r="O405" s="72"/>
      <c r="P405" s="72"/>
      <c r="Q405" s="72"/>
      <c r="R405" s="72"/>
    </row>
    <row r="406" spans="1:18" x14ac:dyDescent="0.2">
      <c r="A406" s="72"/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66"/>
      <c r="M406" s="72"/>
      <c r="N406" s="72"/>
      <c r="O406" s="72"/>
      <c r="P406" s="72"/>
      <c r="Q406" s="72"/>
      <c r="R406" s="72"/>
    </row>
    <row r="407" spans="1:18" x14ac:dyDescent="0.2">
      <c r="A407" s="72"/>
      <c r="B407" s="72"/>
      <c r="C407" s="72"/>
      <c r="D407" s="72"/>
      <c r="E407" s="72"/>
      <c r="F407" s="72"/>
      <c r="G407" s="72"/>
      <c r="H407" s="72"/>
      <c r="I407" s="72"/>
      <c r="J407" s="72"/>
      <c r="K407" s="72"/>
      <c r="L407" s="66"/>
      <c r="M407" s="72"/>
      <c r="N407" s="72"/>
      <c r="O407" s="72"/>
      <c r="P407" s="72"/>
      <c r="Q407" s="72"/>
      <c r="R407" s="72"/>
    </row>
    <row r="408" spans="1:18" x14ac:dyDescent="0.2">
      <c r="A408" s="72"/>
      <c r="B408" s="72"/>
      <c r="C408" s="72"/>
      <c r="D408" s="72"/>
      <c r="E408" s="72"/>
      <c r="F408" s="72"/>
      <c r="G408" s="72"/>
      <c r="H408" s="72"/>
      <c r="I408" s="72"/>
      <c r="J408" s="72"/>
      <c r="K408" s="72"/>
      <c r="L408" s="66"/>
      <c r="M408" s="72"/>
      <c r="N408" s="72"/>
      <c r="O408" s="72"/>
      <c r="P408" s="72"/>
      <c r="Q408" s="72"/>
      <c r="R408" s="72"/>
    </row>
    <row r="409" spans="1:18" x14ac:dyDescent="0.2">
      <c r="A409" s="72"/>
      <c r="B409" s="72"/>
      <c r="C409" s="72"/>
      <c r="D409" s="72"/>
      <c r="E409" s="72"/>
      <c r="F409" s="72"/>
      <c r="G409" s="72"/>
      <c r="H409" s="72"/>
      <c r="I409" s="72"/>
      <c r="J409" s="72"/>
      <c r="K409" s="72"/>
      <c r="L409" s="66"/>
      <c r="M409" s="72"/>
      <c r="N409" s="72"/>
      <c r="O409" s="72"/>
      <c r="P409" s="72"/>
      <c r="Q409" s="72"/>
      <c r="R409" s="72"/>
    </row>
    <row r="410" spans="1:18" x14ac:dyDescent="0.2">
      <c r="A410" s="72"/>
      <c r="B410" s="72"/>
      <c r="C410" s="72"/>
      <c r="D410" s="72"/>
      <c r="E410" s="72"/>
      <c r="F410" s="72"/>
      <c r="G410" s="72"/>
      <c r="H410" s="72"/>
      <c r="I410" s="72"/>
      <c r="J410" s="72"/>
      <c r="K410" s="72"/>
      <c r="L410" s="66"/>
      <c r="M410" s="72"/>
      <c r="N410" s="72"/>
      <c r="O410" s="72"/>
      <c r="P410" s="72"/>
      <c r="Q410" s="72"/>
      <c r="R410" s="72"/>
    </row>
    <row r="411" spans="1:18" x14ac:dyDescent="0.2">
      <c r="A411" s="72"/>
      <c r="B411" s="72"/>
      <c r="C411" s="72"/>
      <c r="D411" s="72"/>
      <c r="E411" s="72"/>
      <c r="F411" s="72"/>
      <c r="G411" s="72"/>
      <c r="H411" s="72"/>
      <c r="I411" s="72"/>
      <c r="J411" s="72"/>
      <c r="K411" s="72"/>
      <c r="L411" s="66"/>
      <c r="M411" s="72"/>
      <c r="N411" s="72"/>
      <c r="O411" s="72"/>
      <c r="P411" s="72"/>
      <c r="Q411" s="72"/>
      <c r="R411" s="72"/>
    </row>
    <row r="412" spans="1:18" x14ac:dyDescent="0.2">
      <c r="A412" s="72"/>
      <c r="B412" s="72"/>
      <c r="C412" s="72"/>
      <c r="D412" s="72"/>
      <c r="E412" s="72"/>
      <c r="F412" s="72"/>
      <c r="G412" s="72"/>
      <c r="H412" s="72"/>
      <c r="I412" s="72"/>
      <c r="J412" s="72"/>
      <c r="K412" s="72"/>
      <c r="L412" s="66"/>
      <c r="M412" s="72"/>
      <c r="N412" s="72"/>
      <c r="O412" s="72"/>
      <c r="P412" s="72"/>
      <c r="Q412" s="72"/>
      <c r="R412" s="72"/>
    </row>
    <row r="413" spans="1:18" x14ac:dyDescent="0.2">
      <c r="A413" s="72"/>
      <c r="B413" s="72"/>
      <c r="C413" s="72"/>
      <c r="D413" s="72"/>
      <c r="E413" s="72"/>
      <c r="F413" s="72"/>
      <c r="G413" s="72"/>
      <c r="H413" s="72"/>
      <c r="I413" s="72"/>
      <c r="J413" s="72"/>
      <c r="K413" s="72"/>
      <c r="L413" s="66"/>
      <c r="M413" s="72"/>
      <c r="N413" s="72"/>
      <c r="O413" s="72"/>
      <c r="P413" s="72"/>
      <c r="Q413" s="72"/>
      <c r="R413" s="72"/>
    </row>
    <row r="414" spans="1:18" x14ac:dyDescent="0.2">
      <c r="A414" s="72"/>
      <c r="B414" s="72"/>
      <c r="C414" s="72"/>
      <c r="D414" s="72"/>
      <c r="E414" s="72"/>
      <c r="F414" s="72"/>
      <c r="G414" s="72"/>
      <c r="H414" s="72"/>
      <c r="I414" s="72"/>
      <c r="J414" s="72"/>
      <c r="K414" s="72"/>
      <c r="L414" s="66"/>
      <c r="M414" s="72"/>
      <c r="N414" s="72"/>
      <c r="O414" s="72"/>
      <c r="P414" s="72"/>
      <c r="Q414" s="72"/>
      <c r="R414" s="72"/>
    </row>
    <row r="415" spans="1:18" x14ac:dyDescent="0.2">
      <c r="A415" s="72"/>
      <c r="B415" s="72"/>
      <c r="C415" s="72"/>
      <c r="D415" s="72"/>
      <c r="E415" s="72"/>
      <c r="F415" s="72"/>
      <c r="G415" s="72"/>
      <c r="H415" s="72"/>
      <c r="I415" s="72"/>
      <c r="J415" s="72"/>
      <c r="K415" s="72"/>
      <c r="L415" s="66"/>
      <c r="M415" s="72"/>
      <c r="N415" s="72"/>
      <c r="O415" s="72"/>
      <c r="P415" s="72"/>
      <c r="Q415" s="72"/>
      <c r="R415" s="72"/>
    </row>
    <row r="416" spans="1:18" x14ac:dyDescent="0.2">
      <c r="A416" s="72"/>
      <c r="B416" s="72"/>
      <c r="C416" s="72"/>
      <c r="D416" s="72"/>
      <c r="E416" s="72"/>
      <c r="F416" s="72"/>
      <c r="G416" s="72"/>
      <c r="H416" s="72"/>
      <c r="I416" s="72"/>
      <c r="J416" s="72"/>
      <c r="K416" s="72"/>
      <c r="L416" s="66"/>
      <c r="M416" s="72"/>
      <c r="N416" s="72"/>
      <c r="O416" s="72"/>
      <c r="P416" s="72"/>
      <c r="Q416" s="72"/>
      <c r="R416" s="72"/>
    </row>
    <row r="417" spans="1:18" x14ac:dyDescent="0.2">
      <c r="A417" s="72"/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66"/>
      <c r="M417" s="72"/>
      <c r="N417" s="72"/>
      <c r="O417" s="72"/>
      <c r="P417" s="72"/>
      <c r="Q417" s="72"/>
      <c r="R417" s="72"/>
    </row>
    <row r="418" spans="1:18" x14ac:dyDescent="0.2">
      <c r="A418" s="72"/>
      <c r="B418" s="72"/>
      <c r="C418" s="72"/>
      <c r="D418" s="72"/>
      <c r="E418" s="72"/>
      <c r="F418" s="72"/>
      <c r="G418" s="72"/>
      <c r="H418" s="72"/>
      <c r="I418" s="72"/>
      <c r="J418" s="72"/>
      <c r="K418" s="72"/>
      <c r="L418" s="66"/>
      <c r="M418" s="72"/>
      <c r="N418" s="72"/>
      <c r="O418" s="72"/>
      <c r="P418" s="72"/>
      <c r="Q418" s="72"/>
      <c r="R418" s="72"/>
    </row>
    <row r="419" spans="1:18" x14ac:dyDescent="0.2">
      <c r="A419" s="72"/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66"/>
      <c r="M419" s="72"/>
      <c r="N419" s="72"/>
      <c r="O419" s="72"/>
      <c r="P419" s="72"/>
      <c r="Q419" s="72"/>
      <c r="R419" s="72"/>
    </row>
    <row r="420" spans="1:18" x14ac:dyDescent="0.2">
      <c r="A420" s="72"/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66"/>
      <c r="M420" s="72"/>
      <c r="N420" s="72"/>
      <c r="O420" s="72"/>
      <c r="P420" s="72"/>
      <c r="Q420" s="72"/>
      <c r="R420" s="72"/>
    </row>
    <row r="421" spans="1:18" x14ac:dyDescent="0.2">
      <c r="A421" s="72"/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66"/>
      <c r="M421" s="72"/>
      <c r="N421" s="72"/>
      <c r="O421" s="72"/>
      <c r="P421" s="72"/>
      <c r="Q421" s="72"/>
      <c r="R421" s="72"/>
    </row>
    <row r="422" spans="1:18" x14ac:dyDescent="0.2">
      <c r="A422" s="72"/>
      <c r="B422" s="72"/>
      <c r="C422" s="72"/>
      <c r="D422" s="72"/>
      <c r="E422" s="72"/>
      <c r="F422" s="72"/>
      <c r="G422" s="72"/>
      <c r="H422" s="72"/>
      <c r="I422" s="72"/>
      <c r="J422" s="72"/>
      <c r="K422" s="72"/>
      <c r="L422" s="66"/>
      <c r="M422" s="72"/>
      <c r="N422" s="72"/>
      <c r="O422" s="72"/>
      <c r="P422" s="72"/>
      <c r="Q422" s="72"/>
      <c r="R422" s="72"/>
    </row>
    <row r="423" spans="1:18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72"/>
      <c r="M423" s="2"/>
      <c r="N423" s="2"/>
      <c r="O423" s="2"/>
      <c r="P423" s="2"/>
      <c r="Q423" s="2"/>
      <c r="R423" s="2"/>
    </row>
    <row r="424" spans="1:18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72"/>
      <c r="M424" s="2"/>
      <c r="N424" s="2"/>
      <c r="O424" s="2"/>
      <c r="P424" s="2"/>
      <c r="Q424" s="2"/>
      <c r="R424" s="2"/>
    </row>
    <row r="425" spans="1:18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72"/>
      <c r="M425" s="2"/>
      <c r="N425" s="2"/>
      <c r="O425" s="2"/>
      <c r="P425" s="2"/>
      <c r="Q425" s="2"/>
      <c r="R425" s="2"/>
    </row>
    <row r="426" spans="1:18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72"/>
      <c r="M426" s="2"/>
      <c r="N426" s="2"/>
      <c r="O426" s="2"/>
      <c r="P426" s="2"/>
      <c r="Q426" s="2"/>
      <c r="R426" s="2"/>
    </row>
    <row r="427" spans="1:18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72"/>
      <c r="M427" s="2"/>
      <c r="N427" s="2"/>
      <c r="O427" s="2"/>
      <c r="P427" s="2"/>
      <c r="Q427" s="2"/>
      <c r="R427" s="2"/>
    </row>
    <row r="428" spans="1:18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72"/>
      <c r="M428" s="2"/>
      <c r="N428" s="2"/>
      <c r="O428" s="2"/>
      <c r="P428" s="2"/>
      <c r="Q428" s="2"/>
      <c r="R428" s="2"/>
    </row>
    <row r="429" spans="1:18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72"/>
      <c r="M429" s="2"/>
      <c r="N429" s="2"/>
      <c r="O429" s="2"/>
      <c r="P429" s="2"/>
      <c r="Q429" s="2"/>
      <c r="R429" s="2"/>
    </row>
    <row r="430" spans="1:18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72"/>
      <c r="M430" s="2"/>
      <c r="N430" s="2"/>
      <c r="O430" s="2"/>
      <c r="P430" s="2"/>
      <c r="Q430" s="2"/>
      <c r="R430" s="2"/>
    </row>
    <row r="431" spans="1:18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72"/>
      <c r="M431" s="2"/>
      <c r="N431" s="2"/>
      <c r="O431" s="2"/>
      <c r="P431" s="2"/>
      <c r="Q431" s="2"/>
      <c r="R431" s="2"/>
    </row>
    <row r="432" spans="1:18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72"/>
      <c r="M432" s="2"/>
      <c r="N432" s="2"/>
      <c r="O432" s="2"/>
      <c r="P432" s="2"/>
      <c r="Q432" s="2"/>
      <c r="R432" s="2"/>
    </row>
    <row r="433" spans="1:18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72"/>
      <c r="M433" s="2"/>
      <c r="N433" s="2"/>
      <c r="O433" s="2"/>
      <c r="P433" s="2"/>
      <c r="Q433" s="2"/>
      <c r="R433" s="2"/>
    </row>
    <row r="434" spans="1:18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72"/>
      <c r="M434" s="2"/>
      <c r="N434" s="2"/>
      <c r="O434" s="2"/>
      <c r="P434" s="2"/>
      <c r="Q434" s="2"/>
      <c r="R434" s="2"/>
    </row>
    <row r="435" spans="1:18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72"/>
      <c r="M435" s="2"/>
      <c r="N435" s="2"/>
      <c r="O435" s="2"/>
      <c r="P435" s="2"/>
      <c r="Q435" s="2"/>
      <c r="R435" s="2"/>
    </row>
    <row r="436" spans="1:18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72"/>
      <c r="M436" s="2"/>
      <c r="N436" s="2"/>
      <c r="O436" s="2"/>
      <c r="P436" s="2"/>
      <c r="Q436" s="2"/>
      <c r="R436" s="2"/>
    </row>
    <row r="437" spans="1:18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72"/>
      <c r="M437" s="2"/>
      <c r="N437" s="2"/>
      <c r="O437" s="2"/>
      <c r="P437" s="2"/>
      <c r="Q437" s="2"/>
      <c r="R437" s="2"/>
    </row>
    <row r="438" spans="1:18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72"/>
      <c r="M438" s="2"/>
      <c r="N438" s="2"/>
      <c r="O438" s="2"/>
      <c r="P438" s="2"/>
      <c r="Q438" s="2"/>
      <c r="R438" s="2"/>
    </row>
    <row r="439" spans="1:18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72"/>
      <c r="M439" s="2"/>
      <c r="N439" s="2"/>
      <c r="O439" s="2"/>
      <c r="P439" s="2"/>
      <c r="Q439" s="2"/>
      <c r="R439" s="2"/>
    </row>
    <row r="440" spans="1:18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72"/>
      <c r="M440" s="2"/>
      <c r="N440" s="2"/>
      <c r="O440" s="2"/>
      <c r="P440" s="2"/>
      <c r="Q440" s="2"/>
      <c r="R440" s="2"/>
    </row>
    <row r="441" spans="1:18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72"/>
      <c r="M441" s="2"/>
      <c r="N441" s="2"/>
      <c r="O441" s="2"/>
      <c r="P441" s="2"/>
      <c r="Q441" s="2"/>
      <c r="R441" s="2"/>
    </row>
    <row r="442" spans="1:18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72"/>
      <c r="M442" s="2"/>
      <c r="N442" s="2"/>
      <c r="O442" s="2"/>
      <c r="P442" s="2"/>
      <c r="Q442" s="2"/>
      <c r="R442" s="2"/>
    </row>
    <row r="443" spans="1:18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72"/>
      <c r="M443" s="2"/>
      <c r="N443" s="2"/>
      <c r="O443" s="2"/>
      <c r="P443" s="2"/>
      <c r="Q443" s="2"/>
      <c r="R443" s="2"/>
    </row>
    <row r="444" spans="1:18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72"/>
      <c r="M444" s="2"/>
      <c r="N444" s="2"/>
      <c r="O444" s="2"/>
      <c r="P444" s="2"/>
      <c r="Q444" s="2"/>
      <c r="R444" s="2"/>
    </row>
    <row r="445" spans="1:18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72"/>
      <c r="M445" s="2"/>
      <c r="N445" s="2"/>
      <c r="O445" s="2"/>
      <c r="P445" s="2"/>
      <c r="Q445" s="2"/>
      <c r="R445" s="2"/>
    </row>
    <row r="446" spans="1:18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72"/>
      <c r="M446" s="2"/>
      <c r="N446" s="2"/>
      <c r="O446" s="2"/>
      <c r="P446" s="2"/>
      <c r="Q446" s="2"/>
      <c r="R446" s="2"/>
    </row>
    <row r="447" spans="1:18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72"/>
      <c r="M447" s="2"/>
      <c r="N447" s="2"/>
      <c r="O447" s="2"/>
      <c r="P447" s="2"/>
      <c r="Q447" s="2"/>
      <c r="R447" s="2"/>
    </row>
    <row r="448" spans="1:18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72"/>
      <c r="M448" s="2"/>
      <c r="N448" s="2"/>
      <c r="O448" s="2"/>
      <c r="P448" s="2"/>
      <c r="Q448" s="2"/>
      <c r="R448" s="2"/>
    </row>
    <row r="449" spans="1:18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72"/>
      <c r="M449" s="2"/>
      <c r="N449" s="2"/>
      <c r="O449" s="2"/>
      <c r="P449" s="2"/>
      <c r="Q449" s="2"/>
      <c r="R449" s="2"/>
    </row>
    <row r="450" spans="1:18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72"/>
      <c r="M450" s="2"/>
      <c r="N450" s="2"/>
      <c r="O450" s="2"/>
      <c r="P450" s="2"/>
      <c r="Q450" s="2"/>
      <c r="R450" s="2"/>
    </row>
    <row r="451" spans="1:18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72"/>
      <c r="M451" s="2"/>
      <c r="N451" s="2"/>
      <c r="O451" s="2"/>
      <c r="P451" s="2"/>
      <c r="Q451" s="2"/>
      <c r="R451" s="2"/>
    </row>
    <row r="452" spans="1:18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72"/>
      <c r="M452" s="2"/>
      <c r="N452" s="2"/>
      <c r="O452" s="2"/>
      <c r="P452" s="2"/>
      <c r="Q452" s="2"/>
      <c r="R452" s="2"/>
    </row>
    <row r="453" spans="1:18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72"/>
      <c r="M453" s="2"/>
      <c r="N453" s="2"/>
      <c r="O453" s="2"/>
      <c r="P453" s="2"/>
      <c r="Q453" s="2"/>
      <c r="R453" s="2"/>
    </row>
    <row r="454" spans="1:18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72"/>
      <c r="M454" s="2"/>
      <c r="N454" s="2"/>
      <c r="O454" s="2"/>
      <c r="P454" s="2"/>
      <c r="Q454" s="2"/>
      <c r="R454" s="2"/>
    </row>
    <row r="455" spans="1:18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72"/>
      <c r="M455" s="2"/>
      <c r="N455" s="2"/>
      <c r="O455" s="2"/>
      <c r="P455" s="2"/>
      <c r="Q455" s="2"/>
      <c r="R455" s="2"/>
    </row>
    <row r="456" spans="1:18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72"/>
      <c r="M456" s="2"/>
      <c r="N456" s="2"/>
      <c r="O456" s="2"/>
      <c r="P456" s="2"/>
      <c r="Q456" s="2"/>
      <c r="R456" s="2"/>
    </row>
    <row r="457" spans="1:18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72"/>
      <c r="M457" s="2"/>
      <c r="N457" s="2"/>
      <c r="O457" s="2"/>
      <c r="P457" s="2"/>
      <c r="Q457" s="2"/>
      <c r="R457" s="2"/>
    </row>
    <row r="458" spans="1:18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72"/>
      <c r="M458" s="2"/>
      <c r="N458" s="2"/>
      <c r="O458" s="2"/>
      <c r="P458" s="2"/>
      <c r="Q458" s="2"/>
      <c r="R458" s="2"/>
    </row>
    <row r="459" spans="1:18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72"/>
      <c r="M459" s="2"/>
      <c r="N459" s="2"/>
      <c r="O459" s="2"/>
      <c r="P459" s="2"/>
      <c r="Q459" s="2"/>
      <c r="R459" s="2"/>
    </row>
    <row r="460" spans="1:18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72"/>
      <c r="M460" s="2"/>
      <c r="N460" s="2"/>
      <c r="O460" s="2"/>
      <c r="P460" s="2"/>
      <c r="Q460" s="2"/>
      <c r="R460" s="2"/>
    </row>
    <row r="461" spans="1:18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72"/>
      <c r="M461" s="2"/>
      <c r="N461" s="2"/>
      <c r="O461" s="2"/>
      <c r="P461" s="2"/>
      <c r="Q461" s="2"/>
      <c r="R461" s="2"/>
    </row>
    <row r="462" spans="1:18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72"/>
      <c r="M462" s="2"/>
      <c r="N462" s="2"/>
      <c r="O462" s="2"/>
      <c r="P462" s="2"/>
      <c r="Q462" s="2"/>
      <c r="R462" s="2"/>
    </row>
    <row r="463" spans="1:18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72"/>
      <c r="M463" s="2"/>
      <c r="N463" s="2"/>
      <c r="O463" s="2"/>
      <c r="P463" s="2"/>
      <c r="Q463" s="2"/>
      <c r="R463" s="2"/>
    </row>
    <row r="464" spans="1:18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72"/>
      <c r="M464" s="2"/>
      <c r="N464" s="2"/>
      <c r="O464" s="2"/>
      <c r="P464" s="2"/>
      <c r="Q464" s="2"/>
      <c r="R464" s="2"/>
    </row>
    <row r="465" spans="1:18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72"/>
      <c r="M465" s="2"/>
      <c r="N465" s="2"/>
      <c r="O465" s="2"/>
      <c r="P465" s="2"/>
      <c r="Q465" s="2"/>
      <c r="R465" s="2"/>
    </row>
    <row r="466" spans="1:18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72"/>
      <c r="M466" s="2"/>
      <c r="N466" s="2"/>
      <c r="O466" s="2"/>
      <c r="P466" s="2"/>
      <c r="Q466" s="2"/>
      <c r="R466" s="2"/>
    </row>
    <row r="467" spans="1:18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72"/>
      <c r="M467" s="2"/>
      <c r="N467" s="2"/>
      <c r="O467" s="2"/>
      <c r="P467" s="2"/>
      <c r="Q467" s="2"/>
      <c r="R467" s="2"/>
    </row>
    <row r="468" spans="1:18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72"/>
      <c r="M468" s="2"/>
      <c r="N468" s="2"/>
      <c r="O468" s="2"/>
      <c r="P468" s="2"/>
      <c r="Q468" s="2"/>
      <c r="R468" s="2"/>
    </row>
    <row r="469" spans="1:18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72"/>
      <c r="M469" s="2"/>
      <c r="N469" s="2"/>
      <c r="O469" s="2"/>
      <c r="P469" s="2"/>
      <c r="Q469" s="2"/>
      <c r="R469" s="2"/>
    </row>
    <row r="470" spans="1:18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72"/>
      <c r="M470" s="2"/>
      <c r="N470" s="2"/>
      <c r="O470" s="2"/>
      <c r="P470" s="2"/>
      <c r="Q470" s="2"/>
      <c r="R470" s="2"/>
    </row>
    <row r="471" spans="1:18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72"/>
      <c r="M471" s="2"/>
      <c r="N471" s="2"/>
      <c r="O471" s="2"/>
      <c r="P471" s="2"/>
      <c r="Q471" s="2"/>
      <c r="R471" s="2"/>
    </row>
    <row r="472" spans="1:18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72"/>
      <c r="M472" s="2"/>
      <c r="N472" s="2"/>
      <c r="O472" s="2"/>
      <c r="P472" s="2"/>
      <c r="Q472" s="2"/>
      <c r="R472" s="2"/>
    </row>
    <row r="473" spans="1:18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72"/>
      <c r="M473" s="2"/>
      <c r="N473" s="2"/>
      <c r="O473" s="2"/>
      <c r="P473" s="2"/>
      <c r="Q473" s="2"/>
      <c r="R473" s="2"/>
    </row>
    <row r="474" spans="1:18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72"/>
      <c r="M474" s="2"/>
      <c r="N474" s="2"/>
      <c r="O474" s="2"/>
      <c r="P474" s="2"/>
      <c r="Q474" s="2"/>
      <c r="R474" s="2"/>
    </row>
    <row r="475" spans="1:18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72"/>
      <c r="M475" s="2"/>
      <c r="N475" s="2"/>
      <c r="O475" s="2"/>
      <c r="P475" s="2"/>
      <c r="Q475" s="2"/>
      <c r="R475" s="2"/>
    </row>
    <row r="476" spans="1:18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72"/>
      <c r="M476" s="2"/>
      <c r="N476" s="2"/>
      <c r="O476" s="2"/>
      <c r="P476" s="2"/>
      <c r="Q476" s="2"/>
      <c r="R476" s="2"/>
    </row>
    <row r="477" spans="1:18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72"/>
      <c r="M477" s="2"/>
      <c r="N477" s="2"/>
      <c r="O477" s="2"/>
      <c r="P477" s="2"/>
      <c r="Q477" s="2"/>
      <c r="R477" s="2"/>
    </row>
    <row r="478" spans="1:18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72"/>
      <c r="M478" s="2"/>
      <c r="N478" s="2"/>
      <c r="O478" s="2"/>
      <c r="P478" s="2"/>
      <c r="Q478" s="2"/>
      <c r="R478" s="2"/>
    </row>
    <row r="479" spans="1:18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72"/>
      <c r="M479" s="2"/>
      <c r="N479" s="2"/>
      <c r="O479" s="2"/>
      <c r="P479" s="2"/>
      <c r="Q479" s="2"/>
      <c r="R479" s="2"/>
    </row>
    <row r="480" spans="1:18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72"/>
      <c r="M480" s="2"/>
      <c r="N480" s="2"/>
      <c r="O480" s="2"/>
      <c r="P480" s="2"/>
      <c r="Q480" s="2"/>
      <c r="R480" s="2"/>
    </row>
    <row r="481" spans="1:18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72"/>
      <c r="M481" s="2"/>
      <c r="N481" s="2"/>
      <c r="O481" s="2"/>
      <c r="P481" s="2"/>
      <c r="Q481" s="2"/>
      <c r="R481" s="2"/>
    </row>
    <row r="482" spans="1:18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72"/>
      <c r="M482" s="2"/>
      <c r="N482" s="2"/>
      <c r="O482" s="2"/>
      <c r="P482" s="2"/>
      <c r="Q482" s="2"/>
      <c r="R482" s="2"/>
    </row>
    <row r="483" spans="1:18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72"/>
      <c r="M483" s="2"/>
      <c r="N483" s="2"/>
      <c r="O483" s="2"/>
      <c r="P483" s="2"/>
      <c r="Q483" s="2"/>
      <c r="R483" s="2"/>
    </row>
    <row r="484" spans="1:18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72"/>
      <c r="M484" s="2"/>
      <c r="N484" s="2"/>
      <c r="O484" s="2"/>
      <c r="P484" s="2"/>
      <c r="Q484" s="2"/>
      <c r="R484" s="2"/>
    </row>
    <row r="485" spans="1:18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72"/>
      <c r="M485" s="2"/>
      <c r="N485" s="2"/>
      <c r="O485" s="2"/>
      <c r="P485" s="2"/>
      <c r="Q485" s="2"/>
      <c r="R485" s="2"/>
    </row>
    <row r="486" spans="1:18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72"/>
      <c r="M486" s="2"/>
      <c r="N486" s="2"/>
      <c r="O486" s="2"/>
      <c r="P486" s="2"/>
      <c r="Q486" s="2"/>
      <c r="R486" s="2"/>
    </row>
    <row r="487" spans="1:18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72"/>
      <c r="M487" s="2"/>
      <c r="N487" s="2"/>
      <c r="O487" s="2"/>
      <c r="P487" s="2"/>
      <c r="Q487" s="2"/>
      <c r="R487" s="2"/>
    </row>
    <row r="488" spans="1:18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72"/>
      <c r="M488" s="2"/>
      <c r="N488" s="2"/>
      <c r="O488" s="2"/>
      <c r="P488" s="2"/>
      <c r="Q488" s="2"/>
      <c r="R488" s="2"/>
    </row>
    <row r="489" spans="1:18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72"/>
      <c r="M489" s="2"/>
      <c r="N489" s="2"/>
      <c r="O489" s="2"/>
      <c r="P489" s="2"/>
      <c r="Q489" s="2"/>
      <c r="R489" s="2"/>
    </row>
    <row r="490" spans="1:18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72"/>
      <c r="M490" s="2"/>
      <c r="N490" s="2"/>
      <c r="O490" s="2"/>
      <c r="P490" s="2"/>
      <c r="Q490" s="2"/>
      <c r="R490" s="2"/>
    </row>
    <row r="491" spans="1:18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72"/>
      <c r="M491" s="2"/>
      <c r="N491" s="2"/>
      <c r="O491" s="2"/>
      <c r="P491" s="2"/>
      <c r="Q491" s="2"/>
      <c r="R491" s="2"/>
    </row>
    <row r="492" spans="1:18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72"/>
      <c r="M492" s="2"/>
      <c r="N492" s="2"/>
      <c r="O492" s="2"/>
      <c r="P492" s="2"/>
      <c r="Q492" s="2"/>
      <c r="R492" s="2"/>
    </row>
    <row r="493" spans="1:18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72"/>
      <c r="M493" s="2"/>
      <c r="N493" s="2"/>
      <c r="O493" s="2"/>
      <c r="P493" s="2"/>
      <c r="Q493" s="2"/>
      <c r="R493" s="2"/>
    </row>
    <row r="494" spans="1:18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72"/>
      <c r="M494" s="2"/>
      <c r="N494" s="2"/>
      <c r="O494" s="2"/>
      <c r="P494" s="2"/>
      <c r="Q494" s="2"/>
      <c r="R494" s="2"/>
    </row>
    <row r="495" spans="1:18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72"/>
      <c r="M495" s="2"/>
      <c r="N495" s="2"/>
      <c r="O495" s="2"/>
      <c r="P495" s="2"/>
      <c r="Q495" s="2"/>
      <c r="R495" s="2"/>
    </row>
    <row r="496" spans="1:18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72"/>
      <c r="M496" s="2"/>
      <c r="N496" s="2"/>
      <c r="O496" s="2"/>
      <c r="P496" s="2"/>
      <c r="Q496" s="2"/>
      <c r="R496" s="2"/>
    </row>
    <row r="497" spans="1:18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72"/>
      <c r="M497" s="2"/>
      <c r="N497" s="2"/>
      <c r="O497" s="2"/>
      <c r="P497" s="2"/>
      <c r="Q497" s="2"/>
      <c r="R497" s="2"/>
    </row>
    <row r="498" spans="1:18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72"/>
      <c r="M498" s="2"/>
      <c r="N498" s="2"/>
      <c r="O498" s="2"/>
      <c r="P498" s="2"/>
      <c r="Q498" s="2"/>
      <c r="R498" s="2"/>
    </row>
    <row r="499" spans="1:18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72"/>
      <c r="M499" s="2"/>
      <c r="N499" s="2"/>
      <c r="O499" s="2"/>
      <c r="P499" s="2"/>
      <c r="Q499" s="2"/>
      <c r="R499" s="2"/>
    </row>
    <row r="500" spans="1:18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72"/>
      <c r="M500" s="2"/>
      <c r="N500" s="2"/>
      <c r="O500" s="2"/>
      <c r="P500" s="2"/>
      <c r="Q500" s="2"/>
      <c r="R500" s="2"/>
    </row>
    <row r="501" spans="1:18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72"/>
      <c r="M501" s="2"/>
      <c r="N501" s="2"/>
      <c r="O501" s="2"/>
      <c r="P501" s="2"/>
      <c r="Q501" s="2"/>
      <c r="R501" s="2"/>
    </row>
    <row r="502" spans="1:18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72"/>
      <c r="M502" s="2"/>
      <c r="N502" s="2"/>
      <c r="O502" s="2"/>
      <c r="P502" s="2"/>
      <c r="Q502" s="2"/>
      <c r="R502" s="2"/>
    </row>
    <row r="503" spans="1:18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72"/>
      <c r="M503" s="2"/>
      <c r="N503" s="2"/>
      <c r="O503" s="2"/>
      <c r="P503" s="2"/>
      <c r="Q503" s="2"/>
      <c r="R503" s="2"/>
    </row>
    <row r="504" spans="1:18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72"/>
      <c r="M504" s="2"/>
      <c r="N504" s="2"/>
      <c r="O504" s="2"/>
      <c r="P504" s="2"/>
      <c r="Q504" s="2"/>
      <c r="R504" s="2"/>
    </row>
    <row r="505" spans="1:18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72"/>
      <c r="M505" s="2"/>
      <c r="N505" s="2"/>
      <c r="O505" s="2"/>
      <c r="P505" s="2"/>
      <c r="Q505" s="2"/>
      <c r="R505" s="2"/>
    </row>
    <row r="506" spans="1:18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72"/>
      <c r="M506" s="2"/>
      <c r="N506" s="2"/>
      <c r="O506" s="2"/>
      <c r="P506" s="2"/>
      <c r="Q506" s="2"/>
      <c r="R506" s="2"/>
    </row>
    <row r="507" spans="1:18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72"/>
      <c r="M507" s="2"/>
      <c r="N507" s="2"/>
      <c r="O507" s="2"/>
      <c r="P507" s="2"/>
      <c r="Q507" s="2"/>
      <c r="R507" s="2"/>
    </row>
    <row r="508" spans="1:18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72"/>
      <c r="M508" s="2"/>
      <c r="N508" s="2"/>
      <c r="O508" s="2"/>
      <c r="P508" s="2"/>
      <c r="Q508" s="2"/>
      <c r="R508" s="2"/>
    </row>
    <row r="509" spans="1:18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72"/>
      <c r="M509" s="2"/>
      <c r="N509" s="2"/>
      <c r="O509" s="2"/>
      <c r="P509" s="2"/>
      <c r="Q509" s="2"/>
      <c r="R509" s="2"/>
    </row>
    <row r="510" spans="1:18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72"/>
      <c r="M510" s="2"/>
      <c r="N510" s="2"/>
      <c r="O510" s="2"/>
      <c r="P510" s="2"/>
      <c r="Q510" s="2"/>
      <c r="R510" s="2"/>
    </row>
    <row r="511" spans="1:18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72"/>
      <c r="M511" s="2"/>
      <c r="N511" s="2"/>
      <c r="O511" s="2"/>
      <c r="P511" s="2"/>
      <c r="Q511" s="2"/>
      <c r="R511" s="2"/>
    </row>
    <row r="512" spans="1:18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72"/>
      <c r="M512" s="2"/>
      <c r="N512" s="2"/>
      <c r="O512" s="2"/>
      <c r="P512" s="2"/>
      <c r="Q512" s="2"/>
      <c r="R512" s="2"/>
    </row>
    <row r="513" spans="1:18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72"/>
      <c r="M513" s="2"/>
      <c r="N513" s="2"/>
      <c r="O513" s="2"/>
      <c r="P513" s="2"/>
      <c r="Q513" s="2"/>
      <c r="R513" s="2"/>
    </row>
    <row r="514" spans="1:18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72"/>
      <c r="M514" s="2"/>
      <c r="N514" s="2"/>
      <c r="O514" s="2"/>
      <c r="P514" s="2"/>
      <c r="Q514" s="2"/>
      <c r="R514" s="2"/>
    </row>
    <row r="515" spans="1:18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72"/>
      <c r="M515" s="2"/>
      <c r="N515" s="2"/>
      <c r="O515" s="2"/>
      <c r="P515" s="2"/>
      <c r="Q515" s="2"/>
      <c r="R515" s="2"/>
    </row>
    <row r="516" spans="1:18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72"/>
      <c r="M516" s="2"/>
      <c r="N516" s="2"/>
      <c r="O516" s="2"/>
      <c r="P516" s="2"/>
      <c r="Q516" s="2"/>
      <c r="R516" s="2"/>
    </row>
    <row r="517" spans="1:18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72"/>
      <c r="M517" s="2"/>
      <c r="N517" s="2"/>
      <c r="O517" s="2"/>
      <c r="P517" s="2"/>
      <c r="Q517" s="2"/>
      <c r="R517" s="2"/>
    </row>
    <row r="518" spans="1:18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72"/>
      <c r="M518" s="2"/>
      <c r="N518" s="2"/>
      <c r="O518" s="2"/>
      <c r="P518" s="2"/>
      <c r="Q518" s="2"/>
      <c r="R518" s="2"/>
    </row>
    <row r="519" spans="1:18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72"/>
      <c r="M519" s="2"/>
      <c r="N519" s="2"/>
      <c r="O519" s="2"/>
      <c r="P519" s="2"/>
      <c r="Q519" s="2"/>
      <c r="R519" s="2"/>
    </row>
    <row r="520" spans="1:18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72"/>
      <c r="M520" s="2"/>
      <c r="N520" s="2"/>
      <c r="O520" s="2"/>
      <c r="P520" s="2"/>
      <c r="Q520" s="2"/>
      <c r="R520" s="2"/>
    </row>
    <row r="521" spans="1:18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72"/>
      <c r="M521" s="2"/>
      <c r="N521" s="2"/>
      <c r="O521" s="2"/>
      <c r="P521" s="2"/>
      <c r="Q521" s="2"/>
      <c r="R521" s="2"/>
    </row>
    <row r="522" spans="1:18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72"/>
      <c r="M522" s="2"/>
      <c r="N522" s="2"/>
      <c r="O522" s="2"/>
      <c r="P522" s="2"/>
      <c r="Q522" s="2"/>
      <c r="R522" s="2"/>
    </row>
    <row r="523" spans="1:18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72"/>
      <c r="M523" s="2"/>
      <c r="N523" s="2"/>
      <c r="O523" s="2"/>
      <c r="P523" s="2"/>
      <c r="Q523" s="2"/>
      <c r="R523" s="2"/>
    </row>
    <row r="524" spans="1:18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72"/>
      <c r="M524" s="2"/>
      <c r="N524" s="2"/>
      <c r="O524" s="2"/>
      <c r="P524" s="2"/>
      <c r="Q524" s="2"/>
      <c r="R524" s="2"/>
    </row>
    <row r="525" spans="1:18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72"/>
      <c r="M525" s="2"/>
      <c r="N525" s="2"/>
      <c r="O525" s="2"/>
      <c r="P525" s="2"/>
      <c r="Q525" s="2"/>
      <c r="R525" s="2"/>
    </row>
    <row r="526" spans="1:18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72"/>
      <c r="M526" s="2"/>
      <c r="N526" s="2"/>
      <c r="O526" s="2"/>
      <c r="P526" s="2"/>
      <c r="Q526" s="2"/>
      <c r="R526" s="2"/>
    </row>
    <row r="527" spans="1:18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72"/>
      <c r="M527" s="2"/>
      <c r="N527" s="2"/>
      <c r="O527" s="2"/>
      <c r="P527" s="2"/>
      <c r="Q527" s="2"/>
      <c r="R527" s="2"/>
    </row>
    <row r="528" spans="1:18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72"/>
      <c r="M528" s="2"/>
      <c r="N528" s="2"/>
      <c r="O528" s="2"/>
      <c r="P528" s="2"/>
      <c r="Q528" s="2"/>
      <c r="R528" s="2"/>
    </row>
    <row r="529" spans="1:18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72"/>
      <c r="M529" s="2"/>
      <c r="N529" s="2"/>
      <c r="O529" s="2"/>
      <c r="P529" s="2"/>
      <c r="Q529" s="2"/>
      <c r="R529" s="2"/>
    </row>
    <row r="530" spans="1:18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72"/>
      <c r="M530" s="2"/>
      <c r="N530" s="2"/>
      <c r="O530" s="2"/>
      <c r="P530" s="2"/>
      <c r="Q530" s="2"/>
      <c r="R530" s="2"/>
    </row>
    <row r="531" spans="1:18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72"/>
      <c r="M531" s="2"/>
      <c r="N531" s="2"/>
      <c r="O531" s="2"/>
      <c r="P531" s="2"/>
      <c r="Q531" s="2"/>
      <c r="R531" s="2"/>
    </row>
    <row r="532" spans="1:18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72"/>
      <c r="M532" s="2"/>
      <c r="N532" s="2"/>
      <c r="O532" s="2"/>
      <c r="P532" s="2"/>
      <c r="Q532" s="2"/>
      <c r="R532" s="2"/>
    </row>
    <row r="533" spans="1:18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72"/>
      <c r="M533" s="2"/>
      <c r="N533" s="2"/>
      <c r="O533" s="2"/>
      <c r="P533" s="2"/>
      <c r="Q533" s="2"/>
      <c r="R533" s="2"/>
    </row>
    <row r="534" spans="1:18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72"/>
      <c r="M534" s="2"/>
      <c r="N534" s="2"/>
      <c r="O534" s="2"/>
      <c r="P534" s="2"/>
      <c r="Q534" s="2"/>
      <c r="R534" s="2"/>
    </row>
    <row r="535" spans="1:18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72"/>
      <c r="M535" s="2"/>
      <c r="N535" s="2"/>
      <c r="O535" s="2"/>
      <c r="P535" s="2"/>
      <c r="Q535" s="2"/>
      <c r="R535" s="2"/>
    </row>
    <row r="536" spans="1:18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72"/>
      <c r="M536" s="2"/>
      <c r="N536" s="2"/>
      <c r="O536" s="2"/>
      <c r="P536" s="2"/>
      <c r="Q536" s="2"/>
      <c r="R536" s="2"/>
    </row>
    <row r="537" spans="1:18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72"/>
      <c r="M537" s="2"/>
      <c r="N537" s="2"/>
      <c r="O537" s="2"/>
      <c r="P537" s="2"/>
      <c r="Q537" s="2"/>
      <c r="R537" s="2"/>
    </row>
    <row r="538" spans="1:18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72"/>
      <c r="M538" s="2"/>
      <c r="N538" s="2"/>
      <c r="O538" s="2"/>
      <c r="P538" s="2"/>
      <c r="Q538" s="2"/>
      <c r="R538" s="2"/>
    </row>
    <row r="539" spans="1:18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72"/>
      <c r="M539" s="2"/>
      <c r="N539" s="2"/>
      <c r="O539" s="2"/>
      <c r="P539" s="2"/>
      <c r="Q539" s="2"/>
      <c r="R539" s="2"/>
    </row>
    <row r="540" spans="1:18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72"/>
      <c r="M540" s="2"/>
      <c r="N540" s="2"/>
      <c r="O540" s="2"/>
      <c r="P540" s="2"/>
      <c r="Q540" s="2"/>
      <c r="R540" s="2"/>
    </row>
    <row r="541" spans="1:18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72"/>
      <c r="M541" s="2"/>
      <c r="N541" s="2"/>
      <c r="O541" s="2"/>
      <c r="P541" s="2"/>
      <c r="Q541" s="2"/>
      <c r="R541" s="2"/>
    </row>
    <row r="542" spans="1:18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72"/>
      <c r="M542" s="2"/>
      <c r="N542" s="2"/>
      <c r="O542" s="2"/>
      <c r="P542" s="2"/>
      <c r="Q542" s="2"/>
      <c r="R542" s="2"/>
    </row>
    <row r="543" spans="1:18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72"/>
      <c r="M543" s="2"/>
      <c r="N543" s="2"/>
      <c r="O543" s="2"/>
      <c r="P543" s="2"/>
      <c r="Q543" s="2"/>
      <c r="R543" s="2"/>
    </row>
    <row r="544" spans="1:18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72"/>
      <c r="M544" s="2"/>
      <c r="N544" s="2"/>
      <c r="O544" s="2"/>
      <c r="P544" s="2"/>
      <c r="Q544" s="2"/>
      <c r="R544" s="2"/>
    </row>
    <row r="545" spans="1:18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72"/>
      <c r="M545" s="2"/>
      <c r="N545" s="2"/>
      <c r="O545" s="2"/>
      <c r="P545" s="2"/>
      <c r="Q545" s="2"/>
      <c r="R545" s="2"/>
    </row>
    <row r="546" spans="1:18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72"/>
      <c r="M546" s="2"/>
      <c r="N546" s="2"/>
      <c r="O546" s="2"/>
      <c r="P546" s="2"/>
      <c r="Q546" s="2"/>
      <c r="R546" s="2"/>
    </row>
    <row r="547" spans="1:18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72"/>
      <c r="M547" s="2"/>
      <c r="N547" s="2"/>
      <c r="O547" s="2"/>
      <c r="P547" s="2"/>
      <c r="Q547" s="2"/>
      <c r="R547" s="2"/>
    </row>
    <row r="548" spans="1:18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72"/>
      <c r="M548" s="2"/>
      <c r="N548" s="2"/>
      <c r="O548" s="2"/>
      <c r="P548" s="2"/>
      <c r="Q548" s="2"/>
      <c r="R548" s="2"/>
    </row>
    <row r="549" spans="1:18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72"/>
      <c r="M549" s="2"/>
      <c r="N549" s="2"/>
      <c r="O549" s="2"/>
      <c r="P549" s="2"/>
      <c r="Q549" s="2"/>
      <c r="R549" s="2"/>
    </row>
    <row r="550" spans="1:18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72"/>
      <c r="M550" s="2"/>
      <c r="N550" s="2"/>
      <c r="O550" s="2"/>
      <c r="P550" s="2"/>
      <c r="Q550" s="2"/>
      <c r="R550" s="2"/>
    </row>
    <row r="551" spans="1:18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72"/>
      <c r="M551" s="2"/>
      <c r="N551" s="2"/>
      <c r="O551" s="2"/>
      <c r="P551" s="2"/>
      <c r="Q551" s="2"/>
      <c r="R551" s="2"/>
    </row>
    <row r="552" spans="1:18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72"/>
      <c r="M552" s="2"/>
      <c r="N552" s="2"/>
      <c r="O552" s="2"/>
      <c r="P552" s="2"/>
      <c r="Q552" s="2"/>
      <c r="R552" s="2"/>
    </row>
    <row r="553" spans="1:18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72"/>
      <c r="M553" s="2"/>
      <c r="N553" s="2"/>
      <c r="O553" s="2"/>
      <c r="P553" s="2"/>
      <c r="Q553" s="2"/>
      <c r="R553" s="2"/>
    </row>
    <row r="554" spans="1:18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72"/>
      <c r="M554" s="2"/>
      <c r="N554" s="2"/>
      <c r="O554" s="2"/>
      <c r="P554" s="2"/>
      <c r="Q554" s="2"/>
      <c r="R554" s="2"/>
    </row>
    <row r="555" spans="1:18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72"/>
      <c r="M555" s="2"/>
      <c r="N555" s="2"/>
      <c r="O555" s="2"/>
      <c r="P555" s="2"/>
      <c r="Q555" s="2"/>
      <c r="R555" s="2"/>
    </row>
    <row r="556" spans="1:18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72"/>
      <c r="M556" s="2"/>
      <c r="N556" s="2"/>
      <c r="O556" s="2"/>
      <c r="P556" s="2"/>
      <c r="Q556" s="2"/>
      <c r="R556" s="2"/>
    </row>
    <row r="557" spans="1:18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72"/>
      <c r="M557" s="2"/>
      <c r="N557" s="2"/>
      <c r="O557" s="2"/>
      <c r="P557" s="2"/>
      <c r="Q557" s="2"/>
      <c r="R557" s="2"/>
    </row>
    <row r="558" spans="1:18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72"/>
      <c r="M558" s="2"/>
      <c r="N558" s="2"/>
      <c r="O558" s="2"/>
      <c r="P558" s="2"/>
      <c r="Q558" s="2"/>
      <c r="R558" s="2"/>
    </row>
    <row r="559" spans="1:18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72"/>
      <c r="M559" s="2"/>
      <c r="N559" s="2"/>
      <c r="O559" s="2"/>
      <c r="P559" s="2"/>
      <c r="Q559" s="2"/>
      <c r="R559" s="2"/>
    </row>
    <row r="560" spans="1:18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72"/>
      <c r="M560" s="2"/>
      <c r="N560" s="2"/>
      <c r="O560" s="2"/>
      <c r="P560" s="2"/>
      <c r="Q560" s="2"/>
      <c r="R560" s="2"/>
    </row>
    <row r="561" spans="1:18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72"/>
      <c r="M561" s="2"/>
      <c r="N561" s="2"/>
      <c r="O561" s="2"/>
      <c r="P561" s="2"/>
      <c r="Q561" s="2"/>
      <c r="R561" s="2"/>
    </row>
    <row r="562" spans="1:18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72"/>
      <c r="M562" s="2"/>
      <c r="N562" s="2"/>
      <c r="O562" s="2"/>
      <c r="P562" s="2"/>
      <c r="Q562" s="2"/>
      <c r="R562" s="2"/>
    </row>
    <row r="563" spans="1:18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72"/>
      <c r="M563" s="2"/>
      <c r="N563" s="2"/>
      <c r="O563" s="2"/>
      <c r="P563" s="2"/>
      <c r="Q563" s="2"/>
      <c r="R563" s="2"/>
    </row>
    <row r="564" spans="1:18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72"/>
      <c r="M564" s="2"/>
      <c r="N564" s="2"/>
      <c r="O564" s="2"/>
      <c r="P564" s="2"/>
      <c r="Q564" s="2"/>
      <c r="R564" s="2"/>
    </row>
    <row r="565" spans="1:18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72"/>
      <c r="M565" s="2"/>
      <c r="N565" s="2"/>
      <c r="O565" s="2"/>
      <c r="P565" s="2"/>
      <c r="Q565" s="2"/>
      <c r="R565" s="2"/>
    </row>
    <row r="566" spans="1:18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72"/>
      <c r="M566" s="2"/>
      <c r="N566" s="2"/>
      <c r="O566" s="2"/>
      <c r="P566" s="2"/>
      <c r="Q566" s="2"/>
      <c r="R566" s="2"/>
    </row>
    <row r="567" spans="1:18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72"/>
      <c r="M567" s="2"/>
      <c r="N567" s="2"/>
      <c r="O567" s="2"/>
      <c r="P567" s="2"/>
      <c r="Q567" s="2"/>
      <c r="R567" s="2"/>
    </row>
    <row r="568" spans="1:18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72"/>
      <c r="M568" s="2"/>
      <c r="N568" s="2"/>
      <c r="O568" s="2"/>
      <c r="P568" s="2"/>
      <c r="Q568" s="2"/>
      <c r="R568" s="2"/>
    </row>
    <row r="569" spans="1:18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72"/>
      <c r="M569" s="2"/>
      <c r="N569" s="2"/>
      <c r="O569" s="2"/>
      <c r="P569" s="2"/>
      <c r="Q569" s="2"/>
      <c r="R569" s="2"/>
    </row>
    <row r="570" spans="1:18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72"/>
      <c r="M570" s="2"/>
      <c r="N570" s="2"/>
      <c r="O570" s="2"/>
      <c r="P570" s="2"/>
      <c r="Q570" s="2"/>
      <c r="R570" s="2"/>
    </row>
    <row r="571" spans="1:18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72"/>
      <c r="M571" s="2"/>
      <c r="N571" s="2"/>
      <c r="O571" s="2"/>
      <c r="P571" s="2"/>
      <c r="Q571" s="2"/>
      <c r="R571" s="2"/>
    </row>
    <row r="572" spans="1:18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72"/>
      <c r="M572" s="2"/>
      <c r="N572" s="2"/>
      <c r="O572" s="2"/>
      <c r="P572" s="2"/>
      <c r="Q572" s="2"/>
      <c r="R572" s="2"/>
    </row>
    <row r="573" spans="1:18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72"/>
      <c r="M573" s="2"/>
      <c r="N573" s="2"/>
      <c r="O573" s="2"/>
      <c r="P573" s="2"/>
      <c r="Q573" s="2"/>
      <c r="R573" s="2"/>
    </row>
    <row r="574" spans="1:18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72"/>
      <c r="M574" s="2"/>
      <c r="N574" s="2"/>
      <c r="O574" s="2"/>
      <c r="P574" s="2"/>
      <c r="Q574" s="2"/>
      <c r="R574" s="2"/>
    </row>
    <row r="575" spans="1:18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72"/>
      <c r="M575" s="2"/>
      <c r="N575" s="2"/>
      <c r="O575" s="2"/>
      <c r="P575" s="2"/>
      <c r="Q575" s="2"/>
      <c r="R575" s="2"/>
    </row>
    <row r="576" spans="1:18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72"/>
      <c r="M576" s="2"/>
      <c r="N576" s="2"/>
      <c r="O576" s="2"/>
      <c r="P576" s="2"/>
      <c r="Q576" s="2"/>
      <c r="R576" s="2"/>
    </row>
    <row r="577" spans="1:18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72"/>
      <c r="M577" s="2"/>
      <c r="N577" s="2"/>
      <c r="O577" s="2"/>
      <c r="P577" s="2"/>
      <c r="Q577" s="2"/>
      <c r="R577" s="2"/>
    </row>
    <row r="578" spans="1:18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72"/>
      <c r="M578" s="2"/>
      <c r="N578" s="2"/>
      <c r="O578" s="2"/>
      <c r="P578" s="2"/>
      <c r="Q578" s="2"/>
      <c r="R578" s="2"/>
    </row>
    <row r="579" spans="1:18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72"/>
      <c r="M579" s="2"/>
      <c r="N579" s="2"/>
      <c r="O579" s="2"/>
      <c r="P579" s="2"/>
      <c r="Q579" s="2"/>
      <c r="R579" s="2"/>
    </row>
    <row r="580" spans="1:18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72"/>
      <c r="M580" s="2"/>
      <c r="N580" s="2"/>
      <c r="O580" s="2"/>
      <c r="P580" s="2"/>
      <c r="Q580" s="2"/>
      <c r="R580" s="2"/>
    </row>
    <row r="581" spans="1:18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72"/>
      <c r="M581" s="2"/>
      <c r="N581" s="2"/>
      <c r="O581" s="2"/>
      <c r="P581" s="2"/>
      <c r="Q581" s="2"/>
      <c r="R581" s="2"/>
    </row>
    <row r="582" spans="1:18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72"/>
      <c r="M582" s="2"/>
      <c r="N582" s="2"/>
      <c r="O582" s="2"/>
      <c r="P582" s="2"/>
      <c r="Q582" s="2"/>
      <c r="R582" s="2"/>
    </row>
    <row r="583" spans="1:18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72"/>
      <c r="M583" s="2"/>
      <c r="N583" s="2"/>
      <c r="O583" s="2"/>
      <c r="P583" s="2"/>
      <c r="Q583" s="2"/>
      <c r="R583" s="2"/>
    </row>
    <row r="584" spans="1:18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72"/>
      <c r="M584" s="2"/>
      <c r="N584" s="2"/>
      <c r="O584" s="2"/>
      <c r="P584" s="2"/>
      <c r="Q584" s="2"/>
      <c r="R584" s="2"/>
    </row>
    <row r="585" spans="1:18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72"/>
      <c r="M585" s="2"/>
      <c r="N585" s="2"/>
      <c r="O585" s="2"/>
      <c r="P585" s="2"/>
      <c r="Q585" s="2"/>
      <c r="R585" s="2"/>
    </row>
  </sheetData>
  <autoFilter ref="A10:R292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271">
    <mergeCell ref="P233:P234"/>
    <mergeCell ref="Q233:Q234"/>
    <mergeCell ref="R233:R234"/>
    <mergeCell ref="E233:E234"/>
    <mergeCell ref="D233:D234"/>
    <mergeCell ref="C233:C234"/>
    <mergeCell ref="D237:D238"/>
    <mergeCell ref="C237:C238"/>
    <mergeCell ref="E237:E238"/>
    <mergeCell ref="F237:F238"/>
    <mergeCell ref="G237:G238"/>
    <mergeCell ref="H237:H238"/>
    <mergeCell ref="I237:I238"/>
    <mergeCell ref="J237:J238"/>
    <mergeCell ref="K237:K238"/>
    <mergeCell ref="L237:L238"/>
    <mergeCell ref="M237:M238"/>
    <mergeCell ref="N237:N238"/>
    <mergeCell ref="O237:O238"/>
    <mergeCell ref="P237:P238"/>
    <mergeCell ref="Q237:Q238"/>
    <mergeCell ref="R237:R238"/>
    <mergeCell ref="F233:F234"/>
    <mergeCell ref="G233:G234"/>
    <mergeCell ref="H233:H234"/>
    <mergeCell ref="I233:I234"/>
    <mergeCell ref="J233:J234"/>
    <mergeCell ref="K233:K234"/>
    <mergeCell ref="L233:L234"/>
    <mergeCell ref="M233:M234"/>
    <mergeCell ref="N233:N234"/>
    <mergeCell ref="O189:O190"/>
    <mergeCell ref="H189:H190"/>
    <mergeCell ref="I189:I190"/>
    <mergeCell ref="J189:J190"/>
    <mergeCell ref="K189:K190"/>
    <mergeCell ref="L189:L190"/>
    <mergeCell ref="M189:M190"/>
    <mergeCell ref="N189:N190"/>
    <mergeCell ref="O233:O234"/>
    <mergeCell ref="P189:P190"/>
    <mergeCell ref="Q189:Q190"/>
    <mergeCell ref="R189:R190"/>
    <mergeCell ref="E189:E190"/>
    <mergeCell ref="D189:D190"/>
    <mergeCell ref="C188:C190"/>
    <mergeCell ref="F215:F216"/>
    <mergeCell ref="G215:G216"/>
    <mergeCell ref="H215:H216"/>
    <mergeCell ref="I215:I216"/>
    <mergeCell ref="J215:J216"/>
    <mergeCell ref="K215:K216"/>
    <mergeCell ref="L215:L216"/>
    <mergeCell ref="M215:M216"/>
    <mergeCell ref="N215:N216"/>
    <mergeCell ref="O215:O216"/>
    <mergeCell ref="P215:P216"/>
    <mergeCell ref="Q215:Q216"/>
    <mergeCell ref="R215:R216"/>
    <mergeCell ref="E215:E216"/>
    <mergeCell ref="D215:D216"/>
    <mergeCell ref="C215:C216"/>
    <mergeCell ref="F189:F190"/>
    <mergeCell ref="G189:G190"/>
    <mergeCell ref="Q269:Q270"/>
    <mergeCell ref="R269:R270"/>
    <mergeCell ref="P49:P52"/>
    <mergeCell ref="P55:P58"/>
    <mergeCell ref="P60:P61"/>
    <mergeCell ref="C252:C253"/>
    <mergeCell ref="B269:B270"/>
    <mergeCell ref="C269:C270"/>
    <mergeCell ref="D269:D270"/>
    <mergeCell ref="E269:E270"/>
    <mergeCell ref="F269:F270"/>
    <mergeCell ref="G269:G270"/>
    <mergeCell ref="H269:H270"/>
    <mergeCell ref="I269:I270"/>
    <mergeCell ref="J269:J270"/>
    <mergeCell ref="K269:K270"/>
    <mergeCell ref="L269:L270"/>
    <mergeCell ref="M269:M270"/>
    <mergeCell ref="N269:N270"/>
    <mergeCell ref="O269:O270"/>
    <mergeCell ref="P269:P270"/>
    <mergeCell ref="D244:D245"/>
    <mergeCell ref="C247:C248"/>
    <mergeCell ref="D247:D248"/>
    <mergeCell ref="A247:A250"/>
    <mergeCell ref="B236:B237"/>
    <mergeCell ref="B232:B234"/>
    <mergeCell ref="A236:A240"/>
    <mergeCell ref="C239:C240"/>
    <mergeCell ref="C256:C257"/>
    <mergeCell ref="D256:D257"/>
    <mergeCell ref="A256:A258"/>
    <mergeCell ref="B256:B258"/>
    <mergeCell ref="D239:D240"/>
    <mergeCell ref="A244:A246"/>
    <mergeCell ref="A254:A255"/>
    <mergeCell ref="B254:B255"/>
    <mergeCell ref="B244:B246"/>
    <mergeCell ref="C244:C245"/>
    <mergeCell ref="B247:B250"/>
    <mergeCell ref="B252:B253"/>
    <mergeCell ref="D252:D253"/>
    <mergeCell ref="A295:K295"/>
    <mergeCell ref="E261:E262"/>
    <mergeCell ref="D261:D262"/>
    <mergeCell ref="A263:A264"/>
    <mergeCell ref="B263:B264"/>
    <mergeCell ref="A269:A270"/>
    <mergeCell ref="A259:A260"/>
    <mergeCell ref="B259:B260"/>
    <mergeCell ref="C259:C260"/>
    <mergeCell ref="D259:D260"/>
    <mergeCell ref="A289:K289"/>
    <mergeCell ref="A291:K291"/>
    <mergeCell ref="A224:A229"/>
    <mergeCell ref="B228:B229"/>
    <mergeCell ref="A230:A231"/>
    <mergeCell ref="B230:B231"/>
    <mergeCell ref="C230:C231"/>
    <mergeCell ref="D206:D207"/>
    <mergeCell ref="D219:D220"/>
    <mergeCell ref="C221:C222"/>
    <mergeCell ref="D221:D222"/>
    <mergeCell ref="D230:D231"/>
    <mergeCell ref="C195:C196"/>
    <mergeCell ref="D195:D196"/>
    <mergeCell ref="B215:B216"/>
    <mergeCell ref="A221:A223"/>
    <mergeCell ref="B221:B223"/>
    <mergeCell ref="A204:A214"/>
    <mergeCell ref="B206:B214"/>
    <mergeCell ref="C206:C207"/>
    <mergeCell ref="B168:B176"/>
    <mergeCell ref="D172:D173"/>
    <mergeCell ref="A184:A190"/>
    <mergeCell ref="B184:B190"/>
    <mergeCell ref="C186:C187"/>
    <mergeCell ref="D186:D187"/>
    <mergeCell ref="A191:A192"/>
    <mergeCell ref="B191:B192"/>
    <mergeCell ref="A215:A216"/>
    <mergeCell ref="C179:C180"/>
    <mergeCell ref="D179:D180"/>
    <mergeCell ref="A217:A220"/>
    <mergeCell ref="B217:B220"/>
    <mergeCell ref="C219:C220"/>
    <mergeCell ref="A153:A156"/>
    <mergeCell ref="C153:C156"/>
    <mergeCell ref="D153:D156"/>
    <mergeCell ref="C157:C158"/>
    <mergeCell ref="D157:D158"/>
    <mergeCell ref="A157:A159"/>
    <mergeCell ref="A167:R167"/>
    <mergeCell ref="A168:A176"/>
    <mergeCell ref="A149:A152"/>
    <mergeCell ref="C149:C152"/>
    <mergeCell ref="D149:D152"/>
    <mergeCell ref="Q60:Q61"/>
    <mergeCell ref="R60:R61"/>
    <mergeCell ref="A87:A111"/>
    <mergeCell ref="J60:J61"/>
    <mergeCell ref="K60:K61"/>
    <mergeCell ref="L60:L61"/>
    <mergeCell ref="M60:M61"/>
    <mergeCell ref="N60:N61"/>
    <mergeCell ref="O60:O61"/>
    <mergeCell ref="F60:F61"/>
    <mergeCell ref="G60:G61"/>
    <mergeCell ref="H60:H61"/>
    <mergeCell ref="A72:A76"/>
    <mergeCell ref="A59:A61"/>
    <mergeCell ref="C60:C61"/>
    <mergeCell ref="D60:D61"/>
    <mergeCell ref="E60:E61"/>
    <mergeCell ref="A62:A71"/>
    <mergeCell ref="G55:G58"/>
    <mergeCell ref="H55:H58"/>
    <mergeCell ref="I55:I58"/>
    <mergeCell ref="I60:I61"/>
    <mergeCell ref="A77:A80"/>
    <mergeCell ref="E144:E147"/>
    <mergeCell ref="E149:E151"/>
    <mergeCell ref="O49:O52"/>
    <mergeCell ref="A136:A137"/>
    <mergeCell ref="A128:A130"/>
    <mergeCell ref="A144:A148"/>
    <mergeCell ref="C144:C147"/>
    <mergeCell ref="D144:D147"/>
    <mergeCell ref="A131:A135"/>
    <mergeCell ref="F144:F147"/>
    <mergeCell ref="G144:G147"/>
    <mergeCell ref="H144:H147"/>
    <mergeCell ref="I144:I147"/>
    <mergeCell ref="J144:J147"/>
    <mergeCell ref="K144:K147"/>
    <mergeCell ref="L144:L147"/>
    <mergeCell ref="M144:M147"/>
    <mergeCell ref="N144:N147"/>
    <mergeCell ref="O144:O147"/>
    <mergeCell ref="Q49:Q52"/>
    <mergeCell ref="Q55:Q58"/>
    <mergeCell ref="R55:R58"/>
    <mergeCell ref="K49:K52"/>
    <mergeCell ref="L49:L52"/>
    <mergeCell ref="M49:M52"/>
    <mergeCell ref="N49:N52"/>
    <mergeCell ref="A2:R2"/>
    <mergeCell ref="A3:R3"/>
    <mergeCell ref="A4:R4"/>
    <mergeCell ref="A6:R6"/>
    <mergeCell ref="K55:K58"/>
    <mergeCell ref="L55:L58"/>
    <mergeCell ref="R49:R52"/>
    <mergeCell ref="A53:A54"/>
    <mergeCell ref="A55:A58"/>
    <mergeCell ref="B55:B58"/>
    <mergeCell ref="A7:R7"/>
    <mergeCell ref="A8:R8"/>
    <mergeCell ref="G10:R10"/>
    <mergeCell ref="A12:R12"/>
    <mergeCell ref="A10:A11"/>
    <mergeCell ref="B10:B11"/>
    <mergeCell ref="C10:C11"/>
    <mergeCell ref="D10:D11"/>
    <mergeCell ref="E10:E11"/>
    <mergeCell ref="F10:F11"/>
    <mergeCell ref="M55:M58"/>
    <mergeCell ref="N55:N58"/>
    <mergeCell ref="D15:D17"/>
    <mergeCell ref="O55:O58"/>
    <mergeCell ref="A49:A52"/>
    <mergeCell ref="B49:B52"/>
    <mergeCell ref="A18:A23"/>
    <mergeCell ref="A28:A30"/>
    <mergeCell ref="A43:K43"/>
    <mergeCell ref="F49:F52"/>
    <mergeCell ref="C49:C52"/>
    <mergeCell ref="E49:E52"/>
    <mergeCell ref="A15:A17"/>
    <mergeCell ref="J55:J58"/>
    <mergeCell ref="I49:I52"/>
    <mergeCell ref="J49:J52"/>
    <mergeCell ref="G49:G52"/>
    <mergeCell ref="H49:H52"/>
    <mergeCell ref="C55:C58"/>
    <mergeCell ref="E55:E58"/>
    <mergeCell ref="F55:F58"/>
    <mergeCell ref="P144:P147"/>
    <mergeCell ref="Q144:Q147"/>
    <mergeCell ref="R144:R147"/>
    <mergeCell ref="B144:B147"/>
    <mergeCell ref="I170:I171"/>
    <mergeCell ref="H170:H171"/>
    <mergeCell ref="G170:G171"/>
    <mergeCell ref="F170:F171"/>
    <mergeCell ref="J170:J171"/>
    <mergeCell ref="K170:K171"/>
    <mergeCell ref="L170:L171"/>
    <mergeCell ref="M170:M171"/>
    <mergeCell ref="N170:N171"/>
    <mergeCell ref="O170:O171"/>
    <mergeCell ref="P170:P171"/>
    <mergeCell ref="Q170:Q171"/>
    <mergeCell ref="R170:R171"/>
    <mergeCell ref="E170:E171"/>
    <mergeCell ref="D170:D171"/>
    <mergeCell ref="C170:C171"/>
  </mergeCells>
  <phoneticPr fontId="1" type="noConversion"/>
  <pageMargins left="0" right="0" top="0.78740157480314965" bottom="0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Широкая ОА</cp:lastModifiedBy>
  <cp:lastPrinted>2019-07-11T07:32:47Z</cp:lastPrinted>
  <dcterms:created xsi:type="dcterms:W3CDTF">2008-10-01T13:21:49Z</dcterms:created>
  <dcterms:modified xsi:type="dcterms:W3CDTF">2019-07-12T06:49:19Z</dcterms:modified>
</cp:coreProperties>
</file>