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Лист1!$A$1:$BJ$97</definedName>
  </definedNames>
  <calcPr calcId="144525"/>
</workbook>
</file>

<file path=xl/calcChain.xml><?xml version="1.0" encoding="utf-8"?>
<calcChain xmlns="http://schemas.openxmlformats.org/spreadsheetml/2006/main">
  <c r="AQ17" i="1" l="1"/>
  <c r="BF16" i="1"/>
  <c r="AP44" i="1"/>
  <c r="AP16" i="1" s="1"/>
  <c r="AP17" i="1"/>
  <c r="AO17" i="1"/>
  <c r="AQ46" i="1"/>
  <c r="AQ44" i="1"/>
  <c r="AP46" i="1"/>
  <c r="AO46" i="1"/>
  <c r="AO44" i="1"/>
  <c r="BF49" i="1"/>
  <c r="AY49" i="1"/>
  <c r="BD46" i="1"/>
  <c r="BD44" i="1"/>
  <c r="BF44" i="1"/>
  <c r="BF46" i="1"/>
  <c r="AY46" i="1"/>
  <c r="AY44" i="1"/>
  <c r="AW54" i="1"/>
  <c r="AW53" i="1"/>
  <c r="BD54" i="1"/>
  <c r="BD53" i="1"/>
  <c r="AO16" i="1" l="1"/>
  <c r="AP49" i="1" l="1"/>
  <c r="AO49" i="1" l="1"/>
  <c r="AQ49" i="1"/>
  <c r="D54" i="1" l="1"/>
  <c r="D53" i="1"/>
  <c r="AN54" i="1"/>
  <c r="AN53" i="1"/>
  <c r="AQ64" i="1" l="1"/>
  <c r="AP64" i="1"/>
  <c r="AP89" i="1" l="1"/>
  <c r="AQ89" i="1"/>
  <c r="AR89" i="1"/>
  <c r="AS89" i="1"/>
  <c r="AT89" i="1"/>
  <c r="AU89" i="1"/>
  <c r="AV89" i="1"/>
  <c r="AX89" i="1"/>
  <c r="AY89" i="1"/>
  <c r="AZ89" i="1"/>
  <c r="BA89" i="1"/>
  <c r="BB89" i="1"/>
  <c r="BC89" i="1"/>
  <c r="BE89" i="1"/>
  <c r="BF89" i="1"/>
  <c r="BG89" i="1"/>
  <c r="BH89" i="1"/>
  <c r="BI89" i="1"/>
  <c r="BJ89" i="1"/>
  <c r="AO89" i="1"/>
  <c r="BD94" i="1"/>
  <c r="AW94" i="1"/>
  <c r="AN94" i="1"/>
  <c r="D94" i="1" s="1"/>
  <c r="BK50" i="1"/>
  <c r="BD89" i="1" l="1"/>
  <c r="AW89" i="1"/>
  <c r="BL50" i="1" l="1"/>
  <c r="BL52" i="1" l="1"/>
  <c r="BK52" i="1"/>
  <c r="BL51" i="1"/>
  <c r="BK51" i="1"/>
  <c r="BL56" i="1" l="1"/>
  <c r="BK56" i="1"/>
  <c r="AQ86" i="1"/>
  <c r="AP86" i="1"/>
  <c r="AP22" i="1" l="1"/>
  <c r="BD51" i="1" l="1"/>
  <c r="BD50" i="1"/>
  <c r="AQ22" i="1"/>
  <c r="AQ16" i="1" s="1"/>
  <c r="AN93" i="1" l="1"/>
  <c r="AS24" i="1" l="1"/>
  <c r="AS21" i="1" s="1"/>
  <c r="AN40" i="1"/>
  <c r="AP62" i="1" l="1"/>
  <c r="BD84" i="1" l="1"/>
  <c r="AW84" i="1"/>
  <c r="AN84" i="1"/>
  <c r="AF84" i="1"/>
  <c r="AN89" i="1" l="1"/>
  <c r="D89" i="1" s="1"/>
  <c r="AN18" i="1" l="1"/>
  <c r="AN60" i="1" l="1"/>
  <c r="AR86" i="1" l="1"/>
  <c r="AN92" i="1"/>
  <c r="AN61" i="1"/>
  <c r="AQ76" i="1" l="1"/>
  <c r="AN80" i="1"/>
  <c r="D80" i="1" s="1"/>
  <c r="E81" i="1"/>
  <c r="I81" i="1"/>
  <c r="P81" i="1"/>
  <c r="W81" i="1"/>
  <c r="AF81" i="1"/>
  <c r="AN81" i="1"/>
  <c r="AW81" i="1"/>
  <c r="BD81" i="1"/>
  <c r="D81" i="1" l="1"/>
  <c r="AP24" i="1"/>
  <c r="AF61" i="1" l="1"/>
  <c r="AW61" i="1"/>
  <c r="AU46" i="1"/>
  <c r="AT46" i="1"/>
  <c r="AU45" i="1"/>
  <c r="AT45" i="1"/>
  <c r="AU44" i="1"/>
  <c r="AT44" i="1"/>
  <c r="AU43" i="1"/>
  <c r="AT43" i="1"/>
  <c r="AU26" i="1"/>
  <c r="AT26" i="1"/>
  <c r="AU25" i="1"/>
  <c r="AU20" i="1" s="1"/>
  <c r="AT25" i="1"/>
  <c r="AT20" i="1" s="1"/>
  <c r="AL22" i="1"/>
  <c r="AK22" i="1"/>
  <c r="AU87" i="1"/>
  <c r="AT87" i="1"/>
  <c r="AS87" i="1"/>
  <c r="AU85" i="1"/>
  <c r="AU16" i="1" s="1"/>
  <c r="AU15" i="1" s="1"/>
  <c r="AV22" i="1"/>
  <c r="AV25" i="1"/>
  <c r="AV26" i="1"/>
  <c r="AV30" i="1"/>
  <c r="AV44" i="1"/>
  <c r="AV45" i="1"/>
  <c r="AV46" i="1"/>
  <c r="AV49" i="1"/>
  <c r="AV62" i="1"/>
  <c r="AV73" i="1"/>
  <c r="AV76" i="1"/>
  <c r="AV86" i="1"/>
  <c r="AV75" i="1" s="1"/>
  <c r="AV88" i="1"/>
  <c r="AS85" i="1"/>
  <c r="AT85" i="1"/>
  <c r="AT16" i="1" s="1"/>
  <c r="AT15" i="1" s="1"/>
  <c r="AR62" i="1"/>
  <c r="AN70" i="1"/>
  <c r="D70" i="1" s="1"/>
  <c r="AV20" i="1" l="1"/>
  <c r="AN87" i="1"/>
  <c r="AV43" i="1"/>
  <c r="AV17" i="1"/>
  <c r="AV21" i="1"/>
  <c r="AV85" i="1"/>
  <c r="AV74" i="1" s="1"/>
  <c r="AV16" i="1"/>
  <c r="AV15" i="1" s="1"/>
  <c r="D61" i="1"/>
  <c r="BD95" i="1" l="1"/>
  <c r="BD38" i="1"/>
  <c r="BD93" i="1" l="1"/>
  <c r="BI85" i="1"/>
  <c r="BH49" i="1"/>
  <c r="BG49" i="1"/>
  <c r="BE49" i="1"/>
  <c r="BB49" i="1"/>
  <c r="AS49" i="1"/>
  <c r="BH86" i="1"/>
  <c r="BH85" i="1" s="1"/>
  <c r="BG86" i="1"/>
  <c r="BG85" i="1" s="1"/>
  <c r="BF86" i="1"/>
  <c r="BE86" i="1"/>
  <c r="BE85" i="1" s="1"/>
  <c r="BE74" i="1" s="1"/>
  <c r="BA86" i="1"/>
  <c r="AZ86" i="1"/>
  <c r="AY86" i="1"/>
  <c r="AX86" i="1"/>
  <c r="AO86" i="1"/>
  <c r="I95" i="1"/>
  <c r="H95" i="1"/>
  <c r="G95" i="1"/>
  <c r="F95" i="1"/>
  <c r="E95" i="1"/>
  <c r="I93" i="1"/>
  <c r="H93" i="1"/>
  <c r="G93" i="1"/>
  <c r="F93" i="1"/>
  <c r="E93" i="1"/>
  <c r="I92" i="1"/>
  <c r="H92" i="1"/>
  <c r="G92" i="1"/>
  <c r="F92" i="1"/>
  <c r="E92" i="1"/>
  <c r="I90" i="1"/>
  <c r="H90" i="1"/>
  <c r="G90" i="1"/>
  <c r="F90" i="1"/>
  <c r="E90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W87" i="1"/>
  <c r="V87" i="1"/>
  <c r="U87" i="1"/>
  <c r="T87" i="1"/>
  <c r="S87" i="1"/>
  <c r="R87" i="1"/>
  <c r="Q87" i="1"/>
  <c r="P87" i="1"/>
  <c r="W91" i="1"/>
  <c r="V91" i="1"/>
  <c r="U91" i="1"/>
  <c r="T91" i="1"/>
  <c r="S91" i="1"/>
  <c r="R91" i="1"/>
  <c r="Q91" i="1"/>
  <c r="P91" i="1"/>
  <c r="N91" i="1" s="1"/>
  <c r="L91" i="1" s="1"/>
  <c r="H91" i="1" s="1"/>
  <c r="BD91" i="1"/>
  <c r="AW91" i="1" s="1"/>
  <c r="AN91" i="1" s="1"/>
  <c r="BJ76" i="1"/>
  <c r="BI76" i="1"/>
  <c r="BH76" i="1"/>
  <c r="BF76" i="1"/>
  <c r="BE76" i="1"/>
  <c r="BI75" i="1"/>
  <c r="BE75" i="1"/>
  <c r="BC76" i="1"/>
  <c r="BB76" i="1"/>
  <c r="BA76" i="1"/>
  <c r="AY76" i="1"/>
  <c r="AX76" i="1"/>
  <c r="BB75" i="1"/>
  <c r="AX75" i="1"/>
  <c r="AR76" i="1"/>
  <c r="AP76" i="1"/>
  <c r="AO76" i="1"/>
  <c r="AS75" i="1"/>
  <c r="AO75" i="1"/>
  <c r="BJ73" i="1"/>
  <c r="BJ72" i="1" s="1"/>
  <c r="BI73" i="1"/>
  <c r="BI72" i="1" s="1"/>
  <c r="BH73" i="1"/>
  <c r="BH72" i="1" s="1"/>
  <c r="BG73" i="1"/>
  <c r="BG72" i="1" s="1"/>
  <c r="BF73" i="1"/>
  <c r="BF72" i="1" s="1"/>
  <c r="BE73" i="1"/>
  <c r="BC73" i="1"/>
  <c r="BB73" i="1"/>
  <c r="BB72" i="1" s="1"/>
  <c r="BA73" i="1"/>
  <c r="AZ73" i="1"/>
  <c r="AY73" i="1"/>
  <c r="AX73" i="1"/>
  <c r="AS73" i="1"/>
  <c r="AR73" i="1"/>
  <c r="AQ73" i="1"/>
  <c r="AQ72" i="1" s="1"/>
  <c r="AP73" i="1"/>
  <c r="AO73" i="1"/>
  <c r="AL73" i="1"/>
  <c r="AK73" i="1"/>
  <c r="AJ73" i="1"/>
  <c r="BD65" i="1"/>
  <c r="AW65" i="1"/>
  <c r="BJ62" i="1"/>
  <c r="BI62" i="1"/>
  <c r="BH62" i="1"/>
  <c r="BG62" i="1"/>
  <c r="BF62" i="1"/>
  <c r="BE62" i="1"/>
  <c r="AN59" i="1"/>
  <c r="AW60" i="1"/>
  <c r="AW59" i="1"/>
  <c r="BD60" i="1"/>
  <c r="BD59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17" i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E44" i="1"/>
  <c r="BJ43" i="1"/>
  <c r="BI43" i="1"/>
  <c r="BH43" i="1"/>
  <c r="BG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B20" i="1" s="1"/>
  <c r="BI22" i="1"/>
  <c r="BI21" i="1"/>
  <c r="BD24" i="1"/>
  <c r="BD23" i="1"/>
  <c r="AW24" i="1"/>
  <c r="AW23" i="1"/>
  <c r="BB22" i="1"/>
  <c r="AN24" i="1"/>
  <c r="AN23" i="1"/>
  <c r="BJ25" i="1"/>
  <c r="BJ20" i="1" s="1"/>
  <c r="BH25" i="1"/>
  <c r="BH20" i="1" s="1"/>
  <c r="BG25" i="1"/>
  <c r="BG20" i="1" s="1"/>
  <c r="BF25" i="1"/>
  <c r="BF20" i="1" s="1"/>
  <c r="BE25" i="1"/>
  <c r="BE20" i="1" s="1"/>
  <c r="BD20" i="1" s="1"/>
  <c r="BJ22" i="1"/>
  <c r="BH22" i="1"/>
  <c r="BG22" i="1"/>
  <c r="BG16" i="1" s="1"/>
  <c r="BF22" i="1"/>
  <c r="BE22" i="1"/>
  <c r="BE21" i="1" s="1"/>
  <c r="BH21" i="1"/>
  <c r="AW40" i="1"/>
  <c r="BD40" i="1"/>
  <c r="BD35" i="1"/>
  <c r="AL30" i="1"/>
  <c r="AK30" i="1"/>
  <c r="BJ30" i="1"/>
  <c r="BI30" i="1"/>
  <c r="BH30" i="1"/>
  <c r="BG30" i="1"/>
  <c r="BF30" i="1"/>
  <c r="BE30" i="1"/>
  <c r="BB30" i="1"/>
  <c r="BF43" i="1" l="1"/>
  <c r="BF21" i="1"/>
  <c r="BD43" i="1"/>
  <c r="BD49" i="1"/>
  <c r="AN86" i="1"/>
  <c r="O91" i="1"/>
  <c r="J91" i="1" s="1"/>
  <c r="F91" i="1" s="1"/>
  <c r="BG21" i="1"/>
  <c r="BB21" i="1"/>
  <c r="BH16" i="1"/>
  <c r="BJ16" i="1"/>
  <c r="BD22" i="1"/>
  <c r="BG15" i="1"/>
  <c r="BI16" i="1"/>
  <c r="BI15" i="1" s="1"/>
  <c r="BE16" i="1"/>
  <c r="BE15" i="1" s="1"/>
  <c r="BF15" i="1"/>
  <c r="BD86" i="1"/>
  <c r="AN73" i="1"/>
  <c r="BE72" i="1"/>
  <c r="BF85" i="1"/>
  <c r="BD62" i="1"/>
  <c r="BD16" i="1"/>
  <c r="BH15" i="1"/>
  <c r="BD17" i="1"/>
  <c r="BB43" i="1"/>
  <c r="AS43" i="1"/>
  <c r="BD21" i="1"/>
  <c r="BD25" i="1"/>
  <c r="BI88" i="1"/>
  <c r="BI17" i="1" s="1"/>
  <c r="BI49" i="1"/>
  <c r="BC88" i="1"/>
  <c r="BC86" i="1"/>
  <c r="BC75" i="1" s="1"/>
  <c r="BC62" i="1"/>
  <c r="BC49" i="1"/>
  <c r="BC46" i="1"/>
  <c r="BC45" i="1"/>
  <c r="BC44" i="1"/>
  <c r="BC30" i="1"/>
  <c r="BC26" i="1"/>
  <c r="BC17" i="1" s="1"/>
  <c r="BC25" i="1"/>
  <c r="BC20" i="1" s="1"/>
  <c r="BC22" i="1"/>
  <c r="BD92" i="1"/>
  <c r="BD90" i="1"/>
  <c r="BD83" i="1"/>
  <c r="BD82" i="1"/>
  <c r="BD79" i="1"/>
  <c r="BD78" i="1"/>
  <c r="BD77" i="1"/>
  <c r="BD76" i="1"/>
  <c r="BD73" i="1"/>
  <c r="BD72" i="1"/>
  <c r="BD71" i="1"/>
  <c r="BD69" i="1"/>
  <c r="BD68" i="1"/>
  <c r="BD67" i="1"/>
  <c r="BD66" i="1"/>
  <c r="BD64" i="1"/>
  <c r="BD63" i="1"/>
  <c r="BD58" i="1"/>
  <c r="BD57" i="1"/>
  <c r="BD56" i="1"/>
  <c r="BD52" i="1"/>
  <c r="BD48" i="1"/>
  <c r="BD47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91" i="1" l="1"/>
  <c r="I91" i="1" s="1"/>
  <c r="E91" i="1" s="1"/>
  <c r="BC16" i="1"/>
  <c r="BC15" i="1" s="1"/>
  <c r="BC43" i="1"/>
  <c r="BC21" i="1"/>
  <c r="BC85" i="1"/>
  <c r="BC74" i="1" s="1"/>
  <c r="AF23" i="1"/>
  <c r="K91" i="1" l="1"/>
  <c r="G91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8" i="1" l="1"/>
  <c r="AZ88" i="1"/>
  <c r="BA88" i="1"/>
  <c r="BB88" i="1"/>
  <c r="BB17" i="1" s="1"/>
  <c r="BJ88" i="1"/>
  <c r="BD88" i="1" s="1"/>
  <c r="AP88" i="1"/>
  <c r="AP85" i="1" s="1"/>
  <c r="AQ88" i="1"/>
  <c r="AQ85" i="1" s="1"/>
  <c r="AR88" i="1"/>
  <c r="AS88" i="1"/>
  <c r="AS17" i="1" s="1"/>
  <c r="AX88" i="1"/>
  <c r="AO88" i="1"/>
  <c r="AK88" i="1"/>
  <c r="AL88" i="1"/>
  <c r="AM88" i="1"/>
  <c r="AI88" i="1" l="1"/>
  <c r="AI86" i="1"/>
  <c r="AG25" i="1"/>
  <c r="AM25" i="1"/>
  <c r="AL25" i="1"/>
  <c r="AK25" i="1"/>
  <c r="AJ25" i="1"/>
  <c r="AK20" i="1" l="1"/>
  <c r="AL20" i="1"/>
  <c r="AL21" i="1"/>
  <c r="AF25" i="1"/>
  <c r="AI85" i="1"/>
  <c r="AH44" i="1"/>
  <c r="AF60" i="1"/>
  <c r="D60" i="1" s="1"/>
  <c r="AI44" i="1" l="1"/>
  <c r="AF59" i="1" l="1"/>
  <c r="D59" i="1" s="1"/>
  <c r="AH87" i="1" l="1"/>
  <c r="AK87" i="1"/>
  <c r="AK85" i="1" s="1"/>
  <c r="AL87" i="1"/>
  <c r="AF91" i="1"/>
  <c r="D91" i="1" s="1"/>
  <c r="P92" i="1"/>
  <c r="W92" i="1"/>
  <c r="AF92" i="1"/>
  <c r="AW92" i="1"/>
  <c r="AH86" i="1"/>
  <c r="AJ86" i="1"/>
  <c r="AF90" i="1"/>
  <c r="D92" i="1" l="1"/>
  <c r="AL85" i="1"/>
  <c r="AL16" i="1" s="1"/>
  <c r="AL15" i="1" s="1"/>
  <c r="AF87" i="1"/>
  <c r="D87" i="1" s="1"/>
  <c r="AF40" i="1"/>
  <c r="AQ62" i="1" l="1"/>
  <c r="AK24" i="1" l="1"/>
  <c r="AF41" i="1"/>
  <c r="AF24" i="1" l="1"/>
  <c r="AK21" i="1"/>
  <c r="AN65" i="1"/>
  <c r="AF65" i="1"/>
  <c r="AW93" i="1" l="1"/>
  <c r="BB85" i="1"/>
  <c r="AW90" i="1"/>
  <c r="AN90" i="1"/>
  <c r="BB62" i="1"/>
  <c r="AS62" i="1"/>
  <c r="AS16" i="1" s="1"/>
  <c r="AS15" i="1" s="1"/>
  <c r="AK62" i="1"/>
  <c r="BB16" i="1" l="1"/>
  <c r="BB15" i="1" s="1"/>
  <c r="AK16" i="1"/>
  <c r="AK15" i="1" s="1"/>
  <c r="AZ72" i="1" l="1"/>
  <c r="BA62" i="1"/>
  <c r="AF86" i="1" l="1"/>
  <c r="AY85" i="1"/>
  <c r="AW95" i="1"/>
  <c r="AN95" i="1"/>
  <c r="AF95" i="1"/>
  <c r="AY62" i="1"/>
  <c r="U88" i="1"/>
  <c r="T88" i="1"/>
  <c r="S88" i="1"/>
  <c r="R88" i="1"/>
  <c r="Q88" i="1"/>
  <c r="U86" i="1"/>
  <c r="T86" i="1"/>
  <c r="S86" i="1"/>
  <c r="R86" i="1"/>
  <c r="Q86" i="1"/>
  <c r="P86" i="1"/>
  <c r="AB88" i="1"/>
  <c r="AA88" i="1"/>
  <c r="Z88" i="1"/>
  <c r="Y88" i="1"/>
  <c r="X88" i="1"/>
  <c r="AB86" i="1"/>
  <c r="AA86" i="1"/>
  <c r="Z86" i="1"/>
  <c r="Y86" i="1"/>
  <c r="X86" i="1"/>
  <c r="W86" i="1"/>
  <c r="AE85" i="1"/>
  <c r="AD85" i="1"/>
  <c r="AC85" i="1"/>
  <c r="V85" i="1"/>
  <c r="O85" i="1"/>
  <c r="N85" i="1"/>
  <c r="M85" i="1"/>
  <c r="L85" i="1"/>
  <c r="K85" i="1"/>
  <c r="J85" i="1"/>
  <c r="I85" i="1"/>
  <c r="H85" i="1"/>
  <c r="G85" i="1"/>
  <c r="F85" i="1"/>
  <c r="E85" i="1"/>
  <c r="BJ86" i="1"/>
  <c r="AZ85" i="1"/>
  <c r="AX85" i="1"/>
  <c r="AX74" i="1" s="1"/>
  <c r="AO85" i="1"/>
  <c r="AO74" i="1" s="1"/>
  <c r="AM86" i="1"/>
  <c r="AG86" i="1"/>
  <c r="AH88" i="1"/>
  <c r="AH85" i="1" s="1"/>
  <c r="AG88" i="1"/>
  <c r="AJ88" i="1"/>
  <c r="AJ85" i="1" s="1"/>
  <c r="AF93" i="1"/>
  <c r="P95" i="1"/>
  <c r="P93" i="1"/>
  <c r="W95" i="1"/>
  <c r="W93" i="1"/>
  <c r="P90" i="1"/>
  <c r="W90" i="1"/>
  <c r="AJ44" i="1"/>
  <c r="T85" i="1" l="1"/>
  <c r="D90" i="1"/>
  <c r="X85" i="1"/>
  <c r="Z85" i="1"/>
  <c r="AB85" i="1"/>
  <c r="BJ85" i="1"/>
  <c r="BJ75" i="1"/>
  <c r="BD75" i="1" s="1"/>
  <c r="D95" i="1"/>
  <c r="D93" i="1"/>
  <c r="R85" i="1"/>
  <c r="AG85" i="1"/>
  <c r="BA85" i="1"/>
  <c r="Q85" i="1"/>
  <c r="AM85" i="1"/>
  <c r="S85" i="1"/>
  <c r="U85" i="1"/>
  <c r="Y85" i="1"/>
  <c r="AA85" i="1"/>
  <c r="AN88" i="1"/>
  <c r="AW88" i="1"/>
  <c r="P88" i="1"/>
  <c r="AW86" i="1"/>
  <c r="D86" i="1" s="1"/>
  <c r="AF88" i="1"/>
  <c r="W88" i="1"/>
  <c r="W85" i="1" s="1"/>
  <c r="AR85" i="1"/>
  <c r="AN85" i="1" s="1"/>
  <c r="P85" i="1"/>
  <c r="AN83" i="1"/>
  <c r="AN82" i="1"/>
  <c r="AN79" i="1"/>
  <c r="AN78" i="1"/>
  <c r="AN77" i="1"/>
  <c r="AN76" i="1"/>
  <c r="AN75" i="1"/>
  <c r="AN74" i="1"/>
  <c r="AN71" i="1"/>
  <c r="AN69" i="1"/>
  <c r="AN68" i="1"/>
  <c r="AN67" i="1"/>
  <c r="AN66" i="1"/>
  <c r="AN64" i="1"/>
  <c r="AN63" i="1"/>
  <c r="AO62" i="1"/>
  <c r="AN58" i="1"/>
  <c r="AN57" i="1"/>
  <c r="AN56" i="1"/>
  <c r="AN52" i="1"/>
  <c r="AN51" i="1"/>
  <c r="AN50" i="1"/>
  <c r="AR49" i="1"/>
  <c r="AN48" i="1"/>
  <c r="AN47" i="1"/>
  <c r="AR46" i="1"/>
  <c r="AR45" i="1"/>
  <c r="AQ45" i="1"/>
  <c r="AP45" i="1"/>
  <c r="AO45" i="1"/>
  <c r="AR44" i="1"/>
  <c r="AQ43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P21" i="1"/>
  <c r="AO22" i="1"/>
  <c r="AP15" i="1" l="1"/>
  <c r="AQ15" i="1"/>
  <c r="AW85" i="1"/>
  <c r="BJ74" i="1"/>
  <c r="BD74" i="1" s="1"/>
  <c r="BD85" i="1"/>
  <c r="D88" i="1"/>
  <c r="AR43" i="1"/>
  <c r="AR16" i="1" s="1"/>
  <c r="AP43" i="1"/>
  <c r="AN30" i="1"/>
  <c r="AO21" i="1"/>
  <c r="AN26" i="1"/>
  <c r="AO19" i="1"/>
  <c r="AN19" i="1" s="1"/>
  <c r="AR17" i="1"/>
  <c r="AN17" i="1" s="1"/>
  <c r="AN44" i="1"/>
  <c r="AN62" i="1"/>
  <c r="AR21" i="1"/>
  <c r="AO43" i="1"/>
  <c r="AN45" i="1"/>
  <c r="AN49" i="1"/>
  <c r="AO72" i="1"/>
  <c r="AN72" i="1" s="1"/>
  <c r="AF85" i="1"/>
  <c r="AN46" i="1"/>
  <c r="AN25" i="1"/>
  <c r="AQ21" i="1"/>
  <c r="AN21" i="1" s="1"/>
  <c r="AN22" i="1"/>
  <c r="R22" i="1"/>
  <c r="S22" i="1"/>
  <c r="T22" i="1"/>
  <c r="U22" i="1"/>
  <c r="V22" i="1"/>
  <c r="Q22" i="1"/>
  <c r="AO15" i="1" l="1"/>
  <c r="AR15" i="1"/>
  <c r="AN16" i="1"/>
  <c r="AN43" i="1"/>
  <c r="D85" i="1"/>
  <c r="AN20" i="1"/>
  <c r="P51" i="1"/>
  <c r="AN15" i="1" l="1"/>
  <c r="AA45" i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17" i="1"/>
  <c r="AZ46" i="1"/>
  <c r="BA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Z44" i="1"/>
  <c r="BA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Z49" i="1"/>
  <c r="BA49" i="1"/>
  <c r="BJ49" i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3" i="1" l="1"/>
  <c r="AF82" i="1"/>
  <c r="AF79" i="1"/>
  <c r="AF78" i="1"/>
  <c r="AF77" i="1"/>
  <c r="AF76" i="1"/>
  <c r="AF75" i="1"/>
  <c r="AF74" i="1"/>
  <c r="AF71" i="1"/>
  <c r="AF69" i="1"/>
  <c r="AF68" i="1"/>
  <c r="AF67" i="1"/>
  <c r="AF66" i="1"/>
  <c r="AF64" i="1"/>
  <c r="AF63" i="1"/>
  <c r="AF58" i="1"/>
  <c r="AF57" i="1"/>
  <c r="AF56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3" i="1"/>
  <c r="AW82" i="1"/>
  <c r="AW79" i="1"/>
  <c r="AW78" i="1"/>
  <c r="AW77" i="1"/>
  <c r="AW76" i="1"/>
  <c r="AW75" i="1"/>
  <c r="AW74" i="1"/>
  <c r="AW71" i="1"/>
  <c r="AW69" i="1"/>
  <c r="AW68" i="1"/>
  <c r="AW67" i="1"/>
  <c r="AW66" i="1"/>
  <c r="AW64" i="1"/>
  <c r="AW63" i="1"/>
  <c r="AW58" i="1"/>
  <c r="AW57" i="1"/>
  <c r="AW56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3" i="1"/>
  <c r="P82" i="1"/>
  <c r="P79" i="1"/>
  <c r="P77" i="1"/>
  <c r="P75" i="1"/>
  <c r="P74" i="1"/>
  <c r="P71" i="1"/>
  <c r="P69" i="1"/>
  <c r="P68" i="1"/>
  <c r="P66" i="1"/>
  <c r="P65" i="1"/>
  <c r="P64" i="1"/>
  <c r="P63" i="1"/>
  <c r="P58" i="1"/>
  <c r="P57" i="1"/>
  <c r="P56" i="1"/>
  <c r="P38" i="1"/>
  <c r="P37" i="1"/>
  <c r="P36" i="1"/>
  <c r="P35" i="1"/>
  <c r="P33" i="1"/>
  <c r="P31" i="1"/>
  <c r="P29" i="1"/>
  <c r="P28" i="1"/>
  <c r="P27" i="1"/>
  <c r="P19" i="1"/>
  <c r="P18" i="1"/>
  <c r="I83" i="1"/>
  <c r="I82" i="1"/>
  <c r="I79" i="1"/>
  <c r="I77" i="1"/>
  <c r="I76" i="1"/>
  <c r="I75" i="1"/>
  <c r="I74" i="1"/>
  <c r="I71" i="1"/>
  <c r="I69" i="1"/>
  <c r="I68" i="1"/>
  <c r="I67" i="1"/>
  <c r="I66" i="1"/>
  <c r="I64" i="1"/>
  <c r="I63" i="1"/>
  <c r="I58" i="1"/>
  <c r="I57" i="1"/>
  <c r="I56" i="1"/>
  <c r="I52" i="1"/>
  <c r="I51" i="1"/>
  <c r="I47" i="1"/>
  <c r="I37" i="1"/>
  <c r="I36" i="1"/>
  <c r="I35" i="1"/>
  <c r="I34" i="1"/>
  <c r="I33" i="1"/>
  <c r="I32" i="1"/>
  <c r="I29" i="1"/>
  <c r="I27" i="1"/>
  <c r="W83" i="1" l="1"/>
  <c r="W82" i="1"/>
  <c r="W79" i="1"/>
  <c r="W78" i="1"/>
  <c r="W77" i="1"/>
  <c r="W76" i="1"/>
  <c r="W75" i="1"/>
  <c r="W74" i="1"/>
  <c r="W71" i="1"/>
  <c r="W69" i="1"/>
  <c r="W68" i="1"/>
  <c r="D68" i="1" s="1"/>
  <c r="W67" i="1"/>
  <c r="W66" i="1"/>
  <c r="W65" i="1"/>
  <c r="W64" i="1"/>
  <c r="W63" i="1"/>
  <c r="W58" i="1"/>
  <c r="W57" i="1"/>
  <c r="W56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3" i="1"/>
  <c r="E82" i="1"/>
  <c r="E77" i="1"/>
  <c r="E75" i="1"/>
  <c r="E74" i="1"/>
  <c r="E71" i="1"/>
  <c r="E69" i="1"/>
  <c r="E67" i="1"/>
  <c r="E65" i="1"/>
  <c r="E64" i="1"/>
  <c r="D64" i="1" s="1"/>
  <c r="E63" i="1"/>
  <c r="E58" i="1"/>
  <c r="D58" i="1" s="1"/>
  <c r="E57" i="1"/>
  <c r="E52" i="1"/>
  <c r="E51" i="1"/>
  <c r="D51" i="1" s="1"/>
  <c r="E56" i="1"/>
  <c r="D56" i="1" s="1"/>
  <c r="E50" i="1"/>
  <c r="E47" i="1"/>
  <c r="E32" i="1"/>
  <c r="E31" i="1"/>
  <c r="E28" i="1"/>
  <c r="E19" i="1"/>
  <c r="E18" i="1"/>
  <c r="AZ62" i="1"/>
  <c r="AZ26" i="1"/>
  <c r="AZ17" i="1" s="1"/>
  <c r="AZ25" i="1"/>
  <c r="AZ20" i="1" s="1"/>
  <c r="AZ22" i="1"/>
  <c r="AY26" i="1"/>
  <c r="AY25" i="1"/>
  <c r="AY20" i="1" s="1"/>
  <c r="AY22" i="1"/>
  <c r="AY16" i="1" s="1"/>
  <c r="AX62" i="1"/>
  <c r="AX26" i="1"/>
  <c r="AX25" i="1"/>
  <c r="AX20" i="1" s="1"/>
  <c r="AX22" i="1"/>
  <c r="AX16" i="1" s="1"/>
  <c r="AX15" i="1" s="1"/>
  <c r="BA26" i="1"/>
  <c r="BA17" i="1" s="1"/>
  <c r="BA25" i="1"/>
  <c r="BA20" i="1" s="1"/>
  <c r="BA22" i="1"/>
  <c r="AI73" i="1"/>
  <c r="AI72" i="1" s="1"/>
  <c r="AI62" i="1"/>
  <c r="AI43" i="1"/>
  <c r="AI26" i="1"/>
  <c r="AI21" i="1" s="1"/>
  <c r="AH73" i="1"/>
  <c r="AH72" i="1" s="1"/>
  <c r="AH62" i="1"/>
  <c r="AH16" i="1" s="1"/>
  <c r="AH43" i="1"/>
  <c r="AH26" i="1"/>
  <c r="AH21" i="1" s="1"/>
  <c r="AH20" i="1"/>
  <c r="AG73" i="1"/>
  <c r="AG62" i="1"/>
  <c r="AG26" i="1"/>
  <c r="AG22" i="1"/>
  <c r="AJ62" i="1"/>
  <c r="AJ43" i="1"/>
  <c r="AJ22" i="1"/>
  <c r="AJ21" i="1" s="1"/>
  <c r="AA73" i="1"/>
  <c r="AA72" i="1" s="1"/>
  <c r="AA62" i="1"/>
  <c r="AA26" i="1"/>
  <c r="Z73" i="1"/>
  <c r="Z72" i="1" s="1"/>
  <c r="Z62" i="1"/>
  <c r="Z26" i="1"/>
  <c r="Z17" i="1" s="1"/>
  <c r="Z25" i="1"/>
  <c r="Z22" i="1"/>
  <c r="Y73" i="1"/>
  <c r="Y72" i="1" s="1"/>
  <c r="Y62" i="1"/>
  <c r="Y43" i="1"/>
  <c r="Y26" i="1"/>
  <c r="Y17" i="1" s="1"/>
  <c r="Y22" i="1"/>
  <c r="Y16" i="1" s="1"/>
  <c r="Y20" i="1"/>
  <c r="X73" i="1"/>
  <c r="X72" i="1" s="1"/>
  <c r="X62" i="1"/>
  <c r="X26" i="1"/>
  <c r="X17" i="1" s="1"/>
  <c r="X22" i="1"/>
  <c r="X20" i="1"/>
  <c r="AB62" i="1"/>
  <c r="AB26" i="1"/>
  <c r="AB17" i="1" s="1"/>
  <c r="S73" i="1"/>
  <c r="S72" i="1" s="1"/>
  <c r="P72" i="1" s="1"/>
  <c r="P52" i="1"/>
  <c r="P50" i="1"/>
  <c r="S47" i="1"/>
  <c r="P34" i="1"/>
  <c r="P32" i="1"/>
  <c r="D32" i="1" s="1"/>
  <c r="S26" i="1"/>
  <c r="S17" i="1" s="1"/>
  <c r="S25" i="1"/>
  <c r="R73" i="1"/>
  <c r="R72" i="1" s="1"/>
  <c r="R62" i="1"/>
  <c r="R26" i="1"/>
  <c r="R17" i="1" s="1"/>
  <c r="Q73" i="1"/>
  <c r="Q62" i="1"/>
  <c r="Q26" i="1"/>
  <c r="Q17" i="1" s="1"/>
  <c r="T62" i="1"/>
  <c r="T16" i="1" s="1"/>
  <c r="T43" i="1"/>
  <c r="T21" i="1"/>
  <c r="L73" i="1"/>
  <c r="L72" i="1" s="1"/>
  <c r="L62" i="1"/>
  <c r="L43" i="1"/>
  <c r="L26" i="1"/>
  <c r="L22" i="1"/>
  <c r="L19" i="1"/>
  <c r="I19" i="1" s="1"/>
  <c r="L18" i="1"/>
  <c r="I18" i="1" s="1"/>
  <c r="L17" i="1"/>
  <c r="K73" i="1"/>
  <c r="K72" i="1" s="1"/>
  <c r="K62" i="1"/>
  <c r="K43" i="1"/>
  <c r="K38" i="1"/>
  <c r="I38" i="1" s="1"/>
  <c r="K31" i="1"/>
  <c r="K28" i="1"/>
  <c r="I28" i="1" s="1"/>
  <c r="K26" i="1"/>
  <c r="K17" i="1" s="1"/>
  <c r="J73" i="1"/>
  <c r="J62" i="1"/>
  <c r="J50" i="1"/>
  <c r="J26" i="1"/>
  <c r="J22" i="1"/>
  <c r="J17" i="1"/>
  <c r="M65" i="1"/>
  <c r="M43" i="1"/>
  <c r="G73" i="1"/>
  <c r="G72" i="1" s="1"/>
  <c r="G62" i="1"/>
  <c r="G43" i="1"/>
  <c r="G26" i="1"/>
  <c r="G17" i="1" s="1"/>
  <c r="G22" i="1"/>
  <c r="F73" i="1"/>
  <c r="F72" i="1" s="1"/>
  <c r="F62" i="1"/>
  <c r="F43" i="1"/>
  <c r="F26" i="1"/>
  <c r="F17" i="1" s="1"/>
  <c r="F22" i="1"/>
  <c r="AW20" i="1" l="1"/>
  <c r="D50" i="1"/>
  <c r="AZ16" i="1"/>
  <c r="AG16" i="1"/>
  <c r="D18" i="1"/>
  <c r="D77" i="1"/>
  <c r="D82" i="1"/>
  <c r="D19" i="1"/>
  <c r="D69" i="1"/>
  <c r="D74" i="1"/>
  <c r="D83" i="1"/>
  <c r="D52" i="1"/>
  <c r="D28" i="1"/>
  <c r="D57" i="1"/>
  <c r="D63" i="1"/>
  <c r="D71" i="1"/>
  <c r="D75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72" i="1"/>
  <c r="AF72" i="1" s="1"/>
  <c r="AF73" i="1"/>
  <c r="AA43" i="1"/>
  <c r="AA20" i="1"/>
  <c r="AX43" i="1"/>
  <c r="AW43" i="1" s="1"/>
  <c r="AW44" i="1"/>
  <c r="AX72" i="1"/>
  <c r="AW72" i="1" s="1"/>
  <c r="AW73" i="1"/>
  <c r="M62" i="1"/>
  <c r="M16" i="1" s="1"/>
  <c r="M15" i="1" s="1"/>
  <c r="J72" i="1"/>
  <c r="I72" i="1" s="1"/>
  <c r="I73" i="1"/>
  <c r="I17" i="1"/>
  <c r="I26" i="1"/>
  <c r="P22" i="1"/>
  <c r="Q72" i="1"/>
  <c r="P73" i="1"/>
  <c r="S62" i="1"/>
  <c r="S16" i="1" s="1"/>
  <c r="P67" i="1"/>
  <c r="D67" i="1" s="1"/>
  <c r="P76" i="1"/>
  <c r="P78" i="1"/>
  <c r="D78" i="1" s="1"/>
  <c r="AY21" i="1"/>
  <c r="W72" i="1"/>
  <c r="AZ21" i="1"/>
  <c r="AZ15" i="1"/>
  <c r="W73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62" i="1"/>
  <c r="AM21" i="1"/>
  <c r="AF22" i="1"/>
  <c r="AF21" i="1" s="1"/>
  <c r="AW22" i="1"/>
  <c r="AW26" i="1"/>
  <c r="AW25" i="1"/>
  <c r="D25" i="1" s="1"/>
  <c r="W22" i="1"/>
  <c r="AW21" i="1" l="1"/>
  <c r="AW17" i="1"/>
  <c r="AW16" i="1"/>
  <c r="AM20" i="1" l="1"/>
  <c r="AF20" i="1" s="1"/>
  <c r="AD20" i="1"/>
  <c r="AE20" i="1"/>
  <c r="W20" i="1" l="1"/>
  <c r="D20" i="1" s="1"/>
  <c r="D76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62" i="1"/>
  <c r="V16" i="1" s="1"/>
  <c r="V15" i="1" l="1"/>
  <c r="U62" i="1"/>
  <c r="AD62" i="1"/>
  <c r="AD16" i="1" s="1"/>
  <c r="AE62" i="1"/>
  <c r="AE16" i="1" s="1"/>
  <c r="AE15" i="1" s="1"/>
  <c r="AM62" i="1"/>
  <c r="AF62" i="1" s="1"/>
  <c r="O62" i="1"/>
  <c r="O16" i="1" s="1"/>
  <c r="O15" i="1" s="1"/>
  <c r="P62" i="1" l="1"/>
  <c r="U16" i="1"/>
  <c r="P16" i="1" s="1"/>
  <c r="AD15" i="1"/>
  <c r="W15" i="1" s="1"/>
  <c r="W16" i="1"/>
  <c r="AM16" i="1"/>
  <c r="AF16" i="1" s="1"/>
  <c r="W62" i="1"/>
  <c r="N65" i="1"/>
  <c r="I65" i="1" s="1"/>
  <c r="D65" i="1" s="1"/>
  <c r="H22" i="1"/>
  <c r="E22" i="1" s="1"/>
  <c r="D22" i="1" s="1"/>
  <c r="H26" i="1"/>
  <c r="H73" i="1"/>
  <c r="E79" i="1"/>
  <c r="D79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6" i="1"/>
  <c r="E66" i="1" s="1"/>
  <c r="D66" i="1" s="1"/>
  <c r="E27" i="1"/>
  <c r="D27" i="1" s="1"/>
  <c r="D5" i="2"/>
  <c r="AM15" i="1" l="1"/>
  <c r="AF15" i="1" s="1"/>
  <c r="H72" i="1"/>
  <c r="E72" i="1" s="1"/>
  <c r="D72" i="1" s="1"/>
  <c r="E73" i="1"/>
  <c r="D73" i="1" s="1"/>
  <c r="N62" i="1"/>
  <c r="I62" i="1" s="1"/>
  <c r="H17" i="1"/>
  <c r="E17" i="1" s="1"/>
  <c r="D17" i="1" s="1"/>
  <c r="E26" i="1"/>
  <c r="D26" i="1" s="1"/>
  <c r="U15" i="1"/>
  <c r="P15" i="1" s="1"/>
  <c r="H21" i="1"/>
  <c r="E21" i="1" s="1"/>
  <c r="D21" i="1" s="1"/>
  <c r="H62" i="1"/>
  <c r="H16" i="1" l="1"/>
  <c r="E62" i="1"/>
  <c r="D62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<sst xmlns="http://schemas.openxmlformats.org/spreadsheetml/2006/main" count="275" uniqueCount="106">
  <si>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</si>
  <si>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</si>
  <si>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</si>
  <si>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</si>
  <si>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</si>
  <si>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</si>
  <si>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</si>
  <si>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</si>
  <si>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</si>
  <si>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</si>
  <si>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</si>
  <si>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</si>
  <si>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</si>
  <si>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</si>
  <si>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</si>
  <si>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</si>
  <si>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</si>
  <si>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</si>
  <si>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</si>
  <si>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</si>
  <si>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</si>
  <si>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</si>
  <si>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</si>
  <si>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</si>
  <si>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</si>
  <si>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</si>
  <si>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</si>
  <si>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</si>
  <si>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</si>
  <si>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</si>
  <si>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</si>
  <si>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</si>
  <si>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</si>
  <si>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</si>
  <si>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</si>
  <si>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</si>
  <si>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</si>
  <si>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</si>
  <si>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</si>
  <si>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</si>
  <si>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</si>
  <si>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</si>
  <si>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</si>
  <si>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</si>
  <si>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</si>
  <si>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</si>
  <si>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</si>
  <si>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</si>
  <si>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</si>
  <si>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</si>
  <si>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</si>
  <si>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</si>
  <si>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</si>
  <si>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</si>
  <si>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</si>
  <si>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</si>
  <si>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</si>
  <si>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</si>
  <si>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</si>
  <si>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</si>
  <si>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</si>
  <si>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</si>
  <si>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</si>
  <si>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</si>
  <si>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</si>
  <si>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</si>
  <si>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</si>
  <si>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</si>
  <si>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</si>
  <si>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</si>
  <si>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</si>
  <si>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</si>
  <si>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</si>
  <si>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</si>
  <si>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</si>
  <si>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</si>
  <si>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</si>
  <si>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</si>
  <si>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</si>
  <si>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</si>
  <si>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</si>
  <si>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</si>
  <si>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</si>
  <si>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</si>
  <si>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</si>
  <si>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</si>
  <si>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</si>
  <si>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</si>
  <si>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</si>
  <si>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</si>
  <si>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</si>
  <si>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</si>
  <si>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</si>
  <si>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</si>
  <si>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</si>
  <si>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</si>
  <si>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</si>
  <si>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
к изменениям, вносимым в постановление                              администрации  МР "Печора"  от 24.12.2013 г. № 2515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</si>
  <si>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</si>
  <si>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</si>
  <si>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</si>
  <si>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 xml:space="preserve">      </t>
  </si>
  <si>
    <t xml:space="preserve"> Отдел управления жилым фондом администрации МР "Печора", Отдел жилищно-коммунального хозяйства администрации МР "Печора"</t>
  </si>
  <si>
    <t xml:space="preserve">             </t>
  </si>
  <si>
    <t xml:space="preserve"> Отдел управления жилым фондом администрации МР "Печора"</t>
  </si>
  <si>
    <t>2.2.1.1. Региональный проект "Обеспечение устойчивого сокращения непригодного для проживания жилищного фонда"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</si>
</sst>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164" fontId="4" fillId="8" borderId="0" xfId="0" applyNumberFormat="1" applyFont="1" applyFill="1"/>
    <xf numFmtId="164" fontId="0" fillId="2" borderId="0" xfId="0" applyNumberFormat="1" applyFill="1" applyAlignment="1">
      <alignment wrapText="1"/>
    </xf>
    <xf numFmtId="164" fontId="13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 wrapText="1"/>
    </xf>
    <xf numFmtId="164" fontId="14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02"/>
  <sheetViews>
    <sheetView tabSelected="1" view="pageBreakPreview" zoomScale="62" zoomScaleNormal="54" zoomScaleSheetLayoutView="62" workbookViewId="0">
      <pane ySplit="6750" topLeftCell="A34" activePane="bottomLeft"/>
      <selection activeCell="AJ1" sqref="AJ1:BJ8"/>
      <selection pane="bottomLeft" activeCell="AP16" sqref="AP16"/>
    </sheetView>
  </sheetViews>
  <sheetFormatPr defaultRowHeight="12.75" x14ac:dyDescent="0.2"/>
  <cols>
    <col min="1" max="1" width="30.42578125" style="1" customWidth="1"/>
    <col min="2" max="2" width="24.140625" style="1" customWidth="1"/>
    <col min="3" max="3" width="21.5703125" style="1" customWidth="1"/>
    <col min="4" max="4" width="16.42578125" style="1" customWidth="1"/>
    <col min="5" max="5" width="17.8554687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4.5703125" style="2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4.4257812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4.7109375" style="2" customWidth="1"/>
    <col min="33" max="33" width="17" style="1" customWidth="1"/>
    <col min="34" max="34" width="14" style="1" customWidth="1"/>
    <col min="35" max="35" width="15.85546875" style="6" customWidth="1"/>
    <col min="36" max="36" width="11.42578125" style="1" customWidth="1"/>
    <col min="37" max="38" width="9" style="1" customWidth="1"/>
    <col min="39" max="39" width="8" style="1" customWidth="1"/>
    <col min="40" max="40" width="14.85546875" style="1" customWidth="1"/>
    <col min="41" max="41" width="12.7109375" style="1" customWidth="1"/>
    <col min="42" max="42" width="13.28515625" style="1" customWidth="1"/>
    <col min="43" max="43" width="14.7109375" style="1" customWidth="1"/>
    <col min="44" max="44" width="10.85546875" style="1" customWidth="1"/>
    <col min="45" max="45" width="10.7109375" style="1" customWidth="1"/>
    <col min="46" max="47" width="9.85546875" style="1" customWidth="1"/>
    <col min="48" max="48" width="11.7109375" style="1" customWidth="1"/>
    <col min="49" max="49" width="13.85546875" style="3" customWidth="1"/>
    <col min="50" max="50" width="9.7109375" style="1" customWidth="1"/>
    <col min="51" max="51" width="14.5703125" style="1" customWidth="1"/>
    <col min="52" max="52" width="13.4257812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2.710937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7.85546875" style="1" customWidth="1"/>
    <col min="63" max="16384" width="9.140625" style="4"/>
  </cols>
  <sheetData>
    <row r="1" spans="1:64" s="6" customFormat="1" ht="17.25" customHeight="1" x14ac:dyDescent="0.2">
      <c r="E1" s="55"/>
      <c r="I1" s="25"/>
      <c r="P1" s="25"/>
      <c r="W1" s="25"/>
      <c r="AF1" s="25"/>
      <c r="AJ1" s="165"/>
      <c r="AK1" s="165"/>
      <c r="AL1" s="165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</row>
    <row r="2" spans="1:64" s="6" customFormat="1" ht="15.75" customHeight="1" x14ac:dyDescent="0.2">
      <c r="E2" s="55"/>
      <c r="I2" s="25"/>
      <c r="P2" s="25"/>
      <c r="W2" s="25"/>
      <c r="AF2" s="25"/>
      <c r="AJ2" s="165"/>
      <c r="AK2" s="165"/>
      <c r="AL2" s="165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</row>
    <row r="3" spans="1:64" s="6" customFormat="1" ht="16.5" customHeight="1" x14ac:dyDescent="0.2">
      <c r="E3" s="78"/>
      <c r="I3" s="25"/>
      <c r="P3" s="74"/>
      <c r="W3" s="74"/>
      <c r="AF3" s="74"/>
      <c r="AG3" s="75"/>
      <c r="AH3" s="75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</row>
    <row r="4" spans="1:64" s="6" customFormat="1" ht="6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116"/>
      <c r="AQ4" s="116"/>
      <c r="AR4" s="82"/>
      <c r="AS4" s="82"/>
      <c r="AT4" s="82"/>
      <c r="AU4" s="82"/>
      <c r="AV4" s="82"/>
      <c r="AW4" s="82"/>
      <c r="AX4" s="82"/>
      <c r="AY4" s="82"/>
      <c r="AZ4" s="146" t="s">
        <v>97</v>
      </c>
      <c r="BA4" s="147"/>
      <c r="BB4" s="147"/>
      <c r="BC4" s="147"/>
      <c r="BD4" s="147"/>
      <c r="BE4" s="147"/>
      <c r="BF4" s="147"/>
      <c r="BG4" s="147"/>
      <c r="BH4" s="147"/>
      <c r="BI4" s="147"/>
      <c r="BJ4" s="147"/>
    </row>
    <row r="5" spans="1:64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99</v>
      </c>
      <c r="AO5" s="84"/>
      <c r="AP5" s="116"/>
      <c r="AQ5" s="116"/>
      <c r="AR5" s="82"/>
      <c r="AS5" s="84"/>
      <c r="AT5" s="82"/>
      <c r="AU5" s="82"/>
      <c r="AV5" s="82"/>
      <c r="AW5" s="82"/>
      <c r="AX5" s="82"/>
      <c r="AY5" s="82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</row>
    <row r="6" spans="1:64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125"/>
      <c r="AQ6" s="116"/>
      <c r="AR6" s="82"/>
      <c r="AS6" s="82"/>
      <c r="AT6" s="82"/>
      <c r="AU6" s="82"/>
      <c r="AV6" s="82"/>
      <c r="AW6" s="82"/>
      <c r="AX6" s="82"/>
      <c r="AY6" s="82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</row>
    <row r="7" spans="1:64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P7" s="1"/>
      <c r="AQ7" s="1"/>
    </row>
    <row r="8" spans="1:64" ht="80.25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79" t="s">
        <v>37</v>
      </c>
      <c r="AE8" s="179"/>
      <c r="AF8" s="19"/>
      <c r="AG8" s="18"/>
      <c r="AH8" s="18"/>
      <c r="AI8" s="17"/>
      <c r="AJ8" s="18"/>
      <c r="AK8" s="18"/>
      <c r="AL8" s="18"/>
      <c r="AM8" s="174" t="s">
        <v>93</v>
      </c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174"/>
      <c r="BA8" s="174"/>
      <c r="BB8" s="174"/>
      <c r="BC8" s="174"/>
      <c r="BD8" s="174"/>
      <c r="BE8" s="174"/>
      <c r="BF8" s="174"/>
      <c r="BG8" s="174"/>
      <c r="BH8" s="174"/>
      <c r="BI8" s="174"/>
      <c r="BJ8" s="174"/>
    </row>
    <row r="9" spans="1:64" ht="39.75" customHeight="1" x14ac:dyDescent="0.45">
      <c r="A9" s="151" t="s">
        <v>68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</row>
    <row r="10" spans="1:64" ht="18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4" ht="30" customHeight="1" x14ac:dyDescent="0.2">
      <c r="A11" s="140" t="s">
        <v>4</v>
      </c>
      <c r="B11" s="140" t="s">
        <v>5</v>
      </c>
      <c r="C11" s="140" t="s">
        <v>0</v>
      </c>
      <c r="D11" s="140" t="s">
        <v>1</v>
      </c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</row>
    <row r="12" spans="1:64" ht="25.15" customHeight="1" x14ac:dyDescent="0.2">
      <c r="A12" s="145"/>
      <c r="B12" s="145"/>
      <c r="C12" s="140"/>
      <c r="D12" s="140" t="s">
        <v>2</v>
      </c>
      <c r="E12" s="177" t="s">
        <v>7</v>
      </c>
      <c r="F12" s="178"/>
      <c r="G12" s="178"/>
      <c r="H12" s="178"/>
      <c r="I12" s="140" t="s">
        <v>8</v>
      </c>
      <c r="J12" s="140"/>
      <c r="K12" s="140"/>
      <c r="L12" s="140"/>
      <c r="M12" s="140"/>
      <c r="N12" s="140"/>
      <c r="O12" s="140"/>
      <c r="P12" s="140" t="s">
        <v>9</v>
      </c>
      <c r="Q12" s="140"/>
      <c r="R12" s="140"/>
      <c r="S12" s="140"/>
      <c r="T12" s="140"/>
      <c r="U12" s="140"/>
      <c r="V12" s="140"/>
      <c r="W12" s="167" t="s">
        <v>10</v>
      </c>
      <c r="X12" s="167"/>
      <c r="Y12" s="167"/>
      <c r="Z12" s="167"/>
      <c r="AA12" s="167"/>
      <c r="AB12" s="167"/>
      <c r="AC12" s="167"/>
      <c r="AD12" s="167"/>
      <c r="AE12" s="167"/>
      <c r="AF12" s="140" t="s">
        <v>38</v>
      </c>
      <c r="AG12" s="173"/>
      <c r="AH12" s="173"/>
      <c r="AI12" s="173"/>
      <c r="AJ12" s="173"/>
      <c r="AK12" s="173"/>
      <c r="AL12" s="173"/>
      <c r="AM12" s="173"/>
      <c r="AN12" s="148" t="s">
        <v>64</v>
      </c>
      <c r="AO12" s="149"/>
      <c r="AP12" s="149"/>
      <c r="AQ12" s="149"/>
      <c r="AR12" s="149"/>
      <c r="AS12" s="149"/>
      <c r="AT12" s="149"/>
      <c r="AU12" s="149"/>
      <c r="AV12" s="150"/>
      <c r="AW12" s="177" t="s">
        <v>76</v>
      </c>
      <c r="AX12" s="181"/>
      <c r="AY12" s="181"/>
      <c r="AZ12" s="181"/>
      <c r="BA12" s="181"/>
      <c r="BB12" s="181"/>
      <c r="BC12" s="182"/>
      <c r="BD12" s="148" t="s">
        <v>92</v>
      </c>
      <c r="BE12" s="149"/>
      <c r="BF12" s="149"/>
      <c r="BG12" s="149"/>
      <c r="BH12" s="149"/>
      <c r="BI12" s="149"/>
      <c r="BJ12" s="150"/>
    </row>
    <row r="13" spans="1:64" ht="138" customHeight="1" x14ac:dyDescent="0.2">
      <c r="A13" s="145"/>
      <c r="B13" s="145"/>
      <c r="C13" s="140"/>
      <c r="D13" s="140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70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70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70</v>
      </c>
      <c r="AU13" s="22" t="s">
        <v>96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4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4" s="49" customFormat="1" ht="50.25" customHeight="1" x14ac:dyDescent="0.2">
      <c r="A15" s="170" t="s">
        <v>98</v>
      </c>
      <c r="B15" s="52"/>
      <c r="C15" s="52" t="s">
        <v>6</v>
      </c>
      <c r="D15" s="85">
        <f t="shared" ref="D15:D43" si="0">E15+I15+P15+W15+AF15+AN15+AW15+BD15</f>
        <v>4632981.0890000006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199905.09999999998</v>
      </c>
      <c r="AO15" s="126">
        <f>AO16+AO17+AO18+AO19+AO20</f>
        <v>65995.600000000006</v>
      </c>
      <c r="AP15" s="126">
        <f>AP16+AP17+AP18+AP19+AP20</f>
        <v>65627.199999999997</v>
      </c>
      <c r="AQ15" s="126">
        <f>AQ16+AQ17+AQ18+AQ19+AQ20</f>
        <v>63938.7</v>
      </c>
      <c r="AR15" s="126">
        <f t="shared" ref="AR15:AV15" si="3">AR16+AR17+AR18+AR19+AR20</f>
        <v>3594.4</v>
      </c>
      <c r="AS15" s="126">
        <f t="shared" si="3"/>
        <v>597.29999999999995</v>
      </c>
      <c r="AT15" s="126">
        <f t="shared" si="3"/>
        <v>0</v>
      </c>
      <c r="AU15" s="126">
        <f t="shared" si="3"/>
        <v>0</v>
      </c>
      <c r="AV15" s="126">
        <f t="shared" si="3"/>
        <v>151.9</v>
      </c>
      <c r="AW15" s="86">
        <f>AX15+AY15+AZ15+BA15+BB15+BC15</f>
        <v>48508.700000000004</v>
      </c>
      <c r="AX15" s="126">
        <f>AX16+AX17+AX18+AX19</f>
        <v>0</v>
      </c>
      <c r="AY15" s="126">
        <f>AY16+AY17+AY18+AY19</f>
        <v>8434.6</v>
      </c>
      <c r="AZ15" s="126">
        <f>AZ16+AZ17+AZ18+AZ19+AZ20</f>
        <v>34922.100000000006</v>
      </c>
      <c r="BA15" s="126">
        <f>BA16+BA17+BA18+BA19</f>
        <v>4999</v>
      </c>
      <c r="BB15" s="126">
        <f>BB16</f>
        <v>0</v>
      </c>
      <c r="BC15" s="126">
        <f>BC16+BC17+BC18+BC19</f>
        <v>153</v>
      </c>
      <c r="BD15" s="86">
        <f>BE15+BF15+BG15+BH15+BI15+BJ15</f>
        <v>56135.7</v>
      </c>
      <c r="BE15" s="126">
        <f>BE16+BE17+BE18+BE19</f>
        <v>0</v>
      </c>
      <c r="BF15" s="126">
        <f>BF16+BF17+BF18+BF19</f>
        <v>13100.2</v>
      </c>
      <c r="BG15" s="126">
        <f>BG16+BG17+BG18+BG19+BG20</f>
        <v>37675.199999999997</v>
      </c>
      <c r="BH15" s="126">
        <f>BH16+BH17+BH18+BH19</f>
        <v>5207.3</v>
      </c>
      <c r="BI15" s="126">
        <f>BI16</f>
        <v>0</v>
      </c>
      <c r="BJ15" s="126">
        <f>BJ16+BJ17+BJ18+BJ19</f>
        <v>153</v>
      </c>
      <c r="BL15" s="124"/>
    </row>
    <row r="16" spans="1:64" s="50" customFormat="1" ht="135" customHeight="1" x14ac:dyDescent="0.2">
      <c r="A16" s="171"/>
      <c r="B16" s="24" t="s">
        <v>88</v>
      </c>
      <c r="C16" s="24" t="s">
        <v>69</v>
      </c>
      <c r="D16" s="85">
        <f t="shared" si="0"/>
        <v>2732461.9890000001</v>
      </c>
      <c r="E16" s="86">
        <f>SUM(F16:H16)</f>
        <v>1129906.08</v>
      </c>
      <c r="F16" s="88">
        <f>F22+F44+F62+F71+F73</f>
        <v>328683.89999999997</v>
      </c>
      <c r="G16" s="88">
        <f>G22+G44+G62+G71+G73</f>
        <v>471282.39999999997</v>
      </c>
      <c r="H16" s="88">
        <f>H22+H44+H62+H71+H73</f>
        <v>329939.78000000003</v>
      </c>
      <c r="I16" s="86">
        <f>J16+K16+L16+M16+N16+O16</f>
        <v>738308.00899999996</v>
      </c>
      <c r="J16" s="88">
        <f t="shared" ref="J16:O16" si="4">J22+J44+J62+J71+J73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Q22+Q44+Q62+Q73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Z22+Z44+Z62+Z42+Z24</f>
        <v>57532.4</v>
      </c>
      <c r="AA16" s="88">
        <f>AA22+AA44+AA62+AA73+AA24</f>
        <v>24572.7</v>
      </c>
      <c r="AB16" s="88">
        <f>AB22+AB44+AB62+AB73</f>
        <v>3706.1</v>
      </c>
      <c r="AC16" s="89">
        <v>30</v>
      </c>
      <c r="AD16" s="90">
        <f>AD22+AD44+AD62+AD71+AD73+AD24</f>
        <v>212.39999999999998</v>
      </c>
      <c r="AE16" s="88">
        <f>AE22+AE44+AE62+AE71+AE73</f>
        <v>59.3</v>
      </c>
      <c r="AF16" s="86">
        <f>AG16+AH16+AI16+AJ16+AK16+AL16+AM16</f>
        <v>380604.69999999995</v>
      </c>
      <c r="AG16" s="91">
        <f>AG22+AG44+AG62+AG71+AG73</f>
        <v>134813.79999999999</v>
      </c>
      <c r="AH16" s="91">
        <f>AH22+AH62+AH85+AH44+AH24</f>
        <v>192799</v>
      </c>
      <c r="AI16" s="88">
        <f>AI22+AI62+AI72+AI44</f>
        <v>44271.3</v>
      </c>
      <c r="AJ16" s="91">
        <f>AJ43+AJ62+AJ85</f>
        <v>8485.2999999999993</v>
      </c>
      <c r="AK16" s="91">
        <f>AK62+AK85+AK21</f>
        <v>160.30000000000001</v>
      </c>
      <c r="AL16" s="91">
        <f>AL85</f>
        <v>0</v>
      </c>
      <c r="AM16" s="91">
        <f>AM22+AM44+AM62+AM71+AM73</f>
        <v>75</v>
      </c>
      <c r="AN16" s="86">
        <f>AO16+AP16+AQ16+AR16+AS16+AT16+AU16+AV16</f>
        <v>106920.79999999999</v>
      </c>
      <c r="AO16" s="128">
        <f>AO53</f>
        <v>9740.2000000000007</v>
      </c>
      <c r="AP16" s="128">
        <f>AP22+AP24+AP44+AP62+AP86+BK43</f>
        <v>45000.2</v>
      </c>
      <c r="AQ16" s="128">
        <f>AQ22+AQ44+AQ62+AQ73</f>
        <v>47836.800000000003</v>
      </c>
      <c r="AR16" s="128">
        <f>AR43+AR62+AR85</f>
        <v>3594.4</v>
      </c>
      <c r="AS16" s="128">
        <f>AS62+AS85+AS21</f>
        <v>597.29999999999995</v>
      </c>
      <c r="AT16" s="128">
        <f>AT85</f>
        <v>0</v>
      </c>
      <c r="AU16" s="128">
        <f>AU85</f>
        <v>0</v>
      </c>
      <c r="AV16" s="128">
        <f>AV22+AV44+AV62+AV71+AV73</f>
        <v>151.9</v>
      </c>
      <c r="AW16" s="86">
        <f>AY16+AZ16+BA16+BB16+BJ16</f>
        <v>38056.699999999997</v>
      </c>
      <c r="AX16" s="128">
        <f>AX22+AX44+AX62+AX71+AX73</f>
        <v>0</v>
      </c>
      <c r="AY16" s="128">
        <f>AY22+AY85+AY44</f>
        <v>7895</v>
      </c>
      <c r="AZ16" s="128">
        <f>AZ22+AZ44+AZ62+AZ71+AZ73</f>
        <v>25009.7</v>
      </c>
      <c r="BA16" s="128">
        <f>BA62+BA85+BA43</f>
        <v>4999</v>
      </c>
      <c r="BB16" s="128">
        <f>BB22+BB44+BB62+BB71+BB73</f>
        <v>0</v>
      </c>
      <c r="BC16" s="128">
        <f>BC22+BC44+BC62+BC71+BC73</f>
        <v>153</v>
      </c>
      <c r="BD16" s="86">
        <f>BF16+BG16+BH16+BI16+BQ16+BJ16</f>
        <v>40716.300000000003</v>
      </c>
      <c r="BE16" s="128">
        <f>BE22+BE44+BE62+BE71+BE73</f>
        <v>0</v>
      </c>
      <c r="BF16" s="128">
        <f>BF22+BF86+BF50+BF44</f>
        <v>9051.9</v>
      </c>
      <c r="BG16" s="128">
        <f>BG22+BG44+BG62+BG71+BG73</f>
        <v>26304.1</v>
      </c>
      <c r="BH16" s="128">
        <f>BH62+BH85+BH43</f>
        <v>5207.3</v>
      </c>
      <c r="BI16" s="128">
        <f>BI22+BI44+BI62+BI71+BI73</f>
        <v>0</v>
      </c>
      <c r="BJ16" s="128">
        <f>BJ22+BJ44+BJ62+BJ71+BJ73</f>
        <v>153</v>
      </c>
      <c r="BL16" s="50" t="s">
        <v>101</v>
      </c>
    </row>
    <row r="17" spans="1:63" s="50" customFormat="1" ht="90" customHeight="1" x14ac:dyDescent="0.2">
      <c r="A17" s="171"/>
      <c r="B17" s="24" t="s">
        <v>15</v>
      </c>
      <c r="C17" s="24" t="s">
        <v>15</v>
      </c>
      <c r="D17" s="85">
        <f t="shared" si="0"/>
        <v>1289571.3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6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AB26+AB46+AB64+AB75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AI26+AI46+AI88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78636.599999999991</v>
      </c>
      <c r="AO17" s="127">
        <f>AO46</f>
        <v>56255.4</v>
      </c>
      <c r="AP17" s="127">
        <f>AP46</f>
        <v>20627</v>
      </c>
      <c r="AQ17" s="127">
        <f>AQ46</f>
        <v>1754.1999999999998</v>
      </c>
      <c r="AR17" s="128">
        <f>AR26+AR46+AR88</f>
        <v>0</v>
      </c>
      <c r="AS17" s="128">
        <f>AS26+AS46+AS88</f>
        <v>0</v>
      </c>
      <c r="AT17" s="128">
        <v>0</v>
      </c>
      <c r="AU17" s="128">
        <v>0</v>
      </c>
      <c r="AV17" s="128">
        <f>AV26+AV46+AV88</f>
        <v>0</v>
      </c>
      <c r="AW17" s="92">
        <f t="shared" ref="AW17:AW22" si="10">AX17+AY17+AZ17+BA17+BJ17</f>
        <v>2822</v>
      </c>
      <c r="AX17" s="127">
        <f>AX46</f>
        <v>0</v>
      </c>
      <c r="AY17" s="127">
        <f>AY46</f>
        <v>539.6</v>
      </c>
      <c r="AZ17" s="127">
        <f>AZ26+AZ46+AZ88</f>
        <v>2282.4</v>
      </c>
      <c r="BA17" s="127">
        <f>BA26+BA46+BA88</f>
        <v>0</v>
      </c>
      <c r="BB17" s="127">
        <f>BB26+BB46+BB88</f>
        <v>0</v>
      </c>
      <c r="BC17" s="127">
        <f>BC26+BC46+BC88</f>
        <v>0</v>
      </c>
      <c r="BD17" s="92">
        <f t="shared" ref="BD17" si="11">BE17+BF17+BG17+BH17+BQ17</f>
        <v>5384.2000000000007</v>
      </c>
      <c r="BE17" s="127">
        <f>BE46</f>
        <v>0</v>
      </c>
      <c r="BF17" s="127">
        <f>BF46</f>
        <v>4048.3</v>
      </c>
      <c r="BG17" s="127">
        <f>BG26+BG46+BG88</f>
        <v>1335.9</v>
      </c>
      <c r="BH17" s="127">
        <f>BH26+BH46+BH88</f>
        <v>0</v>
      </c>
      <c r="BI17" s="127">
        <f>BI26+BI46+BI88</f>
        <v>0</v>
      </c>
      <c r="BJ17" s="127">
        <f>BJ26+BJ46+BJ88</f>
        <v>0</v>
      </c>
    </row>
    <row r="18" spans="1:63" s="50" customFormat="1" ht="63.75" customHeight="1" x14ac:dyDescent="0.2">
      <c r="A18" s="171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SUM(L81)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6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128">
        <v>0</v>
      </c>
      <c r="AP18" s="127">
        <v>0</v>
      </c>
      <c r="AQ18" s="127">
        <v>0</v>
      </c>
      <c r="AR18" s="129">
        <v>0</v>
      </c>
      <c r="AS18" s="129">
        <v>0</v>
      </c>
      <c r="AT18" s="129">
        <v>0</v>
      </c>
      <c r="AU18" s="129">
        <v>0</v>
      </c>
      <c r="AV18" s="129">
        <v>0</v>
      </c>
      <c r="AW18" s="97">
        <f t="shared" si="10"/>
        <v>0</v>
      </c>
      <c r="AX18" s="127">
        <v>0</v>
      </c>
      <c r="AY18" s="127">
        <v>0</v>
      </c>
      <c r="AZ18" s="127">
        <v>0</v>
      </c>
      <c r="BA18" s="129">
        <v>0</v>
      </c>
      <c r="BB18" s="129">
        <v>0</v>
      </c>
      <c r="BC18" s="129">
        <v>0</v>
      </c>
      <c r="BD18" s="97">
        <f t="shared" ref="BD18:BD52" si="13">BE18+BG18+BH18+BJ18+BP18</f>
        <v>0</v>
      </c>
      <c r="BE18" s="129"/>
      <c r="BF18" s="129"/>
      <c r="BG18" s="129"/>
      <c r="BH18" s="129"/>
      <c r="BI18" s="129"/>
      <c r="BJ18" s="129"/>
    </row>
    <row r="19" spans="1:63" s="50" customFormat="1" ht="67.5" customHeight="1" x14ac:dyDescent="0.2">
      <c r="A19" s="171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SUM(L82)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128">
        <f>AO25+AO47+AO65+AO74+AO76</f>
        <v>0</v>
      </c>
      <c r="AP19" s="127">
        <v>0</v>
      </c>
      <c r="AQ19" s="127">
        <v>0</v>
      </c>
      <c r="AR19" s="129">
        <v>0</v>
      </c>
      <c r="AS19" s="129">
        <v>0</v>
      </c>
      <c r="AT19" s="129">
        <v>0</v>
      </c>
      <c r="AU19" s="129">
        <v>0</v>
      </c>
      <c r="AV19" s="129">
        <v>0</v>
      </c>
      <c r="AW19" s="97">
        <f t="shared" si="10"/>
        <v>0</v>
      </c>
      <c r="AX19" s="127">
        <v>0</v>
      </c>
      <c r="AY19" s="127">
        <v>0</v>
      </c>
      <c r="AZ19" s="127">
        <v>0</v>
      </c>
      <c r="BA19" s="129">
        <v>0</v>
      </c>
      <c r="BB19" s="129">
        <v>0</v>
      </c>
      <c r="BC19" s="129">
        <v>0</v>
      </c>
      <c r="BD19" s="97">
        <f t="shared" si="13"/>
        <v>0</v>
      </c>
      <c r="BE19" s="129"/>
      <c r="BF19" s="129"/>
      <c r="BG19" s="129"/>
      <c r="BH19" s="129"/>
      <c r="BI19" s="129"/>
      <c r="BJ19" s="129"/>
    </row>
    <row r="20" spans="1:63" s="50" customFormat="1" ht="67.5" customHeight="1" x14ac:dyDescent="0.2">
      <c r="A20" s="172"/>
      <c r="B20" s="54" t="s">
        <v>36</v>
      </c>
      <c r="C20" s="54" t="s">
        <v>36</v>
      </c>
      <c r="D20" s="85">
        <f t="shared" si="0"/>
        <v>609875.39999999991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Q25+Q45+Q76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X25+X45+X78</f>
        <v>1555.7</v>
      </c>
      <c r="Y20" s="90">
        <f>Y25+Y45+Y78</f>
        <v>0</v>
      </c>
      <c r="Z20" s="90">
        <f>Z25+Z45+Z78</f>
        <v>36989.5</v>
      </c>
      <c r="AA20" s="90">
        <f>AA25+AA45+AA78</f>
        <v>135979.70000000001</v>
      </c>
      <c r="AB20" s="90">
        <f>AB25+AB45+AB78</f>
        <v>0</v>
      </c>
      <c r="AC20" s="90"/>
      <c r="AD20" s="90">
        <f>AD25+AD45+AD78</f>
        <v>0</v>
      </c>
      <c r="AE20" s="90">
        <f>AE25+AE45+AE78</f>
        <v>0</v>
      </c>
      <c r="AF20" s="100">
        <f t="shared" si="12"/>
        <v>75992.399999999994</v>
      </c>
      <c r="AG20" s="103">
        <f>AG25+AG45+AG78</f>
        <v>1750.7</v>
      </c>
      <c r="AH20" s="103">
        <f>AH25+AH45+AH78</f>
        <v>3561.8</v>
      </c>
      <c r="AI20" s="90">
        <f>AI25+AI45+AI76</f>
        <v>70679.899999999994</v>
      </c>
      <c r="AJ20" s="103">
        <f>AJ25+AJ45+AJ78</f>
        <v>0</v>
      </c>
      <c r="AK20" s="103">
        <f>AK25+AK45+AK78</f>
        <v>0</v>
      </c>
      <c r="AL20" s="103">
        <f>AL25+AL45+AL78</f>
        <v>0</v>
      </c>
      <c r="AM20" s="103">
        <f>AM25+AM45+AM78</f>
        <v>0</v>
      </c>
      <c r="AN20" s="100">
        <f t="shared" si="14"/>
        <v>14347.7</v>
      </c>
      <c r="AO20" s="130">
        <f t="shared" ref="AO20:AV20" si="16">AO25+AO45+AO76+AO89</f>
        <v>0</v>
      </c>
      <c r="AP20" s="130">
        <f t="shared" si="16"/>
        <v>0</v>
      </c>
      <c r="AQ20" s="130">
        <f t="shared" si="16"/>
        <v>14347.7</v>
      </c>
      <c r="AR20" s="130">
        <f t="shared" si="16"/>
        <v>0</v>
      </c>
      <c r="AS20" s="130">
        <f t="shared" si="16"/>
        <v>0</v>
      </c>
      <c r="AT20" s="130">
        <f t="shared" si="16"/>
        <v>0</v>
      </c>
      <c r="AU20" s="130">
        <f t="shared" si="16"/>
        <v>0</v>
      </c>
      <c r="AV20" s="130">
        <f t="shared" si="16"/>
        <v>0</v>
      </c>
      <c r="AW20" s="97">
        <f t="shared" si="10"/>
        <v>7630</v>
      </c>
      <c r="AX20" s="130">
        <f t="shared" ref="AX20:BC20" si="17">AX25+AX45+AX76+AX89</f>
        <v>0</v>
      </c>
      <c r="AY20" s="130">
        <f t="shared" si="17"/>
        <v>0</v>
      </c>
      <c r="AZ20" s="130">
        <f t="shared" si="17"/>
        <v>7630</v>
      </c>
      <c r="BA20" s="130">
        <f t="shared" si="17"/>
        <v>0</v>
      </c>
      <c r="BB20" s="130">
        <f t="shared" si="17"/>
        <v>0</v>
      </c>
      <c r="BC20" s="130">
        <f t="shared" si="17"/>
        <v>0</v>
      </c>
      <c r="BD20" s="97">
        <f t="shared" si="13"/>
        <v>10035.200000000001</v>
      </c>
      <c r="BE20" s="130">
        <f t="shared" ref="BE20:BJ20" si="18">BE25+BE45+BE76+BE89</f>
        <v>0</v>
      </c>
      <c r="BF20" s="130">
        <f t="shared" si="18"/>
        <v>0</v>
      </c>
      <c r="BG20" s="130">
        <f t="shared" si="18"/>
        <v>10035.200000000001</v>
      </c>
      <c r="BH20" s="130">
        <f t="shared" si="18"/>
        <v>0</v>
      </c>
      <c r="BI20" s="130">
        <f t="shared" si="18"/>
        <v>0</v>
      </c>
      <c r="BJ20" s="130">
        <f t="shared" si="18"/>
        <v>0</v>
      </c>
    </row>
    <row r="21" spans="1:63" s="8" customFormat="1" ht="56.25" customHeight="1" x14ac:dyDescent="0.2">
      <c r="A21" s="180" t="s">
        <v>26</v>
      </c>
      <c r="B21" s="26"/>
      <c r="C21" s="26" t="s">
        <v>6</v>
      </c>
      <c r="D21" s="85">
        <f t="shared" si="0"/>
        <v>528129.67000000004</v>
      </c>
      <c r="E21" s="92">
        <f>SUM(F21:H21)</f>
        <v>189863.80000000002</v>
      </c>
      <c r="F21" s="104">
        <f t="shared" ref="F21:G21" si="19">F22+F26</f>
        <v>3476.8</v>
      </c>
      <c r="G21" s="104">
        <f t="shared" si="19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20">J22+J26</f>
        <v>3476.8</v>
      </c>
      <c r="K21" s="104">
        <f t="shared" si="20"/>
        <v>13027.47</v>
      </c>
      <c r="L21" s="104">
        <f t="shared" si="20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21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22">X22+X26</f>
        <v>0</v>
      </c>
      <c r="Y21" s="105">
        <f t="shared" si="22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3">AH22+AH23+AH24+AH25+AH26</f>
        <v>6503</v>
      </c>
      <c r="AI21" s="104">
        <f t="shared" si="23"/>
        <v>27189</v>
      </c>
      <c r="AJ21" s="104">
        <f t="shared" si="23"/>
        <v>0</v>
      </c>
      <c r="AK21" s="104">
        <f t="shared" si="23"/>
        <v>69.7</v>
      </c>
      <c r="AL21" s="104">
        <f t="shared" si="23"/>
        <v>0</v>
      </c>
      <c r="AM21" s="104">
        <f t="shared" si="23"/>
        <v>0</v>
      </c>
      <c r="AN21" s="92">
        <f>AO21+AP21+AQ21+AR21+AV21+AS21</f>
        <v>28601.200000000001</v>
      </c>
      <c r="AO21" s="105">
        <f t="shared" ref="AO21:AV21" si="24">AO22+AO25+AO26</f>
        <v>0</v>
      </c>
      <c r="AP21" s="104">
        <f>AP22+AP25+AP26+AP24</f>
        <v>3834.5</v>
      </c>
      <c r="AQ21" s="104">
        <f t="shared" si="24"/>
        <v>24274.400000000001</v>
      </c>
      <c r="AR21" s="105">
        <f t="shared" si="24"/>
        <v>0</v>
      </c>
      <c r="AS21" s="105">
        <f>AS24</f>
        <v>492.3</v>
      </c>
      <c r="AT21" s="105">
        <v>0</v>
      </c>
      <c r="AU21" s="105">
        <v>0</v>
      </c>
      <c r="AV21" s="105">
        <f t="shared" si="24"/>
        <v>0</v>
      </c>
      <c r="AW21" s="92">
        <f t="shared" si="10"/>
        <v>20130</v>
      </c>
      <c r="AX21" s="105">
        <f t="shared" ref="AX21:AZ21" si="25">AX22+AX25+AX26</f>
        <v>0</v>
      </c>
      <c r="AY21" s="105">
        <f t="shared" si="25"/>
        <v>6500</v>
      </c>
      <c r="AZ21" s="105">
        <f t="shared" si="25"/>
        <v>13630</v>
      </c>
      <c r="BA21" s="105">
        <f t="shared" ref="BA21:BB21" si="26">BA22+BA25+BA26</f>
        <v>0</v>
      </c>
      <c r="BB21" s="105">
        <f t="shared" si="26"/>
        <v>0</v>
      </c>
      <c r="BC21" s="105">
        <f t="shared" ref="BC21" si="27">BC22+BC25+BC26</f>
        <v>0</v>
      </c>
      <c r="BD21" s="92">
        <f t="shared" ref="BD21:BD22" si="28">BE21+BF21+BG21+BH21+BQ21</f>
        <v>22535.200000000001</v>
      </c>
      <c r="BE21" s="105">
        <f t="shared" ref="BE21:BI21" si="29">BE22+BE25+BE26</f>
        <v>0</v>
      </c>
      <c r="BF21" s="105">
        <f t="shared" si="29"/>
        <v>6500</v>
      </c>
      <c r="BG21" s="105">
        <f t="shared" si="29"/>
        <v>16035.2</v>
      </c>
      <c r="BH21" s="105">
        <f t="shared" si="29"/>
        <v>0</v>
      </c>
      <c r="BI21" s="105">
        <f t="shared" si="29"/>
        <v>0</v>
      </c>
      <c r="BJ21" s="105">
        <f t="shared" ref="BJ21" si="30">BJ22+BJ25+BJ26</f>
        <v>0</v>
      </c>
    </row>
    <row r="22" spans="1:63" s="47" customFormat="1" ht="42" customHeight="1" x14ac:dyDescent="0.2">
      <c r="A22" s="180"/>
      <c r="B22" s="26" t="s">
        <v>14</v>
      </c>
      <c r="C22" s="26" t="s">
        <v>11</v>
      </c>
      <c r="D22" s="85">
        <f t="shared" si="0"/>
        <v>427412.57000000007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31">R27+R28+R29+R31+R33+R34+R37+R38+R41</f>
        <v>5483.2999999999993</v>
      </c>
      <c r="S22" s="104">
        <f t="shared" si="31"/>
        <v>17340.3</v>
      </c>
      <c r="T22" s="104">
        <f t="shared" si="31"/>
        <v>2000</v>
      </c>
      <c r="U22" s="104">
        <f t="shared" si="31"/>
        <v>0</v>
      </c>
      <c r="V22" s="104">
        <f t="shared" si="31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32">AK27+AK28+AK29+AK31+AK33+AK34+AK37+AK38</f>
        <v>0</v>
      </c>
      <c r="AL22" s="104">
        <f t="shared" si="32"/>
        <v>0</v>
      </c>
      <c r="AM22" s="104">
        <f>AM27+AM28+AM29+AM31+AM33+AM34+AM37+AM38</f>
        <v>0</v>
      </c>
      <c r="AN22" s="92">
        <f t="shared" si="14"/>
        <v>16726.7</v>
      </c>
      <c r="AO22" s="104">
        <f>AO27+AO28+AO29+AO31+AO33+AO34+AO37+AO38</f>
        <v>0</v>
      </c>
      <c r="AP22" s="104">
        <f>AP38</f>
        <v>3800</v>
      </c>
      <c r="AQ22" s="104">
        <f>AQ27+AQ28+AQ29+AQ31+AQ33+AQ34+AQ37+AQ38+AQ40</f>
        <v>12926.7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3">AX27+AX28+AX29+AX31+AX33+AX34+AX37+AX38</f>
        <v>0</v>
      </c>
      <c r="AY22" s="104">
        <f t="shared" si="33"/>
        <v>6500</v>
      </c>
      <c r="AZ22" s="104">
        <f t="shared" si="33"/>
        <v>6000</v>
      </c>
      <c r="BA22" s="104">
        <f t="shared" si="33"/>
        <v>0</v>
      </c>
      <c r="BB22" s="104">
        <f t="shared" si="33"/>
        <v>0</v>
      </c>
      <c r="BC22" s="104">
        <f t="shared" si="33"/>
        <v>0</v>
      </c>
      <c r="BD22" s="92">
        <f t="shared" si="28"/>
        <v>12500</v>
      </c>
      <c r="BE22" s="104">
        <f t="shared" ref="BE22:BJ22" si="34">BE27+BE28+BE29+BE31+BE33+BE34+BE37+BE38</f>
        <v>0</v>
      </c>
      <c r="BF22" s="104">
        <f t="shared" si="34"/>
        <v>6500</v>
      </c>
      <c r="BG22" s="104">
        <f t="shared" si="34"/>
        <v>6000</v>
      </c>
      <c r="BH22" s="104">
        <f t="shared" si="34"/>
        <v>0</v>
      </c>
      <c r="BI22" s="104">
        <f t="shared" si="34"/>
        <v>0</v>
      </c>
      <c r="BJ22" s="104">
        <f t="shared" si="34"/>
        <v>0</v>
      </c>
    </row>
    <row r="23" spans="1:63" s="48" customFormat="1" ht="48" customHeight="1" x14ac:dyDescent="0.2">
      <c r="A23" s="180"/>
      <c r="B23" s="46" t="s">
        <v>71</v>
      </c>
      <c r="C23" s="46" t="s">
        <v>71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5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80"/>
      <c r="B24" s="46" t="s">
        <v>73</v>
      </c>
      <c r="C24" s="46" t="s">
        <v>73</v>
      </c>
      <c r="D24" s="85">
        <f t="shared" si="0"/>
        <v>2957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5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526.79999999999995</v>
      </c>
      <c r="AO24" s="87">
        <v>0</v>
      </c>
      <c r="AP24" s="87">
        <f>AP40</f>
        <v>34.5</v>
      </c>
      <c r="AQ24" s="87">
        <v>0</v>
      </c>
      <c r="AR24" s="87">
        <v>0</v>
      </c>
      <c r="AS24" s="87">
        <f>AS40</f>
        <v>492.3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80"/>
      <c r="B25" s="46" t="s">
        <v>36</v>
      </c>
      <c r="C25" s="46" t="s">
        <v>36</v>
      </c>
      <c r="D25" s="85">
        <f t="shared" si="0"/>
        <v>88388.499999999985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5"/>
        <v>19807.7</v>
      </c>
      <c r="AG25" s="87">
        <f t="shared" ref="AG25:AM25" si="36">AG32+AG35</f>
        <v>0</v>
      </c>
      <c r="AH25" s="87">
        <f>AH39</f>
        <v>679.2</v>
      </c>
      <c r="AI25" s="85">
        <f>AI32+AI35+AI39</f>
        <v>19128.5</v>
      </c>
      <c r="AJ25" s="87">
        <f t="shared" si="36"/>
        <v>0</v>
      </c>
      <c r="AK25" s="87">
        <f t="shared" si="36"/>
        <v>0</v>
      </c>
      <c r="AL25" s="87">
        <f t="shared" si="36"/>
        <v>0</v>
      </c>
      <c r="AM25" s="87">
        <f t="shared" si="36"/>
        <v>0</v>
      </c>
      <c r="AN25" s="86">
        <f t="shared" ref="AN25:AN34" si="37">AO25+AP25+AQ25+AR25+AV25</f>
        <v>11347.7</v>
      </c>
      <c r="AO25" s="87">
        <f t="shared" ref="AO25:AV25" si="38">AO32+AO35+AO39+AO41</f>
        <v>0</v>
      </c>
      <c r="AP25" s="87">
        <f t="shared" si="38"/>
        <v>0</v>
      </c>
      <c r="AQ25" s="87">
        <f t="shared" si="38"/>
        <v>11347.7</v>
      </c>
      <c r="AR25" s="87">
        <f t="shared" si="38"/>
        <v>0</v>
      </c>
      <c r="AS25" s="87">
        <f t="shared" si="38"/>
        <v>0</v>
      </c>
      <c r="AT25" s="87">
        <f t="shared" si="38"/>
        <v>0</v>
      </c>
      <c r="AU25" s="87">
        <f t="shared" si="38"/>
        <v>0</v>
      </c>
      <c r="AV25" s="87">
        <f t="shared" si="38"/>
        <v>0</v>
      </c>
      <c r="AW25" s="86">
        <f t="shared" ref="AW25:AW34" si="39">AX25+AY25+AZ25+BA25+BJ25</f>
        <v>7630</v>
      </c>
      <c r="AX25" s="87">
        <f t="shared" ref="AX25:BC25" si="40">AX32+AX35+AX39+AX41</f>
        <v>0</v>
      </c>
      <c r="AY25" s="87">
        <f t="shared" si="40"/>
        <v>0</v>
      </c>
      <c r="AZ25" s="87">
        <f t="shared" si="40"/>
        <v>7630</v>
      </c>
      <c r="BA25" s="87">
        <f t="shared" si="40"/>
        <v>0</v>
      </c>
      <c r="BB25" s="87">
        <f t="shared" si="40"/>
        <v>0</v>
      </c>
      <c r="BC25" s="87">
        <f t="shared" si="40"/>
        <v>0</v>
      </c>
      <c r="BD25" s="86">
        <f t="shared" ref="BD25" si="41">BE25+BF25+BG25+BH25+BQ25</f>
        <v>10035.200000000001</v>
      </c>
      <c r="BE25" s="87">
        <f t="shared" ref="BE25:BJ25" si="42">BE32+BE35+BE39+BE41</f>
        <v>0</v>
      </c>
      <c r="BF25" s="87">
        <f t="shared" si="42"/>
        <v>0</v>
      </c>
      <c r="BG25" s="87">
        <f t="shared" si="42"/>
        <v>10035.200000000001</v>
      </c>
      <c r="BH25" s="87">
        <f t="shared" si="42"/>
        <v>0</v>
      </c>
      <c r="BI25" s="87">
        <f t="shared" si="42"/>
        <v>0</v>
      </c>
      <c r="BJ25" s="87">
        <f t="shared" si="42"/>
        <v>0</v>
      </c>
    </row>
    <row r="26" spans="1:63" s="7" customFormat="1" ht="91.5" customHeight="1" x14ac:dyDescent="0.2">
      <c r="A26" s="180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3">F36</f>
        <v>0</v>
      </c>
      <c r="G26" s="104">
        <f t="shared" si="43"/>
        <v>0</v>
      </c>
      <c r="H26" s="104">
        <f>H36</f>
        <v>1000</v>
      </c>
      <c r="I26" s="92">
        <f t="shared" ref="I26:I38" si="44">J26+K26+L26+M26+N26+O26</f>
        <v>336.9</v>
      </c>
      <c r="J26" s="104">
        <f t="shared" ref="J26:L26" si="45">J36</f>
        <v>0</v>
      </c>
      <c r="K26" s="104">
        <f t="shared" si="45"/>
        <v>0</v>
      </c>
      <c r="L26" s="104">
        <f t="shared" si="45"/>
        <v>336.9</v>
      </c>
      <c r="M26" s="104"/>
      <c r="N26" s="104"/>
      <c r="O26" s="104"/>
      <c r="P26" s="92">
        <f t="shared" si="2"/>
        <v>500</v>
      </c>
      <c r="Q26" s="104">
        <f t="shared" ref="Q26:S26" si="46">Q36</f>
        <v>0</v>
      </c>
      <c r="R26" s="104">
        <f t="shared" si="46"/>
        <v>0</v>
      </c>
      <c r="S26" s="105">
        <f t="shared" si="46"/>
        <v>500</v>
      </c>
      <c r="T26" s="104"/>
      <c r="U26" s="104"/>
      <c r="V26" s="104"/>
      <c r="W26" s="92">
        <f t="shared" si="9"/>
        <v>7234.7</v>
      </c>
      <c r="X26" s="105">
        <f t="shared" ref="X26:AA26" si="47">X36</f>
        <v>0</v>
      </c>
      <c r="Y26" s="105">
        <f t="shared" si="47"/>
        <v>0</v>
      </c>
      <c r="Z26" s="105">
        <f t="shared" si="47"/>
        <v>0</v>
      </c>
      <c r="AA26" s="105">
        <f t="shared" si="47"/>
        <v>7234.7</v>
      </c>
      <c r="AB26" s="105">
        <f>AB36</f>
        <v>0</v>
      </c>
      <c r="AC26" s="105"/>
      <c r="AD26" s="105">
        <f t="shared" ref="AD26:AE26" si="48">AD36</f>
        <v>0</v>
      </c>
      <c r="AE26" s="105">
        <f t="shared" si="48"/>
        <v>0</v>
      </c>
      <c r="AF26" s="92">
        <f t="shared" si="35"/>
        <v>0</v>
      </c>
      <c r="AG26" s="104">
        <f t="shared" ref="AG26:AI26" si="49">AG36</f>
        <v>0</v>
      </c>
      <c r="AH26" s="104">
        <f t="shared" si="49"/>
        <v>0</v>
      </c>
      <c r="AI26" s="105">
        <f t="shared" si="49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7"/>
        <v>0</v>
      </c>
      <c r="AO26" s="104">
        <f t="shared" ref="AO26:AQ26" si="50">AO36</f>
        <v>0</v>
      </c>
      <c r="AP26" s="104">
        <f t="shared" si="50"/>
        <v>0</v>
      </c>
      <c r="AQ26" s="104">
        <f t="shared" si="50"/>
        <v>0</v>
      </c>
      <c r="AR26" s="104">
        <f>AR36</f>
        <v>0</v>
      </c>
      <c r="AS26" s="104">
        <f>AS36</f>
        <v>0</v>
      </c>
      <c r="AT26" s="104">
        <f t="shared" ref="AT26:AU26" si="51">AT36</f>
        <v>0</v>
      </c>
      <c r="AU26" s="104">
        <f t="shared" si="51"/>
        <v>0</v>
      </c>
      <c r="AV26" s="104">
        <f t="shared" ref="AV26" si="52">AV36</f>
        <v>0</v>
      </c>
      <c r="AW26" s="92">
        <f t="shared" si="39"/>
        <v>0</v>
      </c>
      <c r="AX26" s="104">
        <f t="shared" ref="AX26:AZ26" si="53">AX36</f>
        <v>0</v>
      </c>
      <c r="AY26" s="104">
        <f t="shared" si="53"/>
        <v>0</v>
      </c>
      <c r="AZ26" s="104">
        <f t="shared" si="53"/>
        <v>0</v>
      </c>
      <c r="BA26" s="104">
        <f>BA36</f>
        <v>0</v>
      </c>
      <c r="BB26" s="104">
        <f>BB36</f>
        <v>0</v>
      </c>
      <c r="BC26" s="104">
        <f t="shared" ref="BC26" si="54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5">BJ36</f>
        <v>0</v>
      </c>
    </row>
    <row r="27" spans="1:63" ht="123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4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7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9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4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7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9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74.25" customHeight="1" x14ac:dyDescent="0.2">
      <c r="A29" s="28" t="s">
        <v>65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4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7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9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52" t="s">
        <v>89</v>
      </c>
      <c r="B30" s="51" t="s">
        <v>74</v>
      </c>
      <c r="C30" s="51"/>
      <c r="D30" s="85">
        <f t="shared" si="0"/>
        <v>98370.37</v>
      </c>
      <c r="E30" s="92">
        <f>F30+G30+H30</f>
        <v>22631.3</v>
      </c>
      <c r="F30" s="104">
        <f>F31+F32</f>
        <v>3476.8</v>
      </c>
      <c r="G30" s="104">
        <f t="shared" ref="G30:H30" si="56">G31+G32</f>
        <v>3772.2</v>
      </c>
      <c r="H30" s="104">
        <f t="shared" si="56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7">K31+K32</f>
        <v>3772.17</v>
      </c>
      <c r="L30" s="104">
        <f t="shared" si="57"/>
        <v>13011.2</v>
      </c>
      <c r="M30" s="104">
        <f t="shared" si="57"/>
        <v>0</v>
      </c>
      <c r="N30" s="104">
        <f t="shared" si="57"/>
        <v>0</v>
      </c>
      <c r="O30" s="104">
        <f t="shared" si="57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8">R31+R32</f>
        <v>1922.9</v>
      </c>
      <c r="S30" s="104">
        <f t="shared" si="58"/>
        <v>11594.1</v>
      </c>
      <c r="T30" s="104">
        <f t="shared" si="58"/>
        <v>0</v>
      </c>
      <c r="U30" s="104">
        <f t="shared" si="58"/>
        <v>0</v>
      </c>
      <c r="V30" s="104">
        <f t="shared" si="58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9">Y31+Y32</f>
        <v>0</v>
      </c>
      <c r="Z30" s="105">
        <f t="shared" si="59"/>
        <v>0</v>
      </c>
      <c r="AA30" s="105">
        <f t="shared" si="59"/>
        <v>9358</v>
      </c>
      <c r="AB30" s="105">
        <f t="shared" si="59"/>
        <v>0</v>
      </c>
      <c r="AC30" s="105">
        <f t="shared" si="59"/>
        <v>0</v>
      </c>
      <c r="AD30" s="105">
        <f t="shared" si="59"/>
        <v>0</v>
      </c>
      <c r="AE30" s="105">
        <f t="shared" si="59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60">AH31+AH32</f>
        <v>0</v>
      </c>
      <c r="AI30" s="105">
        <f t="shared" si="60"/>
        <v>11846.7</v>
      </c>
      <c r="AJ30" s="104">
        <f t="shared" si="60"/>
        <v>0</v>
      </c>
      <c r="AK30" s="104">
        <f>AK31+AK32</f>
        <v>0</v>
      </c>
      <c r="AL30" s="104">
        <f>AL31+AL32</f>
        <v>0</v>
      </c>
      <c r="AM30" s="104">
        <f t="shared" si="60"/>
        <v>0</v>
      </c>
      <c r="AN30" s="86">
        <f t="shared" si="37"/>
        <v>6984.8</v>
      </c>
      <c r="AO30" s="104">
        <f>AO31+AO32</f>
        <v>0</v>
      </c>
      <c r="AP30" s="104">
        <f t="shared" ref="AP30:AV30" si="61">AP31+AP32</f>
        <v>0</v>
      </c>
      <c r="AQ30" s="104">
        <f t="shared" si="61"/>
        <v>6984.8</v>
      </c>
      <c r="AR30" s="104">
        <f t="shared" si="61"/>
        <v>0</v>
      </c>
      <c r="AS30" s="104">
        <v>0</v>
      </c>
      <c r="AT30" s="95">
        <v>0</v>
      </c>
      <c r="AU30" s="95">
        <v>0</v>
      </c>
      <c r="AV30" s="104">
        <f t="shared" si="61"/>
        <v>0</v>
      </c>
      <c r="AW30" s="86">
        <f t="shared" si="39"/>
        <v>6000</v>
      </c>
      <c r="AX30" s="104">
        <f>AX31+AX32</f>
        <v>0</v>
      </c>
      <c r="AY30" s="104">
        <f t="shared" ref="AY30:BA30" si="62">AY31+AY32</f>
        <v>0</v>
      </c>
      <c r="AZ30" s="104">
        <f t="shared" si="62"/>
        <v>6000</v>
      </c>
      <c r="BA30" s="104">
        <f t="shared" si="62"/>
        <v>0</v>
      </c>
      <c r="BB30" s="104">
        <f>BB31</f>
        <v>0</v>
      </c>
      <c r="BC30" s="104">
        <f t="shared" ref="BC30" si="63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4">BF31</f>
        <v>0</v>
      </c>
      <c r="BG30" s="104">
        <f t="shared" si="64"/>
        <v>6000</v>
      </c>
      <c r="BH30" s="104">
        <f t="shared" si="64"/>
        <v>0</v>
      </c>
      <c r="BI30" s="104">
        <f t="shared" si="64"/>
        <v>0</v>
      </c>
      <c r="BJ30" s="104">
        <f t="shared" si="64"/>
        <v>0</v>
      </c>
    </row>
    <row r="31" spans="1:63" ht="75" x14ac:dyDescent="0.2">
      <c r="A31" s="153"/>
      <c r="B31" s="23" t="s">
        <v>54</v>
      </c>
      <c r="C31" s="23" t="s">
        <v>11</v>
      </c>
      <c r="D31" s="85">
        <f t="shared" si="0"/>
        <v>87809.07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4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7"/>
        <v>6403.3</v>
      </c>
      <c r="AO31" s="95">
        <v>0</v>
      </c>
      <c r="AP31" s="95">
        <v>0</v>
      </c>
      <c r="AQ31" s="95">
        <v>6403.3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9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54"/>
      <c r="B32" s="23" t="s">
        <v>36</v>
      </c>
      <c r="C32" s="30" t="s">
        <v>36</v>
      </c>
      <c r="D32" s="85">
        <f t="shared" si="0"/>
        <v>10561.3</v>
      </c>
      <c r="E32" s="92">
        <f>SUM(F32:H32)</f>
        <v>0</v>
      </c>
      <c r="F32" s="95"/>
      <c r="G32" s="95"/>
      <c r="H32" s="95"/>
      <c r="I32" s="92">
        <f t="shared" si="44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7"/>
        <v>581.5</v>
      </c>
      <c r="AO32" s="95">
        <v>0</v>
      </c>
      <c r="AP32" s="95">
        <v>0</v>
      </c>
      <c r="AQ32" s="95">
        <v>581.5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9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25.2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4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7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9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42" t="s">
        <v>42</v>
      </c>
      <c r="B34" s="27" t="s">
        <v>61</v>
      </c>
      <c r="C34" s="31" t="s">
        <v>11</v>
      </c>
      <c r="D34" s="85">
        <f t="shared" si="0"/>
        <v>251084.59999999998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4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7"/>
        <v>6488.9</v>
      </c>
      <c r="AO34" s="95">
        <v>0</v>
      </c>
      <c r="AP34" s="95">
        <v>0</v>
      </c>
      <c r="AQ34" s="95">
        <v>6488.9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9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44"/>
      <c r="B35" s="31" t="s">
        <v>36</v>
      </c>
      <c r="C35" s="31" t="s">
        <v>36</v>
      </c>
      <c r="D35" s="85">
        <f t="shared" si="0"/>
        <v>77076.599999999991</v>
      </c>
      <c r="E35" s="92"/>
      <c r="F35" s="95"/>
      <c r="G35" s="95"/>
      <c r="H35" s="95"/>
      <c r="I35" s="92">
        <f t="shared" si="44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10730.5</v>
      </c>
      <c r="AO35" s="95">
        <v>0</v>
      </c>
      <c r="AP35" s="95">
        <v>0</v>
      </c>
      <c r="AQ35" s="95">
        <v>10730.5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4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5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4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56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4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75" t="s">
        <v>67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76"/>
      <c r="B40" s="31" t="s">
        <v>73</v>
      </c>
      <c r="C40" s="31" t="s">
        <v>73</v>
      </c>
      <c r="D40" s="85">
        <f t="shared" si="0"/>
        <v>2991.5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AO40+AP40+AQ40+AR40+AV40+AS40</f>
        <v>561.29999999999995</v>
      </c>
      <c r="AO40" s="95">
        <v>0</v>
      </c>
      <c r="AP40" s="95">
        <v>34.5</v>
      </c>
      <c r="AQ40" s="95">
        <v>34.5</v>
      </c>
      <c r="AR40" s="95">
        <v>0</v>
      </c>
      <c r="AS40" s="95">
        <v>492.3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66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5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6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132" customHeight="1" x14ac:dyDescent="0.2">
      <c r="A42" s="37" t="s">
        <v>72</v>
      </c>
      <c r="B42" s="31" t="s">
        <v>71</v>
      </c>
      <c r="C42" s="31" t="s">
        <v>71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5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6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68" t="s">
        <v>46</v>
      </c>
      <c r="B43" s="26"/>
      <c r="C43" s="26" t="s">
        <v>6</v>
      </c>
      <c r="D43" s="85">
        <f t="shared" si="0"/>
        <v>3713672.2</v>
      </c>
      <c r="E43" s="86">
        <f>SUM(F43:H43)</f>
        <v>879884.79999999993</v>
      </c>
      <c r="F43" s="87">
        <f t="shared" ref="F43:L43" si="67">SUM(F44)</f>
        <v>325207.09999999998</v>
      </c>
      <c r="G43" s="87">
        <f t="shared" si="67"/>
        <v>418257.8</v>
      </c>
      <c r="H43" s="87">
        <f t="shared" si="67"/>
        <v>136419.90000000002</v>
      </c>
      <c r="I43" s="86">
        <f>J43+K43+L43+M43+N43+O43</f>
        <v>531484.6</v>
      </c>
      <c r="J43" s="87">
        <f t="shared" si="67"/>
        <v>278080.3</v>
      </c>
      <c r="K43" s="87">
        <f t="shared" si="67"/>
        <v>183584.69999999998</v>
      </c>
      <c r="L43" s="87">
        <f t="shared" si="67"/>
        <v>69819.600000000006</v>
      </c>
      <c r="M43" s="87">
        <f t="shared" ref="M43" si="68">SUM(M44)</f>
        <v>0</v>
      </c>
      <c r="N43" s="87">
        <f t="shared" ref="N43" si="69">SUM(N44)</f>
        <v>0</v>
      </c>
      <c r="O43" s="87">
        <f t="shared" ref="O43" si="70">SUM(O44)</f>
        <v>0</v>
      </c>
      <c r="P43" s="86">
        <f t="shared" ref="P43:P83" si="71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72">SUM(T44)</f>
        <v>450</v>
      </c>
      <c r="U43" s="87">
        <f t="shared" ref="U43" si="73">SUM(U44)</f>
        <v>0</v>
      </c>
      <c r="V43" s="87">
        <f t="shared" ref="V43" si="74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5">SUM(Y44:Y46)</f>
        <v>0</v>
      </c>
      <c r="Z43" s="105">
        <f t="shared" si="75"/>
        <v>120235.9</v>
      </c>
      <c r="AA43" s="85">
        <f>AA44+AA45+AA46</f>
        <v>135040.69999999998</v>
      </c>
      <c r="AB43" s="105">
        <f t="shared" ref="AB43" si="76">SUM(AB44:AB46)</f>
        <v>160</v>
      </c>
      <c r="AC43" s="105"/>
      <c r="AD43" s="105">
        <f t="shared" ref="AD43:AE43" si="77">SUM(AD44:AD46)</f>
        <v>0</v>
      </c>
      <c r="AE43" s="105">
        <f t="shared" si="77"/>
        <v>0</v>
      </c>
      <c r="AF43" s="92">
        <f>AG43+AH43+AI43+AJ43+AM43</f>
        <v>802607.70000000007</v>
      </c>
      <c r="AG43" s="105">
        <f t="shared" ref="AG43:AI43" si="78">SUM(AG44:AG46)</f>
        <v>317676.59999999998</v>
      </c>
      <c r="AH43" s="105">
        <f t="shared" si="78"/>
        <v>381266.2</v>
      </c>
      <c r="AI43" s="105">
        <f t="shared" si="78"/>
        <v>101764.90000000001</v>
      </c>
      <c r="AJ43" s="105">
        <f t="shared" ref="AJ43" si="79">SUM(AJ44:AJ46)</f>
        <v>1900</v>
      </c>
      <c r="AK43" s="105">
        <f t="shared" ref="AK43:AM43" si="80">SUM(AK44:AK46)</f>
        <v>0</v>
      </c>
      <c r="AL43" s="105">
        <f t="shared" si="80"/>
        <v>0</v>
      </c>
      <c r="AM43" s="105">
        <f t="shared" si="80"/>
        <v>0</v>
      </c>
      <c r="AN43" s="86">
        <f t="shared" ref="AN43:AN58" si="81">AO43+AP43+AQ43+AR43+AV43</f>
        <v>124214.40000000001</v>
      </c>
      <c r="AO43" s="105">
        <f t="shared" ref="AO43:AV43" si="82">SUM(AO44:AO46)</f>
        <v>65995.600000000006</v>
      </c>
      <c r="AP43" s="104">
        <f t="shared" si="82"/>
        <v>43472.1</v>
      </c>
      <c r="AQ43" s="104">
        <f t="shared" si="82"/>
        <v>14446.7</v>
      </c>
      <c r="AR43" s="105">
        <f t="shared" si="82"/>
        <v>300</v>
      </c>
      <c r="AS43" s="105">
        <f t="shared" si="82"/>
        <v>0</v>
      </c>
      <c r="AT43" s="105">
        <f t="shared" si="82"/>
        <v>0</v>
      </c>
      <c r="AU43" s="105">
        <f t="shared" si="82"/>
        <v>0</v>
      </c>
      <c r="AV43" s="105">
        <f t="shared" si="82"/>
        <v>0</v>
      </c>
      <c r="AW43" s="86">
        <f t="shared" ref="AW43:AW58" si="83">AX43+AY43+AZ43+BA43+BJ43</f>
        <v>1677.5</v>
      </c>
      <c r="AX43" s="105">
        <f t="shared" ref="AX43:BC43" si="84">SUM(AX44:AX46)</f>
        <v>0</v>
      </c>
      <c r="AY43" s="105">
        <f t="shared" si="84"/>
        <v>1377.5</v>
      </c>
      <c r="AZ43" s="105">
        <f t="shared" si="84"/>
        <v>0</v>
      </c>
      <c r="BA43" s="105">
        <f t="shared" si="84"/>
        <v>300</v>
      </c>
      <c r="BB43" s="105">
        <f t="shared" si="84"/>
        <v>0</v>
      </c>
      <c r="BC43" s="105">
        <f t="shared" si="84"/>
        <v>0</v>
      </c>
      <c r="BD43" s="86">
        <f>BF43+BG43+BH43</f>
        <v>6343.2000000000007</v>
      </c>
      <c r="BE43" s="105">
        <f t="shared" ref="BE43:BJ43" si="85">SUM(BE44:BE46)</f>
        <v>0</v>
      </c>
      <c r="BF43" s="105">
        <f t="shared" si="85"/>
        <v>6043.2000000000007</v>
      </c>
      <c r="BG43" s="105">
        <f t="shared" si="85"/>
        <v>0</v>
      </c>
      <c r="BH43" s="105">
        <f t="shared" si="85"/>
        <v>300</v>
      </c>
      <c r="BI43" s="105">
        <f t="shared" si="85"/>
        <v>0</v>
      </c>
      <c r="BJ43" s="105">
        <f t="shared" si="85"/>
        <v>0</v>
      </c>
    </row>
    <row r="44" spans="1:62" s="9" customFormat="1" ht="82.5" customHeight="1" x14ac:dyDescent="0.2">
      <c r="A44" s="169"/>
      <c r="B44" s="26" t="s">
        <v>63</v>
      </c>
      <c r="C44" s="26" t="s">
        <v>11</v>
      </c>
      <c r="D44" s="85">
        <f>E44+I44+P44+W44+AF44+AN44+AW44+BD44+D61</f>
        <v>1935225.2999999998</v>
      </c>
      <c r="E44" s="86">
        <f>SUM(F44:H44)</f>
        <v>879884.79999999993</v>
      </c>
      <c r="F44" s="87">
        <f>F47+F50+F56+F57+F58</f>
        <v>325207.09999999998</v>
      </c>
      <c r="G44" s="87">
        <f>G47+G50+G56+G57+G58</f>
        <v>418257.8</v>
      </c>
      <c r="H44" s="87">
        <f>H47+H50+H56+H57+H58</f>
        <v>136419.90000000002</v>
      </c>
      <c r="I44" s="86">
        <f>J44+K44+L44+M44+N44+O44</f>
        <v>531484.6</v>
      </c>
      <c r="J44" s="87">
        <f t="shared" ref="J44:O44" si="86">J47+J50+J56+J57+J58</f>
        <v>278080.3</v>
      </c>
      <c r="K44" s="87">
        <f t="shared" si="86"/>
        <v>183584.69999999998</v>
      </c>
      <c r="L44" s="87">
        <f t="shared" si="86"/>
        <v>69819.600000000006</v>
      </c>
      <c r="M44" s="87">
        <f t="shared" si="86"/>
        <v>0</v>
      </c>
      <c r="N44" s="87">
        <f t="shared" si="86"/>
        <v>0</v>
      </c>
      <c r="O44" s="87">
        <f t="shared" si="86"/>
        <v>0</v>
      </c>
      <c r="P44" s="86">
        <f t="shared" si="71"/>
        <v>84046.200000000012</v>
      </c>
      <c r="Q44" s="87">
        <f t="shared" ref="Q44:V44" si="87">Q47+Q50+Q56+Q57+Q58</f>
        <v>37836.300000000003</v>
      </c>
      <c r="R44" s="87">
        <f t="shared" si="87"/>
        <v>31011.9</v>
      </c>
      <c r="S44" s="87">
        <f t="shared" si="87"/>
        <v>14748</v>
      </c>
      <c r="T44" s="87">
        <f t="shared" si="87"/>
        <v>450</v>
      </c>
      <c r="U44" s="87">
        <f t="shared" si="87"/>
        <v>0</v>
      </c>
      <c r="V44" s="87">
        <f t="shared" si="87"/>
        <v>0</v>
      </c>
      <c r="W44" s="86">
        <f t="shared" si="9"/>
        <v>64055.600000000006</v>
      </c>
      <c r="X44" s="85">
        <f t="shared" ref="X44:AE44" si="88">X47+X50+X56+X57+X58</f>
        <v>49394.3</v>
      </c>
      <c r="Y44" s="85">
        <f t="shared" si="88"/>
        <v>0</v>
      </c>
      <c r="Z44" s="85">
        <f t="shared" si="88"/>
        <v>12066.4</v>
      </c>
      <c r="AA44" s="85">
        <f t="shared" si="88"/>
        <v>2434.9</v>
      </c>
      <c r="AB44" s="85">
        <f t="shared" si="88"/>
        <v>160</v>
      </c>
      <c r="AC44" s="85">
        <f t="shared" si="88"/>
        <v>0</v>
      </c>
      <c r="AD44" s="85">
        <f t="shared" si="88"/>
        <v>0</v>
      </c>
      <c r="AE44" s="85">
        <f t="shared" si="88"/>
        <v>0</v>
      </c>
      <c r="AF44" s="86">
        <f t="shared" si="12"/>
        <v>326581.10000000003</v>
      </c>
      <c r="AG44" s="87">
        <f>AG47+AG50+AG56+AG57+AG58</f>
        <v>134813.79999999999</v>
      </c>
      <c r="AH44" s="85">
        <f>AH47+AH50+AH56+AH57+AH58+AH60</f>
        <v>167505.1</v>
      </c>
      <c r="AI44" s="85">
        <f>AI47+AI50+AI56+AI57+AI58+AI59+AI60</f>
        <v>22362.2</v>
      </c>
      <c r="AJ44" s="87">
        <f>AJ47+AJ50+AJ56+AJ57+AJ58+AJ59</f>
        <v>1900</v>
      </c>
      <c r="AK44" s="87">
        <f>AK47+AK50+AK56+AK57+AK58</f>
        <v>0</v>
      </c>
      <c r="AL44" s="87">
        <f>AL47+AL50+AL56+AL57+AL58</f>
        <v>0</v>
      </c>
      <c r="AM44" s="87">
        <f>AM47+AM50+AM56+AM57+AM58</f>
        <v>0</v>
      </c>
      <c r="AN44" s="86">
        <f t="shared" si="81"/>
        <v>45577.8</v>
      </c>
      <c r="AO44" s="87">
        <f>AO53</f>
        <v>9740.2000000000007</v>
      </c>
      <c r="AP44" s="87">
        <f>AP50+AP53+AP60+AP61</f>
        <v>22845.1</v>
      </c>
      <c r="AQ44" s="87">
        <f>AQ60+AQ61+AQ50+AQ53</f>
        <v>12692.5</v>
      </c>
      <c r="AR44" s="87">
        <f>AR47+AR50+AR56+AR57+AR58</f>
        <v>300</v>
      </c>
      <c r="AS44" s="87">
        <f>AS47+AS50+AS56+AS57+AS58</f>
        <v>0</v>
      </c>
      <c r="AT44" s="87">
        <f>AT47+AT50+AT56+AT57+AT58</f>
        <v>0</v>
      </c>
      <c r="AU44" s="87">
        <f>AU47+AU50+AU56+AU57+AU58</f>
        <v>0</v>
      </c>
      <c r="AV44" s="87">
        <f>AV47+AV50+AV56+AV57+AV58</f>
        <v>0</v>
      </c>
      <c r="AW44" s="86">
        <f t="shared" si="83"/>
        <v>1137.9000000000001</v>
      </c>
      <c r="AX44" s="87">
        <f t="shared" ref="AX44:BC44" si="89">AX47+AX50+AX56+AX57+AX58</f>
        <v>0</v>
      </c>
      <c r="AY44" s="87">
        <f>AY53</f>
        <v>837.9</v>
      </c>
      <c r="AZ44" s="87">
        <f t="shared" si="89"/>
        <v>0</v>
      </c>
      <c r="BA44" s="87">
        <f t="shared" si="89"/>
        <v>300</v>
      </c>
      <c r="BB44" s="87">
        <f t="shared" si="89"/>
        <v>0</v>
      </c>
      <c r="BC44" s="87">
        <f t="shared" si="89"/>
        <v>0</v>
      </c>
      <c r="BD44" s="86">
        <f>BF44+BH44</f>
        <v>2294.9</v>
      </c>
      <c r="BE44" s="87">
        <f t="shared" ref="BE44:BJ44" si="90">BE47+BE50+BE56+BE57+BE58</f>
        <v>0</v>
      </c>
      <c r="BF44" s="87">
        <f>BF53</f>
        <v>1994.9</v>
      </c>
      <c r="BG44" s="87">
        <f t="shared" si="90"/>
        <v>0</v>
      </c>
      <c r="BH44" s="87">
        <f t="shared" si="90"/>
        <v>300</v>
      </c>
      <c r="BI44" s="87">
        <f t="shared" si="90"/>
        <v>0</v>
      </c>
      <c r="BJ44" s="87">
        <f t="shared" si="90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1">SUM(F45:H45)</f>
        <v>0</v>
      </c>
      <c r="F45" s="87">
        <f>F48+F52</f>
        <v>0</v>
      </c>
      <c r="G45" s="87">
        <f t="shared" ref="G45:H45" si="92">G48+G52</f>
        <v>0</v>
      </c>
      <c r="H45" s="87">
        <f t="shared" si="92"/>
        <v>0</v>
      </c>
      <c r="I45" s="86">
        <f t="shared" ref="I45:I46" si="93">J45+K45+L45+M45+N45+O45</f>
        <v>0</v>
      </c>
      <c r="J45" s="87">
        <f>J48+J52</f>
        <v>0</v>
      </c>
      <c r="K45" s="87">
        <f t="shared" ref="K45:O45" si="94">K48+K52</f>
        <v>0</v>
      </c>
      <c r="L45" s="87">
        <f t="shared" si="94"/>
        <v>0</v>
      </c>
      <c r="M45" s="87">
        <f t="shared" si="94"/>
        <v>0</v>
      </c>
      <c r="N45" s="87">
        <f t="shared" si="94"/>
        <v>0</v>
      </c>
      <c r="O45" s="87">
        <f t="shared" si="94"/>
        <v>0</v>
      </c>
      <c r="P45" s="86">
        <f t="shared" si="71"/>
        <v>303397.5</v>
      </c>
      <c r="Q45" s="87">
        <f>Q48+Q52</f>
        <v>54570.8</v>
      </c>
      <c r="R45" s="87">
        <f t="shared" ref="R45:V45" si="95">R48+R52</f>
        <v>67071.399999999994</v>
      </c>
      <c r="S45" s="87">
        <f t="shared" si="95"/>
        <v>181755.3</v>
      </c>
      <c r="T45" s="87">
        <f t="shared" si="95"/>
        <v>0</v>
      </c>
      <c r="U45" s="87">
        <f t="shared" si="95"/>
        <v>0</v>
      </c>
      <c r="V45" s="87">
        <f t="shared" si="95"/>
        <v>0</v>
      </c>
      <c r="W45" s="86">
        <f t="shared" si="9"/>
        <v>158727.4</v>
      </c>
      <c r="X45" s="85">
        <f>X48+X52</f>
        <v>1555.7</v>
      </c>
      <c r="Y45" s="85">
        <f t="shared" ref="Y45:AE45" si="96">Y48+Y52</f>
        <v>0</v>
      </c>
      <c r="Z45" s="85">
        <f t="shared" si="96"/>
        <v>36989.5</v>
      </c>
      <c r="AA45" s="85">
        <f>AA48+AA52</f>
        <v>120182.2</v>
      </c>
      <c r="AB45" s="85">
        <f t="shared" si="96"/>
        <v>0</v>
      </c>
      <c r="AC45" s="85">
        <f t="shared" si="96"/>
        <v>0</v>
      </c>
      <c r="AD45" s="85">
        <f t="shared" si="96"/>
        <v>0</v>
      </c>
      <c r="AE45" s="85">
        <f t="shared" si="96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97">AH48+AH52</f>
        <v>2882.6</v>
      </c>
      <c r="AI45" s="85">
        <f t="shared" si="97"/>
        <v>51551.4</v>
      </c>
      <c r="AJ45" s="87">
        <f t="shared" si="97"/>
        <v>0</v>
      </c>
      <c r="AK45" s="87">
        <f t="shared" ref="AK45:AL45" si="98">AK48+AK52</f>
        <v>0</v>
      </c>
      <c r="AL45" s="87">
        <f t="shared" si="98"/>
        <v>0</v>
      </c>
      <c r="AM45" s="87">
        <f t="shared" si="97"/>
        <v>0</v>
      </c>
      <c r="AN45" s="86">
        <f t="shared" si="81"/>
        <v>0</v>
      </c>
      <c r="AO45" s="87">
        <f>AO48+AO52</f>
        <v>0</v>
      </c>
      <c r="AP45" s="87">
        <f t="shared" ref="AP45:AV45" si="99">AP48+AP52</f>
        <v>0</v>
      </c>
      <c r="AQ45" s="87">
        <f t="shared" si="99"/>
        <v>0</v>
      </c>
      <c r="AR45" s="87">
        <f t="shared" si="99"/>
        <v>0</v>
      </c>
      <c r="AS45" s="87">
        <f t="shared" ref="AS45:AU45" si="100">AS48+AS52</f>
        <v>0</v>
      </c>
      <c r="AT45" s="87">
        <f t="shared" si="100"/>
        <v>0</v>
      </c>
      <c r="AU45" s="87">
        <f t="shared" si="100"/>
        <v>0</v>
      </c>
      <c r="AV45" s="87">
        <f t="shared" si="99"/>
        <v>0</v>
      </c>
      <c r="AW45" s="86">
        <f t="shared" si="83"/>
        <v>0</v>
      </c>
      <c r="AX45" s="87">
        <f>AX48+AX52</f>
        <v>0</v>
      </c>
      <c r="AY45" s="87">
        <f t="shared" ref="AY45:BA45" si="101">AY48+AY52</f>
        <v>0</v>
      </c>
      <c r="AZ45" s="87">
        <f t="shared" si="101"/>
        <v>0</v>
      </c>
      <c r="BA45" s="87">
        <f t="shared" si="101"/>
        <v>0</v>
      </c>
      <c r="BB45" s="87">
        <f t="shared" ref="BB45" si="102">BB48+BB52</f>
        <v>0</v>
      </c>
      <c r="BC45" s="87">
        <f t="shared" ref="BC45" si="103">BC48+BC52</f>
        <v>0</v>
      </c>
      <c r="BD45" s="86">
        <f t="shared" si="13"/>
        <v>0</v>
      </c>
      <c r="BE45" s="87">
        <f>BE48+BE52</f>
        <v>0</v>
      </c>
      <c r="BF45" s="87">
        <f t="shared" ref="BF45:BJ45" si="104">BF48+BF52</f>
        <v>0</v>
      </c>
      <c r="BG45" s="87">
        <f t="shared" si="104"/>
        <v>0</v>
      </c>
      <c r="BH45" s="87">
        <f t="shared" si="104"/>
        <v>0</v>
      </c>
      <c r="BI45" s="87">
        <f t="shared" si="104"/>
        <v>0</v>
      </c>
      <c r="BJ45" s="87">
        <f t="shared" si="104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1260299.7000000002</v>
      </c>
      <c r="E46" s="86">
        <f t="shared" si="91"/>
        <v>0</v>
      </c>
      <c r="F46" s="87">
        <f>F51</f>
        <v>0</v>
      </c>
      <c r="G46" s="87">
        <f t="shared" ref="G46:H46" si="105">G51</f>
        <v>0</v>
      </c>
      <c r="H46" s="87">
        <f t="shared" si="105"/>
        <v>0</v>
      </c>
      <c r="I46" s="86">
        <f t="shared" si="93"/>
        <v>0</v>
      </c>
      <c r="J46" s="87">
        <f>J51</f>
        <v>0</v>
      </c>
      <c r="K46" s="87">
        <f t="shared" ref="K46:O46" si="106">K51</f>
        <v>0</v>
      </c>
      <c r="L46" s="87">
        <f t="shared" si="106"/>
        <v>0</v>
      </c>
      <c r="M46" s="87">
        <f t="shared" si="106"/>
        <v>0</v>
      </c>
      <c r="N46" s="87">
        <f t="shared" si="106"/>
        <v>0</v>
      </c>
      <c r="O46" s="87">
        <f t="shared" si="106"/>
        <v>0</v>
      </c>
      <c r="P46" s="86">
        <f t="shared" si="71"/>
        <v>496254.3</v>
      </c>
      <c r="Q46" s="87">
        <f>Q51</f>
        <v>320613.09999999998</v>
      </c>
      <c r="R46" s="87">
        <f t="shared" ref="R46:V46" si="107">R51</f>
        <v>136430.70000000001</v>
      </c>
      <c r="S46" s="87">
        <f t="shared" si="107"/>
        <v>39210.5</v>
      </c>
      <c r="T46" s="87">
        <f t="shared" si="107"/>
        <v>0</v>
      </c>
      <c r="U46" s="87">
        <f t="shared" si="107"/>
        <v>0</v>
      </c>
      <c r="V46" s="87">
        <f t="shared" si="107"/>
        <v>0</v>
      </c>
      <c r="W46" s="86">
        <f t="shared" si="9"/>
        <v>260979</v>
      </c>
      <c r="X46" s="85">
        <f>X51</f>
        <v>177375.4</v>
      </c>
      <c r="Y46" s="85">
        <f t="shared" ref="Y46:AE46" si="108">Y51</f>
        <v>0</v>
      </c>
      <c r="Z46" s="85">
        <f t="shared" si="108"/>
        <v>71180</v>
      </c>
      <c r="AA46" s="85">
        <f t="shared" si="108"/>
        <v>12423.6</v>
      </c>
      <c r="AB46" s="85">
        <f t="shared" si="108"/>
        <v>0</v>
      </c>
      <c r="AC46" s="85">
        <f t="shared" si="108"/>
        <v>0</v>
      </c>
      <c r="AD46" s="85">
        <f t="shared" si="108"/>
        <v>0</v>
      </c>
      <c r="AE46" s="85">
        <f t="shared" si="108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09">AH51</f>
        <v>210878.5</v>
      </c>
      <c r="AI46" s="85">
        <f t="shared" si="109"/>
        <v>27851.3</v>
      </c>
      <c r="AJ46" s="87">
        <f t="shared" si="109"/>
        <v>0</v>
      </c>
      <c r="AK46" s="87">
        <f t="shared" ref="AK46:AL46" si="110">AK51</f>
        <v>0</v>
      </c>
      <c r="AL46" s="87">
        <f t="shared" si="110"/>
        <v>0</v>
      </c>
      <c r="AM46" s="87">
        <f t="shared" si="109"/>
        <v>0</v>
      </c>
      <c r="AN46" s="86">
        <f t="shared" si="81"/>
        <v>78636.599999999991</v>
      </c>
      <c r="AO46" s="87">
        <f>AO51+AO54</f>
        <v>56255.4</v>
      </c>
      <c r="AP46" s="87">
        <f>AP51+AP54</f>
        <v>20627</v>
      </c>
      <c r="AQ46" s="87">
        <f>AQ51+AQ54</f>
        <v>1754.1999999999998</v>
      </c>
      <c r="AR46" s="87">
        <f t="shared" ref="AR46:AV46" si="111">AR51</f>
        <v>0</v>
      </c>
      <c r="AS46" s="87">
        <f t="shared" ref="AS46:AU46" si="112">AS51</f>
        <v>0</v>
      </c>
      <c r="AT46" s="87">
        <f t="shared" si="112"/>
        <v>0</v>
      </c>
      <c r="AU46" s="87">
        <f t="shared" si="112"/>
        <v>0</v>
      </c>
      <c r="AV46" s="87">
        <f t="shared" si="111"/>
        <v>0</v>
      </c>
      <c r="AW46" s="86">
        <f t="shared" si="83"/>
        <v>539.6</v>
      </c>
      <c r="AX46" s="87">
        <f>AX51</f>
        <v>0</v>
      </c>
      <c r="AY46" s="87">
        <f>AY54</f>
        <v>539.6</v>
      </c>
      <c r="AZ46" s="87">
        <f t="shared" ref="AZ46:BA46" si="113">AZ51</f>
        <v>0</v>
      </c>
      <c r="BA46" s="87">
        <f t="shared" si="113"/>
        <v>0</v>
      </c>
      <c r="BB46" s="87">
        <f t="shared" ref="BB46" si="114">BB51</f>
        <v>0</v>
      </c>
      <c r="BC46" s="87">
        <f t="shared" ref="BC46" si="115">BC51</f>
        <v>0</v>
      </c>
      <c r="BD46" s="86">
        <f>BF46</f>
        <v>4048.3</v>
      </c>
      <c r="BE46" s="87">
        <f>BE51</f>
        <v>0</v>
      </c>
      <c r="BF46" s="87">
        <f>BF54</f>
        <v>4048.3</v>
      </c>
      <c r="BG46" s="87">
        <f t="shared" ref="BG46:BJ46" si="116">BG51</f>
        <v>0</v>
      </c>
      <c r="BH46" s="87">
        <f t="shared" si="116"/>
        <v>0</v>
      </c>
      <c r="BI46" s="87">
        <f t="shared" si="116"/>
        <v>0</v>
      </c>
      <c r="BJ46" s="87">
        <f t="shared" si="116"/>
        <v>0</v>
      </c>
    </row>
    <row r="47" spans="1:62" ht="132.75" customHeight="1" x14ac:dyDescent="0.2">
      <c r="A47" s="142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7" si="117">SUM(F47:H47)</f>
        <v>26708.3</v>
      </c>
      <c r="F47" s="95">
        <v>0</v>
      </c>
      <c r="G47" s="95">
        <v>0</v>
      </c>
      <c r="H47" s="95">
        <v>26708.3</v>
      </c>
      <c r="I47" s="92">
        <f t="shared" ref="I47:I77" si="118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71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81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3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43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17"/>
        <v>0</v>
      </c>
      <c r="F48" s="95"/>
      <c r="G48" s="95"/>
      <c r="H48" s="95"/>
      <c r="I48" s="92">
        <f t="shared" si="118"/>
        <v>0</v>
      </c>
      <c r="J48" s="95"/>
      <c r="K48" s="95"/>
      <c r="L48" s="95"/>
      <c r="M48" s="95"/>
      <c r="N48" s="95"/>
      <c r="O48" s="95"/>
      <c r="P48" s="92">
        <f t="shared" si="71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81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3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4" s="9" customFormat="1" ht="78" customHeight="1" x14ac:dyDescent="0.2">
      <c r="A49" s="137" t="s">
        <v>48</v>
      </c>
      <c r="B49" s="26" t="s">
        <v>74</v>
      </c>
      <c r="C49" s="26"/>
      <c r="D49" s="85">
        <f t="shared" ref="D49:D60" si="119">E49+I49+P49+W49+AF49+AN49+AW49+BD49</f>
        <v>3155954</v>
      </c>
      <c r="E49" s="92">
        <f t="shared" si="117"/>
        <v>551156.5</v>
      </c>
      <c r="F49" s="104">
        <f>F50+F51+F52</f>
        <v>135556.9</v>
      </c>
      <c r="G49" s="104">
        <f t="shared" ref="G49:H49" si="120">G50+G51+G52</f>
        <v>329510.5</v>
      </c>
      <c r="H49" s="104">
        <f t="shared" si="120"/>
        <v>86089.1</v>
      </c>
      <c r="I49" s="92">
        <f t="shared" si="118"/>
        <v>321129.09999999998</v>
      </c>
      <c r="J49" s="104">
        <f>J50+J51+J52</f>
        <v>119333.3</v>
      </c>
      <c r="K49" s="104">
        <f t="shared" ref="K49:O49" si="121">K50+K51+K52</f>
        <v>169890.3</v>
      </c>
      <c r="L49" s="104">
        <f t="shared" si="121"/>
        <v>31905.5</v>
      </c>
      <c r="M49" s="104">
        <f t="shared" si="121"/>
        <v>0</v>
      </c>
      <c r="N49" s="104">
        <f t="shared" si="121"/>
        <v>0</v>
      </c>
      <c r="O49" s="104">
        <f t="shared" si="121"/>
        <v>0</v>
      </c>
      <c r="P49" s="92">
        <f t="shared" si="71"/>
        <v>876033.2</v>
      </c>
      <c r="Q49" s="104">
        <f>Q50+Q51+Q52</f>
        <v>413020.19999999995</v>
      </c>
      <c r="R49" s="104">
        <f t="shared" ref="R49:V49" si="122">R50+R51+R52</f>
        <v>234514</v>
      </c>
      <c r="S49" s="104">
        <f t="shared" si="122"/>
        <v>228499</v>
      </c>
      <c r="T49" s="104">
        <f t="shared" si="122"/>
        <v>0</v>
      </c>
      <c r="U49" s="104">
        <f t="shared" si="122"/>
        <v>0</v>
      </c>
      <c r="V49" s="104">
        <f t="shared" si="122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3">Y50+Y51+Y52</f>
        <v>0</v>
      </c>
      <c r="Z49" s="105">
        <f t="shared" si="123"/>
        <v>120235.9</v>
      </c>
      <c r="AA49" s="105">
        <f t="shared" si="123"/>
        <v>134240.70000000001</v>
      </c>
      <c r="AB49" s="105">
        <f t="shared" si="123"/>
        <v>0</v>
      </c>
      <c r="AC49" s="105">
        <f t="shared" si="123"/>
        <v>0</v>
      </c>
      <c r="AD49" s="105">
        <f t="shared" si="123"/>
        <v>0</v>
      </c>
      <c r="AE49" s="105">
        <f t="shared" si="123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4">AH50+AH51+AH52</f>
        <v>377762.8</v>
      </c>
      <c r="AI49" s="104">
        <f>AI50+AI51+AI52</f>
        <v>101729.5</v>
      </c>
      <c r="AJ49" s="104">
        <f t="shared" si="124"/>
        <v>0</v>
      </c>
      <c r="AK49" s="104">
        <f t="shared" si="124"/>
        <v>0</v>
      </c>
      <c r="AL49" s="104">
        <f t="shared" si="124"/>
        <v>0</v>
      </c>
      <c r="AM49" s="104">
        <f t="shared" si="124"/>
        <v>0</v>
      </c>
      <c r="AN49" s="86">
        <f t="shared" si="81"/>
        <v>120243.6</v>
      </c>
      <c r="AO49" s="104">
        <f>AO50+AO51+AO52+AO53+AO54</f>
        <v>65995.600000000006</v>
      </c>
      <c r="AP49" s="104">
        <f>AP50+AP51+AP52+AP53+AP54</f>
        <v>39849.599999999999</v>
      </c>
      <c r="AQ49" s="104">
        <f>AQ50+AQ51+AQ52+AQ53+AQ54</f>
        <v>14398.4</v>
      </c>
      <c r="AR49" s="104">
        <f t="shared" ref="AR49:AV49" si="125">AR50+AR51+AR52</f>
        <v>0</v>
      </c>
      <c r="AS49" s="104">
        <f t="shared" si="125"/>
        <v>0</v>
      </c>
      <c r="AT49" s="95">
        <v>0</v>
      </c>
      <c r="AU49" s="95">
        <v>0</v>
      </c>
      <c r="AV49" s="104">
        <f t="shared" si="125"/>
        <v>0</v>
      </c>
      <c r="AW49" s="86">
        <f t="shared" si="83"/>
        <v>1377.5</v>
      </c>
      <c r="AX49" s="104">
        <f>AX50+AX51+AX52</f>
        <v>0</v>
      </c>
      <c r="AY49" s="104">
        <f>AY53+AY54</f>
        <v>1377.5</v>
      </c>
      <c r="AZ49" s="104">
        <f t="shared" ref="AZ49:BJ49" si="126">AZ50+AZ51+AZ52</f>
        <v>0</v>
      </c>
      <c r="BA49" s="104">
        <f t="shared" si="126"/>
        <v>0</v>
      </c>
      <c r="BB49" s="104">
        <f t="shared" si="126"/>
        <v>0</v>
      </c>
      <c r="BC49" s="104">
        <f t="shared" ref="BC49" si="127">BC50+BC51+BC52</f>
        <v>0</v>
      </c>
      <c r="BD49" s="86">
        <f t="shared" ref="BD49" si="128">BE49+BF49+BG49+BH49+BQ49</f>
        <v>6043.2000000000007</v>
      </c>
      <c r="BE49" s="104">
        <f t="shared" ref="BE49:BH49" si="129">BE50+BE51+BE52</f>
        <v>0</v>
      </c>
      <c r="BF49" s="104">
        <f>BF53+BF54</f>
        <v>6043.2000000000007</v>
      </c>
      <c r="BG49" s="104">
        <f t="shared" si="129"/>
        <v>0</v>
      </c>
      <c r="BH49" s="104">
        <f t="shared" si="129"/>
        <v>0</v>
      </c>
      <c r="BI49" s="104">
        <f t="shared" ref="BI49" si="130">BI50+BI51+BI52</f>
        <v>0</v>
      </c>
      <c r="BJ49" s="104">
        <f t="shared" si="126"/>
        <v>0</v>
      </c>
    </row>
    <row r="50" spans="1:64" ht="154.5" customHeight="1" x14ac:dyDescent="0.2">
      <c r="A50" s="138"/>
      <c r="B50" s="23" t="s">
        <v>102</v>
      </c>
      <c r="C50" s="23" t="s">
        <v>11</v>
      </c>
      <c r="D50" s="85">
        <f>E50+P50+W50+AF50+AN50+AW50+BD50</f>
        <v>1044730</v>
      </c>
      <c r="E50" s="97">
        <f t="shared" si="117"/>
        <v>551156.5</v>
      </c>
      <c r="F50" s="95">
        <v>135556.9</v>
      </c>
      <c r="G50" s="95">
        <v>329510.5</v>
      </c>
      <c r="H50" s="95">
        <v>86089.1</v>
      </c>
      <c r="I50" s="108" t="s">
        <v>103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71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1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81"/>
        <v>31354.2</v>
      </c>
      <c r="AO50" s="95">
        <v>0</v>
      </c>
      <c r="AP50" s="95">
        <v>18812.5</v>
      </c>
      <c r="AQ50" s="95">
        <v>12541.7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3"/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86">
        <f t="shared" ref="BD50:BD51" si="132">BE50+BF50+BG50+BH50+BQ50</f>
        <v>0</v>
      </c>
      <c r="BE50" s="95">
        <v>0</v>
      </c>
      <c r="BF50" s="95">
        <v>0</v>
      </c>
      <c r="BG50" s="95"/>
      <c r="BH50" s="95">
        <v>0</v>
      </c>
      <c r="BI50" s="95">
        <v>0</v>
      </c>
      <c r="BJ50" s="95">
        <v>0</v>
      </c>
      <c r="BK50" s="131">
        <f>AP50-410.1</f>
        <v>18402.400000000001</v>
      </c>
      <c r="BL50" s="131">
        <f>AQ50-102.5</f>
        <v>12439.2</v>
      </c>
    </row>
    <row r="51" spans="1:64" ht="82.5" customHeight="1" x14ac:dyDescent="0.2">
      <c r="A51" s="138"/>
      <c r="B51" s="23" t="s">
        <v>15</v>
      </c>
      <c r="C51" s="23" t="s">
        <v>15</v>
      </c>
      <c r="D51" s="85">
        <f t="shared" si="119"/>
        <v>1226674.8999999999</v>
      </c>
      <c r="E51" s="97">
        <f t="shared" si="117"/>
        <v>0</v>
      </c>
      <c r="F51" s="95"/>
      <c r="G51" s="95"/>
      <c r="H51" s="95"/>
      <c r="I51" s="108">
        <f t="shared" si="118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1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81"/>
        <v>49599.700000000004</v>
      </c>
      <c r="AO51" s="95">
        <v>28670.400000000001</v>
      </c>
      <c r="AP51" s="95">
        <v>19465.5</v>
      </c>
      <c r="AQ51" s="95">
        <v>1463.8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3"/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86">
        <f t="shared" si="132"/>
        <v>0</v>
      </c>
      <c r="BE51" s="95">
        <v>0</v>
      </c>
      <c r="BF51" s="95">
        <v>0</v>
      </c>
      <c r="BG51" s="95"/>
      <c r="BH51" s="95">
        <v>0</v>
      </c>
      <c r="BI51" s="95">
        <v>0</v>
      </c>
      <c r="BJ51" s="95">
        <v>0</v>
      </c>
      <c r="BK51" s="131">
        <f>AP51-20003.3</f>
        <v>-537.79999999999927</v>
      </c>
      <c r="BL51" s="131">
        <f>AQ51-1338.4</f>
        <v>125.39999999999986</v>
      </c>
    </row>
    <row r="52" spans="1:64" ht="58.5" customHeight="1" x14ac:dyDescent="0.2">
      <c r="A52" s="139"/>
      <c r="B52" s="23" t="s">
        <v>36</v>
      </c>
      <c r="C52" s="23" t="s">
        <v>36</v>
      </c>
      <c r="D52" s="85">
        <f t="shared" si="119"/>
        <v>516709.60000000003</v>
      </c>
      <c r="E52" s="97">
        <f t="shared" si="117"/>
        <v>0</v>
      </c>
      <c r="F52" s="95"/>
      <c r="G52" s="95"/>
      <c r="H52" s="95"/>
      <c r="I52" s="108">
        <f t="shared" si="118"/>
        <v>0</v>
      </c>
      <c r="J52" s="95"/>
      <c r="K52" s="95"/>
      <c r="L52" s="95"/>
      <c r="M52" s="109"/>
      <c r="N52" s="109"/>
      <c r="O52" s="109"/>
      <c r="P52" s="108">
        <f t="shared" si="71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1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81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3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  <c r="BK52" s="131">
        <f>AP52-0</f>
        <v>0</v>
      </c>
      <c r="BL52" s="131">
        <f>AQ52-0</f>
        <v>0</v>
      </c>
    </row>
    <row r="53" spans="1:64" ht="84" customHeight="1" x14ac:dyDescent="0.2">
      <c r="A53" s="134" t="s">
        <v>105</v>
      </c>
      <c r="B53" s="133" t="s">
        <v>104</v>
      </c>
      <c r="C53" s="133" t="s">
        <v>11</v>
      </c>
      <c r="D53" s="85">
        <f>AN53</f>
        <v>10252.800000000001</v>
      </c>
      <c r="E53" s="97">
        <v>0</v>
      </c>
      <c r="F53" s="95"/>
      <c r="G53" s="95"/>
      <c r="H53" s="95"/>
      <c r="I53" s="108">
        <v>0</v>
      </c>
      <c r="J53" s="95"/>
      <c r="K53" s="95"/>
      <c r="L53" s="95"/>
      <c r="M53" s="109"/>
      <c r="N53" s="109"/>
      <c r="O53" s="109"/>
      <c r="P53" s="108">
        <v>0</v>
      </c>
      <c r="Q53" s="95"/>
      <c r="R53" s="95"/>
      <c r="S53" s="93"/>
      <c r="T53" s="109"/>
      <c r="U53" s="109"/>
      <c r="V53" s="109"/>
      <c r="W53" s="92">
        <v>0</v>
      </c>
      <c r="X53" s="93"/>
      <c r="Y53" s="93"/>
      <c r="Z53" s="93"/>
      <c r="AA53" s="93"/>
      <c r="AB53" s="110"/>
      <c r="AC53" s="110"/>
      <c r="AD53" s="110"/>
      <c r="AE53" s="110"/>
      <c r="AF53" s="86"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>AO53+AP53+AQ53</f>
        <v>10252.800000000001</v>
      </c>
      <c r="AO53" s="95">
        <v>9740.2000000000007</v>
      </c>
      <c r="AP53" s="95">
        <v>410.1</v>
      </c>
      <c r="AQ53" s="95">
        <v>102.5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>AY53</f>
        <v>837.9</v>
      </c>
      <c r="AX53" s="95">
        <v>0</v>
      </c>
      <c r="AY53" s="95">
        <v>837.9</v>
      </c>
      <c r="AZ53" s="95">
        <v>0</v>
      </c>
      <c r="BA53" s="95">
        <v>0</v>
      </c>
      <c r="BB53" s="95">
        <v>0</v>
      </c>
      <c r="BC53" s="95">
        <v>0</v>
      </c>
      <c r="BD53" s="86">
        <f>BF53</f>
        <v>1994.9</v>
      </c>
      <c r="BE53" s="95">
        <v>0</v>
      </c>
      <c r="BF53" s="95">
        <v>1994.9</v>
      </c>
      <c r="BG53" s="95">
        <v>0</v>
      </c>
      <c r="BH53" s="95">
        <v>0</v>
      </c>
      <c r="BI53" s="95">
        <v>0</v>
      </c>
      <c r="BJ53" s="95">
        <v>0</v>
      </c>
      <c r="BK53" s="131"/>
      <c r="BL53" s="131"/>
    </row>
    <row r="54" spans="1:64" ht="69.75" customHeight="1" x14ac:dyDescent="0.2">
      <c r="A54" s="134"/>
      <c r="B54" s="158" t="s">
        <v>15</v>
      </c>
      <c r="C54" s="158" t="s">
        <v>15</v>
      </c>
      <c r="D54" s="160">
        <f>AN54</f>
        <v>29036.9</v>
      </c>
      <c r="E54" s="161">
        <v>0</v>
      </c>
      <c r="F54" s="95"/>
      <c r="G54" s="95"/>
      <c r="H54" s="95"/>
      <c r="I54" s="162">
        <v>0</v>
      </c>
      <c r="J54" s="95"/>
      <c r="K54" s="95"/>
      <c r="L54" s="95"/>
      <c r="M54" s="109"/>
      <c r="N54" s="109"/>
      <c r="O54" s="109"/>
      <c r="P54" s="162">
        <v>0</v>
      </c>
      <c r="Q54" s="95"/>
      <c r="R54" s="95"/>
      <c r="S54" s="93"/>
      <c r="T54" s="109"/>
      <c r="U54" s="109"/>
      <c r="V54" s="109"/>
      <c r="W54" s="161">
        <v>0</v>
      </c>
      <c r="X54" s="93"/>
      <c r="Y54" s="93"/>
      <c r="Z54" s="93"/>
      <c r="AA54" s="93"/>
      <c r="AB54" s="110"/>
      <c r="AC54" s="110"/>
      <c r="AD54" s="110"/>
      <c r="AE54" s="110"/>
      <c r="AF54" s="161">
        <v>0</v>
      </c>
      <c r="AG54" s="164">
        <v>0</v>
      </c>
      <c r="AH54" s="164">
        <v>0</v>
      </c>
      <c r="AI54" s="183">
        <v>0</v>
      </c>
      <c r="AJ54" s="164">
        <v>0</v>
      </c>
      <c r="AK54" s="164">
        <v>0</v>
      </c>
      <c r="AL54" s="164">
        <v>0</v>
      </c>
      <c r="AM54" s="164">
        <v>0</v>
      </c>
      <c r="AN54" s="161">
        <f>AO54+AP54+AQ54</f>
        <v>29036.9</v>
      </c>
      <c r="AO54" s="164">
        <v>27585</v>
      </c>
      <c r="AP54" s="164">
        <v>1161.5</v>
      </c>
      <c r="AQ54" s="164">
        <v>290.39999999999998</v>
      </c>
      <c r="AR54" s="164">
        <v>0</v>
      </c>
      <c r="AS54" s="164">
        <v>0</v>
      </c>
      <c r="AT54" s="164">
        <v>0</v>
      </c>
      <c r="AU54" s="164">
        <v>0</v>
      </c>
      <c r="AV54" s="164">
        <v>0</v>
      </c>
      <c r="AW54" s="161">
        <f>AY54</f>
        <v>539.6</v>
      </c>
      <c r="AX54" s="164">
        <v>0</v>
      </c>
      <c r="AY54" s="164">
        <v>539.6</v>
      </c>
      <c r="AZ54" s="164">
        <v>0</v>
      </c>
      <c r="BA54" s="164">
        <v>0</v>
      </c>
      <c r="BB54" s="164">
        <v>0</v>
      </c>
      <c r="BC54" s="164">
        <v>0</v>
      </c>
      <c r="BD54" s="161">
        <f>BF54</f>
        <v>4048.3</v>
      </c>
      <c r="BE54" s="164">
        <v>0</v>
      </c>
      <c r="BF54" s="164">
        <v>4048.3</v>
      </c>
      <c r="BG54" s="164">
        <v>0</v>
      </c>
      <c r="BH54" s="164">
        <v>0</v>
      </c>
      <c r="BI54" s="164">
        <v>0</v>
      </c>
      <c r="BJ54" s="164">
        <v>0</v>
      </c>
      <c r="BK54" s="131"/>
      <c r="BL54" s="131"/>
    </row>
    <row r="55" spans="1:64" ht="18.75" customHeight="1" x14ac:dyDescent="0.2">
      <c r="A55" s="134"/>
      <c r="B55" s="159"/>
      <c r="C55" s="159"/>
      <c r="D55" s="159"/>
      <c r="E55" s="159"/>
      <c r="F55" s="95"/>
      <c r="G55" s="95"/>
      <c r="H55" s="95"/>
      <c r="I55" s="163"/>
      <c r="J55" s="95"/>
      <c r="K55" s="95"/>
      <c r="L55" s="95"/>
      <c r="M55" s="109"/>
      <c r="N55" s="109"/>
      <c r="O55" s="109"/>
      <c r="P55" s="163"/>
      <c r="Q55" s="95"/>
      <c r="R55" s="95"/>
      <c r="S55" s="93"/>
      <c r="T55" s="109"/>
      <c r="U55" s="109"/>
      <c r="V55" s="109"/>
      <c r="W55" s="159"/>
      <c r="X55" s="93"/>
      <c r="Y55" s="93"/>
      <c r="Z55" s="93"/>
      <c r="AA55" s="93"/>
      <c r="AB55" s="110"/>
      <c r="AC55" s="110"/>
      <c r="AD55" s="110"/>
      <c r="AE55" s="110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31"/>
      <c r="BL55" s="131"/>
    </row>
    <row r="56" spans="1:64" ht="154.5" customHeight="1" x14ac:dyDescent="0.2">
      <c r="A56" s="39" t="s">
        <v>49</v>
      </c>
      <c r="B56" s="23" t="s">
        <v>55</v>
      </c>
      <c r="C56" s="23" t="s">
        <v>11</v>
      </c>
      <c r="D56" s="85">
        <f t="shared" si="119"/>
        <v>490997.19999999995</v>
      </c>
      <c r="E56" s="97">
        <f t="shared" si="117"/>
        <v>302020</v>
      </c>
      <c r="F56" s="95">
        <v>189650.2</v>
      </c>
      <c r="G56" s="95">
        <v>88747.3</v>
      </c>
      <c r="H56" s="95">
        <v>23622.5</v>
      </c>
      <c r="I56" s="108">
        <f t="shared" si="118"/>
        <v>188977.19999999998</v>
      </c>
      <c r="J56" s="95">
        <v>158747</v>
      </c>
      <c r="K56" s="95">
        <v>13694.4</v>
      </c>
      <c r="L56" s="95">
        <v>16535.8</v>
      </c>
      <c r="M56" s="109"/>
      <c r="N56" s="109"/>
      <c r="O56" s="109"/>
      <c r="P56" s="108">
        <f t="shared" si="71"/>
        <v>0</v>
      </c>
      <c r="Q56" s="95">
        <v>0</v>
      </c>
      <c r="R56" s="95">
        <v>0</v>
      </c>
      <c r="S56" s="93">
        <v>0</v>
      </c>
      <c r="T56" s="109"/>
      <c r="U56" s="109"/>
      <c r="V56" s="109"/>
      <c r="W56" s="97">
        <f t="shared" si="9"/>
        <v>0</v>
      </c>
      <c r="X56" s="93">
        <v>0</v>
      </c>
      <c r="Y56" s="93">
        <v>0</v>
      </c>
      <c r="Z56" s="93">
        <v>0</v>
      </c>
      <c r="AA56" s="93">
        <v>0</v>
      </c>
      <c r="AB56" s="110"/>
      <c r="AC56" s="110"/>
      <c r="AD56" s="110"/>
      <c r="AE56" s="110"/>
      <c r="AF56" s="86">
        <f t="shared" si="12"/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 t="shared" si="81"/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si="83"/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>BE56+BG56+BH56+BJ56+BP56</f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131">
        <f>BK52+BK51+BK50</f>
        <v>17864.600000000002</v>
      </c>
      <c r="BL56" s="131">
        <f>BL52+BL51+BL50</f>
        <v>12564.6</v>
      </c>
    </row>
    <row r="57" spans="1:64" ht="114.75" customHeight="1" x14ac:dyDescent="0.2">
      <c r="A57" s="39" t="s">
        <v>75</v>
      </c>
      <c r="B57" s="23" t="s">
        <v>29</v>
      </c>
      <c r="C57" s="23" t="s">
        <v>11</v>
      </c>
      <c r="D57" s="85">
        <f t="shared" si="119"/>
        <v>1900</v>
      </c>
      <c r="E57" s="97">
        <f t="shared" si="117"/>
        <v>0</v>
      </c>
      <c r="F57" s="95"/>
      <c r="G57" s="95"/>
      <c r="H57" s="95"/>
      <c r="I57" s="108">
        <f t="shared" si="118"/>
        <v>0</v>
      </c>
      <c r="J57" s="95"/>
      <c r="K57" s="95"/>
      <c r="L57" s="95"/>
      <c r="M57" s="109"/>
      <c r="N57" s="109"/>
      <c r="O57" s="109"/>
      <c r="P57" s="111">
        <f t="shared" si="71"/>
        <v>0</v>
      </c>
      <c r="Q57" s="95"/>
      <c r="R57" s="95"/>
      <c r="S57" s="93"/>
      <c r="T57" s="109"/>
      <c r="U57" s="109"/>
      <c r="V57" s="109"/>
      <c r="W57" s="97">
        <f t="shared" ref="W57:W83" si="133">X57+Y57+Z57+AA57+AB57+AD57+AE57</f>
        <v>0</v>
      </c>
      <c r="X57" s="93"/>
      <c r="Y57" s="93"/>
      <c r="Z57" s="93"/>
      <c r="AA57" s="93"/>
      <c r="AB57" s="110">
        <v>0</v>
      </c>
      <c r="AC57" s="110"/>
      <c r="AD57" s="110"/>
      <c r="AE57" s="110"/>
      <c r="AF57" s="86">
        <f t="shared" ref="AF57:AF84" si="134">AG57+AH57+AI57+AJ57+AM57</f>
        <v>1900</v>
      </c>
      <c r="AG57" s="95">
        <v>0</v>
      </c>
      <c r="AH57" s="95">
        <v>0</v>
      </c>
      <c r="AI57" s="93">
        <v>0</v>
      </c>
      <c r="AJ57" s="99">
        <v>1900</v>
      </c>
      <c r="AK57" s="99">
        <v>0</v>
      </c>
      <c r="AL57" s="99">
        <v>0</v>
      </c>
      <c r="AM57" s="99">
        <v>0</v>
      </c>
      <c r="AN57" s="86">
        <f t="shared" si="81"/>
        <v>0</v>
      </c>
      <c r="AO57" s="95">
        <v>0</v>
      </c>
      <c r="AP57" s="95">
        <v>0</v>
      </c>
      <c r="AQ57" s="95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83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>BE57+BG57+BH57+BJ57+BP57</f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4" ht="113.25" customHeight="1" x14ac:dyDescent="0.2">
      <c r="A58" s="39" t="s">
        <v>84</v>
      </c>
      <c r="B58" s="23" t="s">
        <v>82</v>
      </c>
      <c r="C58" s="23" t="s">
        <v>11</v>
      </c>
      <c r="D58" s="85">
        <f t="shared" si="119"/>
        <v>1510</v>
      </c>
      <c r="E58" s="112">
        <f t="shared" si="117"/>
        <v>0</v>
      </c>
      <c r="F58" s="103">
        <v>0</v>
      </c>
      <c r="G58" s="103">
        <v>0</v>
      </c>
      <c r="H58" s="103">
        <v>0</v>
      </c>
      <c r="I58" s="102">
        <f t="shared" si="118"/>
        <v>0</v>
      </c>
      <c r="J58" s="103">
        <v>0</v>
      </c>
      <c r="K58" s="103">
        <v>0</v>
      </c>
      <c r="L58" s="103">
        <v>0</v>
      </c>
      <c r="M58" s="120"/>
      <c r="N58" s="120"/>
      <c r="O58" s="120"/>
      <c r="P58" s="112">
        <f t="shared" si="71"/>
        <v>450</v>
      </c>
      <c r="Q58" s="103">
        <v>0</v>
      </c>
      <c r="R58" s="103">
        <v>0</v>
      </c>
      <c r="S58" s="90">
        <v>0</v>
      </c>
      <c r="T58" s="120">
        <v>450</v>
      </c>
      <c r="U58" s="120"/>
      <c r="V58" s="120"/>
      <c r="W58" s="102">
        <f t="shared" si="133"/>
        <v>160</v>
      </c>
      <c r="X58" s="93">
        <v>0</v>
      </c>
      <c r="Y58" s="93">
        <v>0</v>
      </c>
      <c r="Z58" s="93">
        <v>0</v>
      </c>
      <c r="AA58" s="93">
        <v>0</v>
      </c>
      <c r="AB58" s="110">
        <v>160</v>
      </c>
      <c r="AC58" s="110"/>
      <c r="AD58" s="110"/>
      <c r="AE58" s="110">
        <v>0</v>
      </c>
      <c r="AF58" s="86">
        <f t="shared" si="134"/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 t="shared" si="81"/>
        <v>300</v>
      </c>
      <c r="AO58" s="95">
        <v>0</v>
      </c>
      <c r="AP58" s="95">
        <v>0</v>
      </c>
      <c r="AQ58" s="95">
        <v>0</v>
      </c>
      <c r="AR58" s="95">
        <v>300</v>
      </c>
      <c r="AS58" s="95">
        <v>0</v>
      </c>
      <c r="AT58" s="95">
        <v>0</v>
      </c>
      <c r="AU58" s="95">
        <v>0</v>
      </c>
      <c r="AV58" s="95">
        <v>0</v>
      </c>
      <c r="AW58" s="86">
        <f t="shared" si="83"/>
        <v>300</v>
      </c>
      <c r="AX58" s="95">
        <v>0</v>
      </c>
      <c r="AY58" s="95">
        <v>0</v>
      </c>
      <c r="AZ58" s="95">
        <v>0</v>
      </c>
      <c r="BA58" s="95">
        <v>300</v>
      </c>
      <c r="BB58" s="95">
        <v>0</v>
      </c>
      <c r="BC58" s="95">
        <v>0</v>
      </c>
      <c r="BD58" s="86">
        <f>BE58+BG58+BH58+BJ58+BP58</f>
        <v>300</v>
      </c>
      <c r="BE58" s="95">
        <v>0</v>
      </c>
      <c r="BF58" s="95">
        <v>0</v>
      </c>
      <c r="BG58" s="95">
        <v>0</v>
      </c>
      <c r="BH58" s="95">
        <v>300</v>
      </c>
      <c r="BI58" s="95">
        <v>0</v>
      </c>
      <c r="BJ58" s="95">
        <v>0</v>
      </c>
    </row>
    <row r="59" spans="1:64" ht="91.5" customHeight="1" x14ac:dyDescent="0.2">
      <c r="A59" s="63" t="s">
        <v>85</v>
      </c>
      <c r="B59" s="64" t="s">
        <v>82</v>
      </c>
      <c r="C59" s="64" t="s">
        <v>11</v>
      </c>
      <c r="D59" s="85">
        <f t="shared" si="119"/>
        <v>0</v>
      </c>
      <c r="E59" s="97"/>
      <c r="F59" s="95"/>
      <c r="G59" s="95"/>
      <c r="H59" s="95"/>
      <c r="I59" s="108"/>
      <c r="J59" s="95"/>
      <c r="K59" s="95"/>
      <c r="L59" s="95"/>
      <c r="M59" s="109"/>
      <c r="N59" s="109"/>
      <c r="O59" s="109"/>
      <c r="P59" s="97"/>
      <c r="Q59" s="95"/>
      <c r="R59" s="95"/>
      <c r="S59" s="93"/>
      <c r="T59" s="109"/>
      <c r="U59" s="109"/>
      <c r="V59" s="109"/>
      <c r="W59" s="97"/>
      <c r="X59" s="93"/>
      <c r="Y59" s="93"/>
      <c r="Z59" s="93"/>
      <c r="AA59" s="93"/>
      <c r="AB59" s="110"/>
      <c r="AC59" s="110"/>
      <c r="AD59" s="110"/>
      <c r="AE59" s="110"/>
      <c r="AF59" s="86">
        <f>AI59+AJ59</f>
        <v>0</v>
      </c>
      <c r="AG59" s="95">
        <v>0</v>
      </c>
      <c r="AH59" s="95">
        <v>0</v>
      </c>
      <c r="AI59" s="93">
        <v>0</v>
      </c>
      <c r="AJ59" s="99">
        <v>0</v>
      </c>
      <c r="AK59" s="99">
        <v>0</v>
      </c>
      <c r="AL59" s="99">
        <v>0</v>
      </c>
      <c r="AM59" s="99">
        <v>0</v>
      </c>
      <c r="AN59" s="86">
        <f>AO59+AQ59+AR59+AV59+BB59</f>
        <v>0</v>
      </c>
      <c r="AO59" s="95">
        <v>0</v>
      </c>
      <c r="AP59" s="95">
        <v>0</v>
      </c>
      <c r="AQ59" s="95">
        <v>0</v>
      </c>
      <c r="AR59" s="95">
        <v>0</v>
      </c>
      <c r="AS59" s="95">
        <v>0</v>
      </c>
      <c r="AT59" s="95">
        <v>0</v>
      </c>
      <c r="AU59" s="95">
        <v>0</v>
      </c>
      <c r="AV59" s="95">
        <v>0</v>
      </c>
      <c r="AW59" s="86">
        <f t="shared" ref="AW59:AW60" si="135">AX59+AZ59+BA59+BC59+BI59</f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86">
        <f>BE59+BG59+BH59+BJ59+BP59</f>
        <v>0</v>
      </c>
      <c r="BE59" s="95">
        <v>0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</row>
    <row r="60" spans="1:64" ht="78.75" customHeight="1" x14ac:dyDescent="0.2">
      <c r="A60" s="68" t="s">
        <v>87</v>
      </c>
      <c r="B60" s="69" t="s">
        <v>82</v>
      </c>
      <c r="C60" s="69" t="s">
        <v>11</v>
      </c>
      <c r="D60" s="85">
        <f t="shared" si="119"/>
        <v>7047.2000000000007</v>
      </c>
      <c r="E60" s="97"/>
      <c r="F60" s="95"/>
      <c r="G60" s="95"/>
      <c r="H60" s="95"/>
      <c r="I60" s="108"/>
      <c r="J60" s="95"/>
      <c r="K60" s="95"/>
      <c r="L60" s="95"/>
      <c r="M60" s="109"/>
      <c r="N60" s="109"/>
      <c r="O60" s="109"/>
      <c r="P60" s="97"/>
      <c r="Q60" s="95"/>
      <c r="R60" s="95"/>
      <c r="S60" s="93"/>
      <c r="T60" s="109"/>
      <c r="U60" s="109"/>
      <c r="V60" s="109"/>
      <c r="W60" s="97"/>
      <c r="X60" s="93"/>
      <c r="Y60" s="93"/>
      <c r="Z60" s="93"/>
      <c r="AA60" s="93"/>
      <c r="AB60" s="110"/>
      <c r="AC60" s="110"/>
      <c r="AD60" s="110"/>
      <c r="AE60" s="110"/>
      <c r="AF60" s="86">
        <f>AH60+AI60</f>
        <v>3538.8</v>
      </c>
      <c r="AG60" s="95">
        <v>0</v>
      </c>
      <c r="AH60" s="95">
        <v>3503.4</v>
      </c>
      <c r="AI60" s="93">
        <v>35.4</v>
      </c>
      <c r="AJ60" s="99">
        <v>0</v>
      </c>
      <c r="AK60" s="99">
        <v>0</v>
      </c>
      <c r="AL60" s="99">
        <v>0</v>
      </c>
      <c r="AM60" s="99">
        <v>0</v>
      </c>
      <c r="AN60" s="86">
        <f>AP60+AQ60</f>
        <v>3508.4</v>
      </c>
      <c r="AO60" s="95">
        <v>0</v>
      </c>
      <c r="AP60" s="95">
        <v>3473.3</v>
      </c>
      <c r="AQ60" s="95">
        <v>35.1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86">
        <f t="shared" si="135"/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>BE60+BG60+BH60+BJ60+BP60</f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4" ht="155.25" customHeight="1" x14ac:dyDescent="0.2">
      <c r="A61" s="76" t="s">
        <v>94</v>
      </c>
      <c r="B61" s="77" t="s">
        <v>82</v>
      </c>
      <c r="C61" s="77" t="s">
        <v>11</v>
      </c>
      <c r="D61" s="85">
        <f>AN61</f>
        <v>162.39999999999998</v>
      </c>
      <c r="E61" s="97"/>
      <c r="F61" s="95"/>
      <c r="G61" s="95"/>
      <c r="H61" s="95"/>
      <c r="I61" s="108"/>
      <c r="J61" s="95"/>
      <c r="K61" s="95"/>
      <c r="L61" s="95"/>
      <c r="M61" s="109"/>
      <c r="N61" s="109"/>
      <c r="O61" s="109"/>
      <c r="P61" s="97"/>
      <c r="Q61" s="95"/>
      <c r="R61" s="95"/>
      <c r="S61" s="93"/>
      <c r="T61" s="109"/>
      <c r="U61" s="109"/>
      <c r="V61" s="109"/>
      <c r="W61" s="97"/>
      <c r="X61" s="93"/>
      <c r="Y61" s="93"/>
      <c r="Z61" s="93"/>
      <c r="AA61" s="93"/>
      <c r="AB61" s="110"/>
      <c r="AC61" s="110"/>
      <c r="AD61" s="110"/>
      <c r="AE61" s="110"/>
      <c r="AF61" s="86">
        <f>AG61+AH61+AI61+AJ61+AK61+AM61</f>
        <v>0</v>
      </c>
      <c r="AG61" s="95">
        <v>0</v>
      </c>
      <c r="AH61" s="95">
        <v>0</v>
      </c>
      <c r="AI61" s="93">
        <v>0</v>
      </c>
      <c r="AJ61" s="99">
        <v>0</v>
      </c>
      <c r="AK61" s="99">
        <v>0</v>
      </c>
      <c r="AL61" s="99">
        <v>0</v>
      </c>
      <c r="AM61" s="99">
        <v>0</v>
      </c>
      <c r="AN61" s="86">
        <f>AP61+AQ61</f>
        <v>162.39999999999998</v>
      </c>
      <c r="AO61" s="95">
        <v>0</v>
      </c>
      <c r="AP61" s="95">
        <v>149.19999999999999</v>
      </c>
      <c r="AQ61" s="95">
        <v>13.2</v>
      </c>
      <c r="AR61" s="95">
        <v>0</v>
      </c>
      <c r="AS61" s="95">
        <v>0</v>
      </c>
      <c r="AT61" s="95">
        <v>0</v>
      </c>
      <c r="AU61" s="95">
        <v>0</v>
      </c>
      <c r="AV61" s="95">
        <v>0</v>
      </c>
      <c r="AW61" s="86">
        <f>AX61+AY61+AZ61+BA61+BB61+BC61</f>
        <v>0</v>
      </c>
      <c r="AX61" s="95">
        <v>0</v>
      </c>
      <c r="AY61" s="95">
        <v>0</v>
      </c>
      <c r="AZ61" s="95">
        <v>0</v>
      </c>
      <c r="BA61" s="95">
        <v>0</v>
      </c>
      <c r="BB61" s="95">
        <v>0</v>
      </c>
      <c r="BC61" s="95">
        <v>0</v>
      </c>
      <c r="BD61" s="86"/>
      <c r="BE61" s="95"/>
      <c r="BF61" s="95"/>
      <c r="BG61" s="95"/>
      <c r="BH61" s="95"/>
      <c r="BI61" s="95"/>
      <c r="BJ61" s="95"/>
    </row>
    <row r="62" spans="1:64" s="5" customFormat="1" ht="60.75" customHeight="1" x14ac:dyDescent="0.2">
      <c r="A62" s="40" t="s">
        <v>83</v>
      </c>
      <c r="B62" s="26"/>
      <c r="C62" s="26" t="s">
        <v>6</v>
      </c>
      <c r="D62" s="85">
        <f t="shared" ref="D62:D69" si="136">E62+I62+P62+W62+AF62+AN62+AW62+BD62</f>
        <v>351387.11900000006</v>
      </c>
      <c r="E62" s="92">
        <f t="shared" si="117"/>
        <v>61157.48</v>
      </c>
      <c r="F62" s="104">
        <f t="shared" ref="F62:G62" si="137">SUM(F63:F69)</f>
        <v>0</v>
      </c>
      <c r="G62" s="104">
        <f t="shared" si="137"/>
        <v>45406.8</v>
      </c>
      <c r="H62" s="104">
        <f t="shared" ref="H62:AM62" si="138">SUM(H63:H69)</f>
        <v>15750.68</v>
      </c>
      <c r="I62" s="92">
        <f t="shared" si="118"/>
        <v>67290.739000000001</v>
      </c>
      <c r="J62" s="104">
        <f t="shared" ref="J62:L62" si="139">SUM(J63:J69)</f>
        <v>0</v>
      </c>
      <c r="K62" s="104">
        <f t="shared" si="139"/>
        <v>59064.11</v>
      </c>
      <c r="L62" s="104">
        <f t="shared" si="139"/>
        <v>7882</v>
      </c>
      <c r="M62" s="104">
        <f t="shared" ref="M62" si="140">SUM(M63:M69)</f>
        <v>261.42900000000003</v>
      </c>
      <c r="N62" s="104">
        <f t="shared" si="138"/>
        <v>76.899999999999991</v>
      </c>
      <c r="O62" s="104">
        <f t="shared" si="138"/>
        <v>6.3</v>
      </c>
      <c r="P62" s="92">
        <f t="shared" si="71"/>
        <v>51500</v>
      </c>
      <c r="Q62" s="104">
        <f t="shared" ref="Q62:S62" si="141">SUM(Q63:Q69)</f>
        <v>0</v>
      </c>
      <c r="R62" s="104">
        <f t="shared" si="141"/>
        <v>44176.1</v>
      </c>
      <c r="S62" s="105">
        <f t="shared" si="141"/>
        <v>7164.2999999999993</v>
      </c>
      <c r="T62" s="104">
        <f t="shared" ref="T62" si="142">SUM(T63:T69)</f>
        <v>112</v>
      </c>
      <c r="U62" s="104">
        <f t="shared" si="138"/>
        <v>3.8</v>
      </c>
      <c r="V62" s="104">
        <f t="shared" si="138"/>
        <v>43.8</v>
      </c>
      <c r="W62" s="92">
        <f t="shared" si="133"/>
        <v>48259.5</v>
      </c>
      <c r="X62" s="105">
        <f t="shared" ref="X62:AA62" si="143">SUM(X63:X69)</f>
        <v>0</v>
      </c>
      <c r="Y62" s="105">
        <f t="shared" si="143"/>
        <v>0</v>
      </c>
      <c r="Z62" s="105">
        <f t="shared" si="143"/>
        <v>40086.5</v>
      </c>
      <c r="AA62" s="105">
        <f t="shared" si="143"/>
        <v>6782</v>
      </c>
      <c r="AB62" s="105">
        <f t="shared" ref="AB62" si="144">SUM(AB63:AB69)</f>
        <v>1246.0999999999999</v>
      </c>
      <c r="AC62" s="105"/>
      <c r="AD62" s="105">
        <f t="shared" si="138"/>
        <v>85.6</v>
      </c>
      <c r="AE62" s="105">
        <f t="shared" si="138"/>
        <v>59.3</v>
      </c>
      <c r="AF62" s="92">
        <f>AG62+AH62+AI62+AJ62+AK62+AM62</f>
        <v>36831.1</v>
      </c>
      <c r="AG62" s="104">
        <f t="shared" ref="AG62" si="145">SUM(AG63:AG69)</f>
        <v>0</v>
      </c>
      <c r="AH62" s="104">
        <f t="shared" ref="AH62" si="146">SUM(AH63:AH69)</f>
        <v>18838.899999999998</v>
      </c>
      <c r="AI62" s="105">
        <f>AI63+AI64+AI65+AI66+AI67+AI68+AI69</f>
        <v>13634.3</v>
      </c>
      <c r="AJ62" s="104">
        <f t="shared" ref="AJ62" si="147">SUM(AJ63:AJ69)</f>
        <v>4192.3</v>
      </c>
      <c r="AK62" s="104">
        <f t="shared" si="138"/>
        <v>90.6</v>
      </c>
      <c r="AL62" s="104"/>
      <c r="AM62" s="104">
        <f t="shared" si="138"/>
        <v>75</v>
      </c>
      <c r="AN62" s="86">
        <f>AO62+AP62+AQ62+AR62+AS62+AV62</f>
        <v>40522.200000000004</v>
      </c>
      <c r="AO62" s="104">
        <f t="shared" ref="AO62" si="148">AO65</f>
        <v>0</v>
      </c>
      <c r="AP62" s="104">
        <f>AP64+AP65+AP69</f>
        <v>17763.5</v>
      </c>
      <c r="AQ62" s="104">
        <f>AQ64+AQ65+AQ66+AQ67+AQ68+AQ69</f>
        <v>20707.400000000001</v>
      </c>
      <c r="AR62" s="104">
        <f>AR65+AR66+AR68+AR70</f>
        <v>1794.4</v>
      </c>
      <c r="AS62" s="104">
        <f>AS65</f>
        <v>105</v>
      </c>
      <c r="AT62" s="104"/>
      <c r="AU62" s="104"/>
      <c r="AV62" s="104">
        <f>AV65</f>
        <v>151.9</v>
      </c>
      <c r="AW62" s="86">
        <f>AX62+AY62+AZ62+BA62+BB62+BJ62</f>
        <v>22161.7</v>
      </c>
      <c r="AX62" s="104">
        <f t="shared" ref="AX62" si="149">AX65</f>
        <v>0</v>
      </c>
      <c r="AY62" s="104">
        <f>AY64+AY65</f>
        <v>0</v>
      </c>
      <c r="AZ62" s="104">
        <f>AZ63+AZ64+AZ65+AZ66+AZ67+AZ68+AZ69</f>
        <v>18809.7</v>
      </c>
      <c r="BA62" s="104">
        <f>BA65+BA66+BA68</f>
        <v>3199</v>
      </c>
      <c r="BB62" s="104">
        <f>BB65</f>
        <v>0</v>
      </c>
      <c r="BC62" s="104">
        <f>BC65</f>
        <v>153</v>
      </c>
      <c r="BD62" s="86">
        <f>BG62+BH62+BI62+BJ62</f>
        <v>23664.399999999998</v>
      </c>
      <c r="BE62" s="104">
        <f t="shared" ref="BE62" si="150">BE65</f>
        <v>0</v>
      </c>
      <c r="BF62" s="104">
        <f>BF64+BF65</f>
        <v>0</v>
      </c>
      <c r="BG62" s="104">
        <f>BG63+BG64+BG65+BG66+BG67+BG68+BG69</f>
        <v>20104.099999999999</v>
      </c>
      <c r="BH62" s="104">
        <f>BH65+BH66+BH68</f>
        <v>3407.3</v>
      </c>
      <c r="BI62" s="104">
        <f>BI65</f>
        <v>0</v>
      </c>
      <c r="BJ62" s="104">
        <f>BJ65</f>
        <v>153</v>
      </c>
    </row>
    <row r="63" spans="1:64" ht="82.5" customHeight="1" x14ac:dyDescent="0.2">
      <c r="A63" s="41" t="s">
        <v>20</v>
      </c>
      <c r="B63" s="23" t="s">
        <v>56</v>
      </c>
      <c r="C63" s="23" t="s">
        <v>11</v>
      </c>
      <c r="D63" s="85">
        <f t="shared" si="136"/>
        <v>0</v>
      </c>
      <c r="E63" s="92">
        <f t="shared" si="117"/>
        <v>0</v>
      </c>
      <c r="F63" s="95">
        <v>0</v>
      </c>
      <c r="G63" s="95">
        <v>0</v>
      </c>
      <c r="H63" s="95">
        <v>0</v>
      </c>
      <c r="I63" s="92">
        <f t="shared" si="118"/>
        <v>0</v>
      </c>
      <c r="J63" s="95">
        <v>0</v>
      </c>
      <c r="K63" s="95">
        <v>0</v>
      </c>
      <c r="L63" s="95">
        <v>0</v>
      </c>
      <c r="M63" s="95"/>
      <c r="N63" s="95"/>
      <c r="O63" s="95"/>
      <c r="P63" s="92">
        <f t="shared" si="71"/>
        <v>0</v>
      </c>
      <c r="Q63" s="95">
        <v>0</v>
      </c>
      <c r="R63" s="95">
        <v>0</v>
      </c>
      <c r="S63" s="93">
        <v>0</v>
      </c>
      <c r="T63" s="95"/>
      <c r="U63" s="95"/>
      <c r="V63" s="95"/>
      <c r="W63" s="92">
        <f t="shared" si="133"/>
        <v>0</v>
      </c>
      <c r="X63" s="93">
        <v>0</v>
      </c>
      <c r="Y63" s="93">
        <v>0</v>
      </c>
      <c r="Z63" s="93">
        <v>0</v>
      </c>
      <c r="AA63" s="93">
        <v>0</v>
      </c>
      <c r="AB63" s="93"/>
      <c r="AC63" s="93"/>
      <c r="AD63" s="93"/>
      <c r="AE63" s="93"/>
      <c r="AF63" s="86">
        <f t="shared" si="134"/>
        <v>0</v>
      </c>
      <c r="AG63" s="95">
        <v>0</v>
      </c>
      <c r="AH63" s="95">
        <v>0</v>
      </c>
      <c r="AI63" s="93">
        <v>0</v>
      </c>
      <c r="AJ63" s="95">
        <v>0</v>
      </c>
      <c r="AK63" s="95">
        <v>0</v>
      </c>
      <c r="AL63" s="95">
        <v>0</v>
      </c>
      <c r="AM63" s="95"/>
      <c r="AN63" s="86">
        <f>AO63+AP63+AQ63+AR63+AV63</f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/>
      <c r="AU63" s="95"/>
      <c r="AV63" s="95">
        <v>0</v>
      </c>
      <c r="AW63" s="86">
        <f>AX63+AY63+AZ63+BA63+BJ63</f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86">
        <f>BE63+BG63+BH63+BJ63+BP63</f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</row>
    <row r="64" spans="1:64" ht="129" customHeight="1" x14ac:dyDescent="0.2">
      <c r="A64" s="42" t="s">
        <v>21</v>
      </c>
      <c r="B64" s="23" t="s">
        <v>56</v>
      </c>
      <c r="C64" s="23" t="s">
        <v>11</v>
      </c>
      <c r="D64" s="85">
        <f t="shared" si="136"/>
        <v>39094.300000000003</v>
      </c>
      <c r="E64" s="92">
        <f t="shared" si="117"/>
        <v>4666.8</v>
      </c>
      <c r="F64" s="95">
        <v>0</v>
      </c>
      <c r="G64" s="95">
        <v>2031.2</v>
      </c>
      <c r="H64" s="95">
        <v>2635.6</v>
      </c>
      <c r="I64" s="92">
        <f t="shared" si="118"/>
        <v>3918.5</v>
      </c>
      <c r="J64" s="95">
        <v>0</v>
      </c>
      <c r="K64" s="95">
        <v>2396.9</v>
      </c>
      <c r="L64" s="95">
        <v>1521.6</v>
      </c>
      <c r="M64" s="95"/>
      <c r="N64" s="95"/>
      <c r="O64" s="95"/>
      <c r="P64" s="92">
        <f t="shared" si="71"/>
        <v>4803.8999999999996</v>
      </c>
      <c r="Q64" s="95">
        <v>0</v>
      </c>
      <c r="R64" s="95">
        <v>3273.4</v>
      </c>
      <c r="S64" s="93">
        <v>1530.5</v>
      </c>
      <c r="T64" s="95">
        <v>0</v>
      </c>
      <c r="U64" s="95">
        <v>0</v>
      </c>
      <c r="V64" s="95">
        <v>0</v>
      </c>
      <c r="W64" s="92">
        <f t="shared" si="133"/>
        <v>4024.5</v>
      </c>
      <c r="X64" s="93">
        <v>0</v>
      </c>
      <c r="Y64" s="93">
        <v>0</v>
      </c>
      <c r="Z64" s="93">
        <v>2520.9</v>
      </c>
      <c r="AA64" s="93">
        <v>1503.6</v>
      </c>
      <c r="AB64" s="93">
        <v>0</v>
      </c>
      <c r="AC64" s="93"/>
      <c r="AD64" s="93">
        <v>0</v>
      </c>
      <c r="AE64" s="93">
        <v>0</v>
      </c>
      <c r="AF64" s="86">
        <f t="shared" si="134"/>
        <v>6617.9</v>
      </c>
      <c r="AG64" s="95">
        <v>0</v>
      </c>
      <c r="AH64" s="95">
        <v>2528</v>
      </c>
      <c r="AI64" s="93">
        <v>4089.9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5008.5</v>
      </c>
      <c r="AO64" s="95">
        <v>0</v>
      </c>
      <c r="AP64" s="95">
        <f>1209.1+305.6</f>
        <v>1514.6999999999998</v>
      </c>
      <c r="AQ64" s="95">
        <f>3799.4-305.6</f>
        <v>3493.8</v>
      </c>
      <c r="AR64" s="95">
        <v>0</v>
      </c>
      <c r="AS64" s="95">
        <v>0</v>
      </c>
      <c r="AT64" s="95"/>
      <c r="AU64" s="95"/>
      <c r="AV64" s="95">
        <v>0</v>
      </c>
      <c r="AW64" s="86">
        <f>AX64+AY64+AZ64+BA64+BJ64</f>
        <v>4921.8999999999996</v>
      </c>
      <c r="AX64" s="95">
        <v>0</v>
      </c>
      <c r="AY64" s="95">
        <v>0</v>
      </c>
      <c r="AZ64" s="95">
        <v>4921.8999999999996</v>
      </c>
      <c r="BA64" s="95">
        <v>0</v>
      </c>
      <c r="BB64" s="95">
        <v>0</v>
      </c>
      <c r="BC64" s="95">
        <v>0</v>
      </c>
      <c r="BD64" s="86">
        <f>BE64+BG64+BH64+BJ64+BP64</f>
        <v>5132.3</v>
      </c>
      <c r="BE64" s="95">
        <v>0</v>
      </c>
      <c r="BF64" s="95">
        <v>0</v>
      </c>
      <c r="BG64" s="95">
        <v>5132.3</v>
      </c>
      <c r="BH64" s="95">
        <v>0</v>
      </c>
      <c r="BI64" s="95">
        <v>0</v>
      </c>
      <c r="BJ64" s="95">
        <v>0</v>
      </c>
    </row>
    <row r="65" spans="1:62" s="3" customFormat="1" ht="98.25" customHeight="1" x14ac:dyDescent="0.2">
      <c r="A65" s="42" t="s">
        <v>22</v>
      </c>
      <c r="B65" s="23" t="s">
        <v>56</v>
      </c>
      <c r="C65" s="23" t="s">
        <v>11</v>
      </c>
      <c r="D65" s="85">
        <f t="shared" si="136"/>
        <v>114718.98</v>
      </c>
      <c r="E65" s="92">
        <f t="shared" si="117"/>
        <v>16257.279999999999</v>
      </c>
      <c r="F65" s="95"/>
      <c r="G65" s="95">
        <v>11615.9</v>
      </c>
      <c r="H65" s="95">
        <v>4641.38</v>
      </c>
      <c r="I65" s="92">
        <f t="shared" si="118"/>
        <v>14200.199999999999</v>
      </c>
      <c r="J65" s="95"/>
      <c r="K65" s="95">
        <v>13504.3</v>
      </c>
      <c r="L65" s="95">
        <v>550</v>
      </c>
      <c r="M65" s="95">
        <f>11.4+51.3</f>
        <v>62.699999999999996</v>
      </c>
      <c r="N65" s="95">
        <f>3.6+73.3</f>
        <v>76.899999999999991</v>
      </c>
      <c r="O65" s="95">
        <v>6.3</v>
      </c>
      <c r="P65" s="92">
        <f t="shared" si="71"/>
        <v>14899.199999999999</v>
      </c>
      <c r="Q65" s="95">
        <v>0</v>
      </c>
      <c r="R65" s="95">
        <v>14371.2</v>
      </c>
      <c r="S65" s="93">
        <v>468.4</v>
      </c>
      <c r="T65" s="95">
        <v>12</v>
      </c>
      <c r="U65" s="95">
        <v>3.8</v>
      </c>
      <c r="V65" s="95">
        <v>43.8</v>
      </c>
      <c r="W65" s="92">
        <f t="shared" si="133"/>
        <v>15330.2</v>
      </c>
      <c r="X65" s="93">
        <v>0</v>
      </c>
      <c r="Y65" s="93">
        <v>0</v>
      </c>
      <c r="Z65" s="93">
        <v>13816.1</v>
      </c>
      <c r="AA65" s="93">
        <v>1198.2</v>
      </c>
      <c r="AB65" s="93">
        <v>171</v>
      </c>
      <c r="AC65" s="93"/>
      <c r="AD65" s="93">
        <v>85.6</v>
      </c>
      <c r="AE65" s="93">
        <v>59.3</v>
      </c>
      <c r="AF65" s="86">
        <f>AG65+AH65+AI65+AJ65+AK65+AM65</f>
        <v>16331.5</v>
      </c>
      <c r="AG65" s="95">
        <v>0</v>
      </c>
      <c r="AH65" s="95">
        <v>14049.6</v>
      </c>
      <c r="AI65" s="93">
        <v>524</v>
      </c>
      <c r="AJ65" s="95">
        <v>1592.3</v>
      </c>
      <c r="AK65" s="95">
        <v>90.6</v>
      </c>
      <c r="AL65" s="95">
        <v>0</v>
      </c>
      <c r="AM65" s="95">
        <v>75</v>
      </c>
      <c r="AN65" s="86">
        <f>AO65+AP65+AQ65+AR65+AS65+AV65</f>
        <v>22425.300000000003</v>
      </c>
      <c r="AO65" s="95">
        <v>0</v>
      </c>
      <c r="AP65" s="95">
        <v>14231.9</v>
      </c>
      <c r="AQ65" s="95">
        <v>6368.6</v>
      </c>
      <c r="AR65" s="95">
        <v>1567.9</v>
      </c>
      <c r="AS65" s="95">
        <v>105</v>
      </c>
      <c r="AT65" s="95"/>
      <c r="AU65" s="95"/>
      <c r="AV65" s="95">
        <v>151.9</v>
      </c>
      <c r="AW65" s="86">
        <f>AX65+AY65+AZ65+BA65+BB65+BC65</f>
        <v>7438</v>
      </c>
      <c r="AX65" s="95">
        <v>0</v>
      </c>
      <c r="AY65" s="95">
        <v>0</v>
      </c>
      <c r="AZ65" s="95">
        <v>4386</v>
      </c>
      <c r="BA65" s="95">
        <v>2899</v>
      </c>
      <c r="BB65" s="95">
        <v>0</v>
      </c>
      <c r="BC65" s="95">
        <v>153</v>
      </c>
      <c r="BD65" s="86">
        <f>BE65+BF65+BG65+BH65+BI65+BJ65</f>
        <v>7837.3</v>
      </c>
      <c r="BE65" s="95">
        <v>0</v>
      </c>
      <c r="BF65" s="95">
        <v>0</v>
      </c>
      <c r="BG65" s="95">
        <v>4577</v>
      </c>
      <c r="BH65" s="95">
        <v>3107.3</v>
      </c>
      <c r="BI65" s="95">
        <v>0</v>
      </c>
      <c r="BJ65" s="95">
        <v>153</v>
      </c>
    </row>
    <row r="66" spans="1:62" s="3" customFormat="1" ht="99" customHeight="1" x14ac:dyDescent="0.2">
      <c r="A66" s="42" t="s">
        <v>31</v>
      </c>
      <c r="B66" s="23" t="s">
        <v>56</v>
      </c>
      <c r="C66" s="23" t="s">
        <v>11</v>
      </c>
      <c r="D66" s="85">
        <f t="shared" si="136"/>
        <v>158156.53899999999</v>
      </c>
      <c r="E66" s="92">
        <f t="shared" si="117"/>
        <v>37437.4</v>
      </c>
      <c r="F66" s="95"/>
      <c r="G66" s="95">
        <v>29662.799999999999</v>
      </c>
      <c r="H66" s="95">
        <f>950+6824.6</f>
        <v>7774.6</v>
      </c>
      <c r="I66" s="92">
        <f t="shared" si="118"/>
        <v>41264.739000000001</v>
      </c>
      <c r="J66" s="95">
        <v>0</v>
      </c>
      <c r="K66" s="95">
        <v>41066.01</v>
      </c>
      <c r="L66" s="95">
        <v>0</v>
      </c>
      <c r="M66" s="95">
        <v>198.72900000000001</v>
      </c>
      <c r="N66" s="95">
        <v>0</v>
      </c>
      <c r="O66" s="95">
        <v>0</v>
      </c>
      <c r="P66" s="92">
        <f t="shared" si="71"/>
        <v>24534.6</v>
      </c>
      <c r="Q66" s="95">
        <v>0</v>
      </c>
      <c r="R66" s="113">
        <v>24434.6</v>
      </c>
      <c r="S66" s="93">
        <v>0</v>
      </c>
      <c r="T66" s="95">
        <v>100</v>
      </c>
      <c r="U66" s="95">
        <v>0</v>
      </c>
      <c r="V66" s="95">
        <v>0</v>
      </c>
      <c r="W66" s="92">
        <f t="shared" si="133"/>
        <v>22493.8</v>
      </c>
      <c r="X66" s="93">
        <v>0</v>
      </c>
      <c r="Y66" s="93">
        <v>0</v>
      </c>
      <c r="Z66" s="93">
        <v>21428.7</v>
      </c>
      <c r="AA66" s="93">
        <v>0</v>
      </c>
      <c r="AB66" s="93">
        <v>1065.0999999999999</v>
      </c>
      <c r="AC66" s="93"/>
      <c r="AD66" s="93"/>
      <c r="AE66" s="93"/>
      <c r="AF66" s="86">
        <f t="shared" si="134"/>
        <v>9220.4</v>
      </c>
      <c r="AG66" s="95">
        <v>0</v>
      </c>
      <c r="AH66" s="95">
        <v>0</v>
      </c>
      <c r="AI66" s="93">
        <v>6720.4</v>
      </c>
      <c r="AJ66" s="95">
        <v>2500</v>
      </c>
      <c r="AK66" s="95">
        <v>0</v>
      </c>
      <c r="AL66" s="95">
        <v>0</v>
      </c>
      <c r="AM66" s="95">
        <v>0</v>
      </c>
      <c r="AN66" s="86">
        <f>AO66+AP66+AQ66+AR66+AV66</f>
        <v>8478</v>
      </c>
      <c r="AO66" s="95">
        <v>0</v>
      </c>
      <c r="AP66" s="95">
        <v>0</v>
      </c>
      <c r="AQ66" s="95">
        <v>8478</v>
      </c>
      <c r="AR66" s="95">
        <v>0</v>
      </c>
      <c r="AS66" s="95">
        <v>0</v>
      </c>
      <c r="AT66" s="95"/>
      <c r="AU66" s="95"/>
      <c r="AV66" s="95">
        <v>0</v>
      </c>
      <c r="AW66" s="86">
        <f t="shared" ref="AW66:AW83" si="151">AX66+AY66+AZ66+BA66+BJ66</f>
        <v>7132.8</v>
      </c>
      <c r="AX66" s="95">
        <v>0</v>
      </c>
      <c r="AY66" s="95">
        <v>0</v>
      </c>
      <c r="AZ66" s="95">
        <v>7132.8</v>
      </c>
      <c r="BA66" s="95">
        <v>0</v>
      </c>
      <c r="BB66" s="95">
        <v>0</v>
      </c>
      <c r="BC66" s="95"/>
      <c r="BD66" s="86">
        <f>BE66+BG66+BH66+BJ66+BP66</f>
        <v>7594.8</v>
      </c>
      <c r="BE66" s="95">
        <v>0</v>
      </c>
      <c r="BF66" s="95">
        <v>0</v>
      </c>
      <c r="BG66" s="95">
        <v>7594.8</v>
      </c>
      <c r="BH66" s="95">
        <v>0</v>
      </c>
      <c r="BI66" s="95">
        <v>0</v>
      </c>
      <c r="BJ66" s="95">
        <v>0</v>
      </c>
    </row>
    <row r="67" spans="1:62" ht="91.5" customHeight="1" x14ac:dyDescent="0.2">
      <c r="A67" s="42" t="s">
        <v>23</v>
      </c>
      <c r="B67" s="23" t="s">
        <v>56</v>
      </c>
      <c r="C67" s="23" t="s">
        <v>11</v>
      </c>
      <c r="D67" s="85">
        <f t="shared" si="136"/>
        <v>21854</v>
      </c>
      <c r="E67" s="92">
        <f t="shared" si="117"/>
        <v>0</v>
      </c>
      <c r="F67" s="95"/>
      <c r="G67" s="95">
        <v>0</v>
      </c>
      <c r="H67" s="95">
        <v>0</v>
      </c>
      <c r="I67" s="92">
        <f t="shared" si="118"/>
        <v>5200.3999999999996</v>
      </c>
      <c r="J67" s="95">
        <v>0</v>
      </c>
      <c r="K67" s="95">
        <v>0</v>
      </c>
      <c r="L67" s="95">
        <v>5200.3999999999996</v>
      </c>
      <c r="M67" s="95">
        <v>0</v>
      </c>
      <c r="N67" s="95">
        <v>0</v>
      </c>
      <c r="O67" s="95">
        <v>0</v>
      </c>
      <c r="P67" s="92">
        <f t="shared" si="71"/>
        <v>4835.3999999999996</v>
      </c>
      <c r="Q67" s="95">
        <v>0</v>
      </c>
      <c r="R67" s="95">
        <v>0</v>
      </c>
      <c r="S67" s="93">
        <v>4835.3999999999996</v>
      </c>
      <c r="T67" s="95">
        <v>0</v>
      </c>
      <c r="U67" s="95">
        <v>0</v>
      </c>
      <c r="V67" s="95">
        <v>0</v>
      </c>
      <c r="W67" s="92">
        <f t="shared" si="133"/>
        <v>3718.2</v>
      </c>
      <c r="X67" s="93">
        <v>0</v>
      </c>
      <c r="Y67" s="93">
        <v>0</v>
      </c>
      <c r="Z67" s="93">
        <v>0</v>
      </c>
      <c r="AA67" s="93">
        <v>3718.2</v>
      </c>
      <c r="AB67" s="93"/>
      <c r="AC67" s="93"/>
      <c r="AD67" s="93"/>
      <c r="AE67" s="93"/>
      <c r="AF67" s="86">
        <f t="shared" si="134"/>
        <v>1950</v>
      </c>
      <c r="AG67" s="95">
        <v>0</v>
      </c>
      <c r="AH67" s="95">
        <v>0</v>
      </c>
      <c r="AI67" s="93">
        <v>1950</v>
      </c>
      <c r="AJ67" s="95">
        <v>0</v>
      </c>
      <c r="AK67" s="95">
        <v>0</v>
      </c>
      <c r="AL67" s="95">
        <v>0</v>
      </c>
      <c r="AM67" s="95">
        <v>0</v>
      </c>
      <c r="AN67" s="86">
        <f>AO67+AP67+AQ67+AR67+AV67</f>
        <v>2050</v>
      </c>
      <c r="AO67" s="95">
        <v>0</v>
      </c>
      <c r="AP67" s="95">
        <v>0</v>
      </c>
      <c r="AQ67" s="95">
        <v>2050</v>
      </c>
      <c r="AR67" s="95">
        <v>0</v>
      </c>
      <c r="AS67" s="95">
        <v>0</v>
      </c>
      <c r="AT67" s="95"/>
      <c r="AU67" s="95"/>
      <c r="AV67" s="95">
        <v>0</v>
      </c>
      <c r="AW67" s="86">
        <f t="shared" si="151"/>
        <v>2050</v>
      </c>
      <c r="AX67" s="95">
        <v>0</v>
      </c>
      <c r="AY67" s="95">
        <v>0</v>
      </c>
      <c r="AZ67" s="95">
        <v>2050</v>
      </c>
      <c r="BA67" s="95">
        <v>0</v>
      </c>
      <c r="BB67" s="95">
        <v>0</v>
      </c>
      <c r="BC67" s="95">
        <v>0</v>
      </c>
      <c r="BD67" s="86">
        <f>BE67+BG67+BH67+BJ67+BP67</f>
        <v>2050</v>
      </c>
      <c r="BE67" s="95">
        <v>0</v>
      </c>
      <c r="BF67" s="95">
        <v>0</v>
      </c>
      <c r="BG67" s="95">
        <v>2050</v>
      </c>
      <c r="BH67" s="95">
        <v>0</v>
      </c>
      <c r="BI67" s="95">
        <v>0</v>
      </c>
      <c r="BJ67" s="95">
        <v>0</v>
      </c>
    </row>
    <row r="68" spans="1:62" ht="60" x14ac:dyDescent="0.2">
      <c r="A68" s="42" t="s">
        <v>24</v>
      </c>
      <c r="B68" s="23" t="s">
        <v>56</v>
      </c>
      <c r="C68" s="23" t="s">
        <v>11</v>
      </c>
      <c r="D68" s="85">
        <f t="shared" si="136"/>
        <v>2036</v>
      </c>
      <c r="E68" s="92">
        <v>330</v>
      </c>
      <c r="F68" s="95">
        <v>0</v>
      </c>
      <c r="G68" s="95">
        <v>0</v>
      </c>
      <c r="H68" s="95">
        <v>330</v>
      </c>
      <c r="I68" s="92">
        <f t="shared" si="118"/>
        <v>310</v>
      </c>
      <c r="J68" s="95">
        <v>0</v>
      </c>
      <c r="K68" s="95">
        <v>0</v>
      </c>
      <c r="L68" s="95">
        <v>310</v>
      </c>
      <c r="M68" s="95">
        <v>0</v>
      </c>
      <c r="N68" s="95">
        <v>0</v>
      </c>
      <c r="O68" s="95">
        <v>0</v>
      </c>
      <c r="P68" s="92">
        <f t="shared" si="71"/>
        <v>30</v>
      </c>
      <c r="Q68" s="95">
        <v>0</v>
      </c>
      <c r="R68" s="95">
        <v>0</v>
      </c>
      <c r="S68" s="93">
        <v>30</v>
      </c>
      <c r="T68" s="95">
        <v>0</v>
      </c>
      <c r="U68" s="95">
        <v>0</v>
      </c>
      <c r="V68" s="95">
        <v>0</v>
      </c>
      <c r="W68" s="92">
        <f t="shared" si="133"/>
        <v>30</v>
      </c>
      <c r="X68" s="93">
        <v>0</v>
      </c>
      <c r="Y68" s="93">
        <v>0</v>
      </c>
      <c r="Z68" s="93">
        <v>0</v>
      </c>
      <c r="AA68" s="93">
        <v>20</v>
      </c>
      <c r="AB68" s="93">
        <v>10</v>
      </c>
      <c r="AC68" s="93"/>
      <c r="AD68" s="93"/>
      <c r="AE68" s="93"/>
      <c r="AF68" s="86">
        <f t="shared" si="134"/>
        <v>150</v>
      </c>
      <c r="AG68" s="95">
        <v>0</v>
      </c>
      <c r="AH68" s="95">
        <v>0</v>
      </c>
      <c r="AI68" s="93">
        <v>50</v>
      </c>
      <c r="AJ68" s="95">
        <v>100</v>
      </c>
      <c r="AK68" s="95">
        <v>0</v>
      </c>
      <c r="AL68" s="95">
        <v>0</v>
      </c>
      <c r="AM68" s="95">
        <v>0</v>
      </c>
      <c r="AN68" s="86">
        <f>AO68+AP68+AQ68+AR68+AV68</f>
        <v>117</v>
      </c>
      <c r="AO68" s="95">
        <v>0</v>
      </c>
      <c r="AP68" s="95">
        <v>0</v>
      </c>
      <c r="AQ68" s="95">
        <v>17</v>
      </c>
      <c r="AR68" s="95">
        <v>100</v>
      </c>
      <c r="AS68" s="95">
        <v>0</v>
      </c>
      <c r="AT68" s="95"/>
      <c r="AU68" s="95"/>
      <c r="AV68" s="95">
        <v>0</v>
      </c>
      <c r="AW68" s="86">
        <f t="shared" si="151"/>
        <v>319</v>
      </c>
      <c r="AX68" s="95">
        <v>0</v>
      </c>
      <c r="AY68" s="95">
        <v>0</v>
      </c>
      <c r="AZ68" s="95">
        <v>19</v>
      </c>
      <c r="BA68" s="95">
        <v>300</v>
      </c>
      <c r="BB68" s="95">
        <v>0</v>
      </c>
      <c r="BC68" s="95">
        <v>0</v>
      </c>
      <c r="BD68" s="86">
        <f>BE68+BG68+BH68+BJ68+BP68</f>
        <v>750</v>
      </c>
      <c r="BE68" s="95">
        <v>0</v>
      </c>
      <c r="BF68" s="95">
        <v>0</v>
      </c>
      <c r="BG68" s="95">
        <v>450</v>
      </c>
      <c r="BH68" s="95">
        <v>300</v>
      </c>
      <c r="BI68" s="95">
        <v>0</v>
      </c>
      <c r="BJ68" s="95">
        <v>0</v>
      </c>
    </row>
    <row r="69" spans="1:62" s="3" customFormat="1" ht="161.25" customHeight="1" x14ac:dyDescent="0.2">
      <c r="A69" s="43" t="s">
        <v>25</v>
      </c>
      <c r="B69" s="23" t="s">
        <v>56</v>
      </c>
      <c r="C69" s="24" t="s">
        <v>11</v>
      </c>
      <c r="D69" s="85">
        <f t="shared" si="136"/>
        <v>15400.799999999997</v>
      </c>
      <c r="E69" s="92">
        <f t="shared" ref="E69:E75" si="152">SUM(F69:H69)</f>
        <v>2466</v>
      </c>
      <c r="F69" s="93">
        <v>0</v>
      </c>
      <c r="G69" s="93">
        <v>2096.9</v>
      </c>
      <c r="H69" s="93">
        <v>369.1</v>
      </c>
      <c r="I69" s="92">
        <f t="shared" si="118"/>
        <v>2396.9</v>
      </c>
      <c r="J69" s="93">
        <v>0</v>
      </c>
      <c r="K69" s="93">
        <v>2096.9</v>
      </c>
      <c r="L69" s="93">
        <v>300</v>
      </c>
      <c r="M69" s="93">
        <v>0</v>
      </c>
      <c r="N69" s="93">
        <v>0</v>
      </c>
      <c r="O69" s="93">
        <v>0</v>
      </c>
      <c r="P69" s="92">
        <f t="shared" si="71"/>
        <v>2396.9</v>
      </c>
      <c r="Q69" s="93">
        <v>0</v>
      </c>
      <c r="R69" s="93">
        <v>2096.9</v>
      </c>
      <c r="S69" s="93">
        <v>300</v>
      </c>
      <c r="T69" s="95">
        <v>0</v>
      </c>
      <c r="U69" s="95">
        <v>0</v>
      </c>
      <c r="V69" s="95">
        <v>0</v>
      </c>
      <c r="W69" s="92">
        <f t="shared" si="133"/>
        <v>2662.8</v>
      </c>
      <c r="X69" s="93">
        <v>0</v>
      </c>
      <c r="Y69" s="93">
        <v>0</v>
      </c>
      <c r="Z69" s="93">
        <v>2320.8000000000002</v>
      </c>
      <c r="AA69" s="93">
        <v>342</v>
      </c>
      <c r="AB69" s="93"/>
      <c r="AC69" s="93"/>
      <c r="AD69" s="93"/>
      <c r="AE69" s="93"/>
      <c r="AF69" s="86">
        <f t="shared" si="134"/>
        <v>2561.3000000000002</v>
      </c>
      <c r="AG69" s="93">
        <v>0</v>
      </c>
      <c r="AH69" s="93">
        <v>2261.3000000000002</v>
      </c>
      <c r="AI69" s="93">
        <v>300</v>
      </c>
      <c r="AJ69" s="93">
        <v>0</v>
      </c>
      <c r="AK69" s="93">
        <v>0</v>
      </c>
      <c r="AL69" s="93">
        <v>0</v>
      </c>
      <c r="AM69" s="93">
        <v>0</v>
      </c>
      <c r="AN69" s="86">
        <f>AO69+AP69+AQ69+AR69+AV69</f>
        <v>2316.9</v>
      </c>
      <c r="AO69" s="93">
        <v>0</v>
      </c>
      <c r="AP69" s="95">
        <v>2016.9</v>
      </c>
      <c r="AQ69" s="95">
        <v>300</v>
      </c>
      <c r="AR69" s="93">
        <v>0</v>
      </c>
      <c r="AS69" s="93">
        <v>0</v>
      </c>
      <c r="AT69" s="93"/>
      <c r="AU69" s="93"/>
      <c r="AV69" s="93">
        <v>0</v>
      </c>
      <c r="AW69" s="86">
        <f t="shared" si="151"/>
        <v>300</v>
      </c>
      <c r="AX69" s="93">
        <v>0</v>
      </c>
      <c r="AY69" s="93">
        <v>0</v>
      </c>
      <c r="AZ69" s="93">
        <v>300</v>
      </c>
      <c r="BA69" s="93">
        <v>0</v>
      </c>
      <c r="BB69" s="93">
        <v>0</v>
      </c>
      <c r="BC69" s="93">
        <v>0</v>
      </c>
      <c r="BD69" s="86">
        <f>BE69+BG69+BH69+BJ69+BP69</f>
        <v>300</v>
      </c>
      <c r="BE69" s="93">
        <v>0</v>
      </c>
      <c r="BF69" s="93">
        <v>0</v>
      </c>
      <c r="BG69" s="93">
        <v>300</v>
      </c>
      <c r="BH69" s="93">
        <v>0</v>
      </c>
      <c r="BI69" s="93">
        <v>0</v>
      </c>
      <c r="BJ69" s="93">
        <v>0</v>
      </c>
    </row>
    <row r="70" spans="1:62" s="3" customFormat="1" ht="107.25" customHeight="1" x14ac:dyDescent="0.2">
      <c r="A70" s="81" t="s">
        <v>95</v>
      </c>
      <c r="B70" s="79" t="s">
        <v>56</v>
      </c>
      <c r="C70" s="80" t="s">
        <v>11</v>
      </c>
      <c r="D70" s="85">
        <f>AN70</f>
        <v>126.5</v>
      </c>
      <c r="E70" s="92"/>
      <c r="F70" s="93"/>
      <c r="G70" s="93"/>
      <c r="H70" s="93"/>
      <c r="I70" s="92"/>
      <c r="J70" s="93"/>
      <c r="K70" s="93"/>
      <c r="L70" s="93"/>
      <c r="M70" s="93"/>
      <c r="N70" s="93"/>
      <c r="O70" s="93"/>
      <c r="P70" s="92"/>
      <c r="Q70" s="93"/>
      <c r="R70" s="93"/>
      <c r="S70" s="93"/>
      <c r="T70" s="95"/>
      <c r="U70" s="95"/>
      <c r="V70" s="95"/>
      <c r="W70" s="92"/>
      <c r="X70" s="93"/>
      <c r="Y70" s="93"/>
      <c r="Z70" s="93"/>
      <c r="AA70" s="93"/>
      <c r="AB70" s="93"/>
      <c r="AC70" s="93"/>
      <c r="AD70" s="93"/>
      <c r="AE70" s="93"/>
      <c r="AF70" s="86"/>
      <c r="AG70" s="93"/>
      <c r="AH70" s="93"/>
      <c r="AI70" s="93"/>
      <c r="AJ70" s="93"/>
      <c r="AK70" s="93"/>
      <c r="AL70" s="93"/>
      <c r="AM70" s="93"/>
      <c r="AN70" s="86">
        <f>AR70</f>
        <v>126.5</v>
      </c>
      <c r="AO70" s="93"/>
      <c r="AP70" s="95"/>
      <c r="AQ70" s="95"/>
      <c r="AR70" s="93">
        <v>126.5</v>
      </c>
      <c r="AS70" s="93"/>
      <c r="AT70" s="93"/>
      <c r="AU70" s="93"/>
      <c r="AV70" s="93"/>
      <c r="AW70" s="86"/>
      <c r="AX70" s="93"/>
      <c r="AY70" s="93"/>
      <c r="AZ70" s="93"/>
      <c r="BA70" s="93"/>
      <c r="BB70" s="93"/>
      <c r="BC70" s="93"/>
      <c r="BD70" s="86"/>
      <c r="BE70" s="93"/>
      <c r="BF70" s="93"/>
      <c r="BG70" s="93"/>
      <c r="BH70" s="93"/>
      <c r="BI70" s="93"/>
      <c r="BJ70" s="93"/>
    </row>
    <row r="71" spans="1:62" s="7" customFormat="1" ht="99.75" x14ac:dyDescent="0.2">
      <c r="A71" s="44" t="s">
        <v>27</v>
      </c>
      <c r="B71" s="26" t="s">
        <v>57</v>
      </c>
      <c r="C71" s="26" t="s">
        <v>6</v>
      </c>
      <c r="D71" s="85">
        <f>E71+I71+P71+W71+AF71+AN71+AW71+BD71</f>
        <v>0</v>
      </c>
      <c r="E71" s="92">
        <f t="shared" si="152"/>
        <v>0</v>
      </c>
      <c r="F71" s="104">
        <v>0</v>
      </c>
      <c r="G71" s="104">
        <v>0</v>
      </c>
      <c r="H71" s="104">
        <v>0</v>
      </c>
      <c r="I71" s="92">
        <f t="shared" si="118"/>
        <v>0</v>
      </c>
      <c r="J71" s="104">
        <v>0</v>
      </c>
      <c r="K71" s="104">
        <v>0</v>
      </c>
      <c r="L71" s="104">
        <v>0</v>
      </c>
      <c r="M71" s="104"/>
      <c r="N71" s="104"/>
      <c r="O71" s="104"/>
      <c r="P71" s="92">
        <f t="shared" si="71"/>
        <v>0</v>
      </c>
      <c r="Q71" s="104">
        <v>0</v>
      </c>
      <c r="R71" s="104">
        <v>0</v>
      </c>
      <c r="S71" s="105">
        <v>0</v>
      </c>
      <c r="T71" s="104"/>
      <c r="U71" s="104"/>
      <c r="V71" s="104"/>
      <c r="W71" s="92">
        <f t="shared" si="133"/>
        <v>0</v>
      </c>
      <c r="X71" s="105">
        <v>0</v>
      </c>
      <c r="Y71" s="105">
        <v>0</v>
      </c>
      <c r="Z71" s="105">
        <v>0</v>
      </c>
      <c r="AA71" s="105">
        <v>0</v>
      </c>
      <c r="AB71" s="105"/>
      <c r="AC71" s="105"/>
      <c r="AD71" s="105"/>
      <c r="AE71" s="105"/>
      <c r="AF71" s="86">
        <f t="shared" si="134"/>
        <v>0</v>
      </c>
      <c r="AG71" s="104">
        <v>0</v>
      </c>
      <c r="AH71" s="104">
        <v>0</v>
      </c>
      <c r="AI71" s="105">
        <v>0</v>
      </c>
      <c r="AJ71" s="104">
        <v>0</v>
      </c>
      <c r="AK71" s="104">
        <v>0</v>
      </c>
      <c r="AL71" s="104">
        <v>0</v>
      </c>
      <c r="AM71" s="104">
        <v>0</v>
      </c>
      <c r="AN71" s="86">
        <f t="shared" ref="AN71:AN83" si="153">AO71+AP71+AQ71+AR71+AV71</f>
        <v>0</v>
      </c>
      <c r="AO71" s="104">
        <v>0</v>
      </c>
      <c r="AP71" s="104">
        <v>0</v>
      </c>
      <c r="AQ71" s="104">
        <v>0</v>
      </c>
      <c r="AR71" s="104">
        <v>0</v>
      </c>
      <c r="AS71" s="104">
        <v>0</v>
      </c>
      <c r="AT71" s="104"/>
      <c r="AU71" s="104"/>
      <c r="AV71" s="104">
        <v>0</v>
      </c>
      <c r="AW71" s="86">
        <f t="shared" si="151"/>
        <v>0</v>
      </c>
      <c r="AX71" s="104">
        <v>0</v>
      </c>
      <c r="AY71" s="104">
        <v>0</v>
      </c>
      <c r="AZ71" s="104">
        <v>0</v>
      </c>
      <c r="BA71" s="104">
        <v>0</v>
      </c>
      <c r="BB71" s="104">
        <v>0</v>
      </c>
      <c r="BC71" s="104">
        <v>0</v>
      </c>
      <c r="BD71" s="86">
        <f t="shared" ref="BD71:BD79" si="154">BE71+BG71+BH71+BJ71+BP71</f>
        <v>0</v>
      </c>
      <c r="BE71" s="104">
        <v>0</v>
      </c>
      <c r="BF71" s="104">
        <v>0</v>
      </c>
      <c r="BG71" s="104">
        <v>0</v>
      </c>
      <c r="BH71" s="104">
        <v>0</v>
      </c>
      <c r="BI71" s="104">
        <v>0</v>
      </c>
      <c r="BJ71" s="104">
        <v>0</v>
      </c>
    </row>
    <row r="72" spans="1:62" s="10" customFormat="1" ht="57" customHeight="1" x14ac:dyDescent="0.2">
      <c r="A72" s="155" t="s">
        <v>30</v>
      </c>
      <c r="B72" s="26"/>
      <c r="C72" s="26" t="s">
        <v>6</v>
      </c>
      <c r="D72" s="85">
        <f>E72+I72+P72+W72+AF72+AN72+AW72+BD72</f>
        <v>10396.700000000001</v>
      </c>
      <c r="E72" s="97">
        <f t="shared" si="152"/>
        <v>0</v>
      </c>
      <c r="F72" s="114">
        <f t="shared" ref="F72:G72" si="155">F73+F74+F75</f>
        <v>0</v>
      </c>
      <c r="G72" s="114">
        <f t="shared" si="155"/>
        <v>0</v>
      </c>
      <c r="H72" s="114">
        <f>H73+H74+H75</f>
        <v>0</v>
      </c>
      <c r="I72" s="97">
        <f t="shared" si="118"/>
        <v>4594.8999999999996</v>
      </c>
      <c r="J72" s="114">
        <f t="shared" ref="J72:L72" si="156">J73+J74+J75</f>
        <v>0</v>
      </c>
      <c r="K72" s="114">
        <f t="shared" si="156"/>
        <v>0</v>
      </c>
      <c r="L72" s="114">
        <f t="shared" si="156"/>
        <v>4594.8999999999996</v>
      </c>
      <c r="M72" s="114"/>
      <c r="N72" s="114"/>
      <c r="O72" s="114"/>
      <c r="P72" s="92">
        <f>S72</f>
        <v>477.3</v>
      </c>
      <c r="Q72" s="114">
        <f t="shared" ref="Q72:R72" si="157">Q73+Q74+Q75</f>
        <v>0</v>
      </c>
      <c r="R72" s="114">
        <f t="shared" si="157"/>
        <v>0</v>
      </c>
      <c r="S72" s="115">
        <f>S73+S76</f>
        <v>477.3</v>
      </c>
      <c r="T72" s="114"/>
      <c r="U72" s="114"/>
      <c r="V72" s="114"/>
      <c r="W72" s="92">
        <f t="shared" si="133"/>
        <v>200</v>
      </c>
      <c r="X72" s="115">
        <f t="shared" ref="X72:AA72" si="158">X73+X74+X75</f>
        <v>0</v>
      </c>
      <c r="Y72" s="115">
        <f t="shared" si="158"/>
        <v>0</v>
      </c>
      <c r="Z72" s="115">
        <f t="shared" si="158"/>
        <v>0</v>
      </c>
      <c r="AA72" s="115">
        <f t="shared" si="158"/>
        <v>200</v>
      </c>
      <c r="AB72" s="115"/>
      <c r="AC72" s="115"/>
      <c r="AD72" s="115"/>
      <c r="AE72" s="115"/>
      <c r="AF72" s="86">
        <f t="shared" si="134"/>
        <v>214.3</v>
      </c>
      <c r="AG72" s="114">
        <f t="shared" ref="AG72:AI72" si="159">AG73+AG74+AG75</f>
        <v>0</v>
      </c>
      <c r="AH72" s="114">
        <f t="shared" si="159"/>
        <v>0</v>
      </c>
      <c r="AI72" s="115">
        <f t="shared" si="159"/>
        <v>214.3</v>
      </c>
      <c r="AJ72" s="114">
        <v>0</v>
      </c>
      <c r="AK72" s="114"/>
      <c r="AL72" s="114"/>
      <c r="AM72" s="114">
        <v>0</v>
      </c>
      <c r="AN72" s="86">
        <f t="shared" si="153"/>
        <v>4510.2</v>
      </c>
      <c r="AO72" s="114">
        <f t="shared" ref="AO72" si="160">AO73+AO74+AO75</f>
        <v>0</v>
      </c>
      <c r="AP72" s="114">
        <v>0</v>
      </c>
      <c r="AQ72" s="114">
        <f>AQ73+AQ76</f>
        <v>4510.2</v>
      </c>
      <c r="AR72" s="114">
        <v>0</v>
      </c>
      <c r="AS72" s="114"/>
      <c r="AT72" s="114"/>
      <c r="AU72" s="114"/>
      <c r="AV72" s="114">
        <v>0</v>
      </c>
      <c r="AW72" s="86">
        <f t="shared" si="151"/>
        <v>200</v>
      </c>
      <c r="AX72" s="114">
        <f t="shared" ref="AX72" si="161">AX73+AX74+AX75</f>
        <v>0</v>
      </c>
      <c r="AY72" s="114">
        <v>0</v>
      </c>
      <c r="AZ72" s="114">
        <f>AZ73</f>
        <v>200</v>
      </c>
      <c r="BA72" s="114">
        <v>0</v>
      </c>
      <c r="BB72" s="114">
        <f>BB73</f>
        <v>0</v>
      </c>
      <c r="BC72" s="114">
        <v>0</v>
      </c>
      <c r="BD72" s="86">
        <f t="shared" si="154"/>
        <v>200</v>
      </c>
      <c r="BE72" s="114">
        <f t="shared" ref="BE72:BJ72" si="162">BE73</f>
        <v>0</v>
      </c>
      <c r="BF72" s="114">
        <f t="shared" si="162"/>
        <v>0</v>
      </c>
      <c r="BG72" s="114">
        <f t="shared" si="162"/>
        <v>200</v>
      </c>
      <c r="BH72" s="114">
        <f t="shared" si="162"/>
        <v>0</v>
      </c>
      <c r="BI72" s="114">
        <f t="shared" si="162"/>
        <v>0</v>
      </c>
      <c r="BJ72" s="114">
        <f t="shared" si="162"/>
        <v>0</v>
      </c>
    </row>
    <row r="73" spans="1:62" s="9" customFormat="1" ht="46.5" customHeight="1" x14ac:dyDescent="0.2">
      <c r="A73" s="156"/>
      <c r="B73" s="26" t="s">
        <v>16</v>
      </c>
      <c r="C73" s="26" t="s">
        <v>16</v>
      </c>
      <c r="D73" s="85">
        <f>E73+I73+P73+W73+AF73+AN73+AW73+BD73</f>
        <v>6147</v>
      </c>
      <c r="E73" s="97">
        <f t="shared" si="152"/>
        <v>0</v>
      </c>
      <c r="F73" s="114">
        <f>F77+F79+F83</f>
        <v>0</v>
      </c>
      <c r="G73" s="114">
        <f>G77+G79+G83</f>
        <v>0</v>
      </c>
      <c r="H73" s="114">
        <f>H77+H79+H83</f>
        <v>0</v>
      </c>
      <c r="I73" s="97">
        <f t="shared" si="118"/>
        <v>3522.5</v>
      </c>
      <c r="J73" s="114">
        <f>J77+J79+J83</f>
        <v>0</v>
      </c>
      <c r="K73" s="114">
        <f>K77+K79+K83</f>
        <v>0</v>
      </c>
      <c r="L73" s="114">
        <f>L77+L79+L83</f>
        <v>3522.5</v>
      </c>
      <c r="M73" s="114"/>
      <c r="N73" s="114"/>
      <c r="O73" s="114"/>
      <c r="P73" s="92">
        <f t="shared" si="71"/>
        <v>300</v>
      </c>
      <c r="Q73" s="114">
        <f>Q77+Q79+Q83</f>
        <v>0</v>
      </c>
      <c r="R73" s="114">
        <f>R77+R79+R83</f>
        <v>0</v>
      </c>
      <c r="S73" s="115">
        <f>S77+S79+S83</f>
        <v>300</v>
      </c>
      <c r="T73" s="114"/>
      <c r="U73" s="114"/>
      <c r="V73" s="114"/>
      <c r="W73" s="92">
        <f t="shared" si="133"/>
        <v>200</v>
      </c>
      <c r="X73" s="115">
        <f>X77+X79+X83</f>
        <v>0</v>
      </c>
      <c r="Y73" s="115">
        <f>Y77+Y79+Y83</f>
        <v>0</v>
      </c>
      <c r="Z73" s="115">
        <f>Z77+Z79+Z83</f>
        <v>0</v>
      </c>
      <c r="AA73" s="115">
        <f>AA77+AA79+AA83</f>
        <v>200</v>
      </c>
      <c r="AB73" s="115"/>
      <c r="AC73" s="115"/>
      <c r="AD73" s="115"/>
      <c r="AE73" s="115"/>
      <c r="AF73" s="86">
        <f t="shared" si="134"/>
        <v>214.3</v>
      </c>
      <c r="AG73" s="114">
        <f t="shared" ref="AG73:AL73" si="163">AG77+AG79+AG83</f>
        <v>0</v>
      </c>
      <c r="AH73" s="114">
        <f t="shared" si="163"/>
        <v>0</v>
      </c>
      <c r="AI73" s="115">
        <f t="shared" si="163"/>
        <v>214.3</v>
      </c>
      <c r="AJ73" s="114">
        <f t="shared" si="163"/>
        <v>0</v>
      </c>
      <c r="AK73" s="114">
        <f t="shared" si="163"/>
        <v>0</v>
      </c>
      <c r="AL73" s="115">
        <f t="shared" si="163"/>
        <v>0</v>
      </c>
      <c r="AM73" s="114"/>
      <c r="AN73" s="86">
        <f t="shared" si="153"/>
        <v>1510.2</v>
      </c>
      <c r="AO73" s="114">
        <f>AO77+AO79+AO83</f>
        <v>0</v>
      </c>
      <c r="AP73" s="114">
        <f>AP77+AP79+AP83</f>
        <v>0</v>
      </c>
      <c r="AQ73" s="114">
        <f>AQ77+AQ79+AQ83</f>
        <v>1510.2</v>
      </c>
      <c r="AR73" s="114">
        <f>AR77+AR79+AR83</f>
        <v>0</v>
      </c>
      <c r="AS73" s="114">
        <f>AS77+AS79+AS83</f>
        <v>0</v>
      </c>
      <c r="AT73" s="114"/>
      <c r="AU73" s="114"/>
      <c r="AV73" s="115">
        <f>AV77+AV79+AV83</f>
        <v>0</v>
      </c>
      <c r="AW73" s="86">
        <f t="shared" si="151"/>
        <v>200</v>
      </c>
      <c r="AX73" s="114">
        <f t="shared" ref="AX73:BC73" si="164">AX77+AX79+AX83</f>
        <v>0</v>
      </c>
      <c r="AY73" s="114">
        <f t="shared" si="164"/>
        <v>0</v>
      </c>
      <c r="AZ73" s="115">
        <f t="shared" si="164"/>
        <v>200</v>
      </c>
      <c r="BA73" s="114">
        <f t="shared" si="164"/>
        <v>0</v>
      </c>
      <c r="BB73" s="114">
        <f t="shared" si="164"/>
        <v>0</v>
      </c>
      <c r="BC73" s="115">
        <f t="shared" si="164"/>
        <v>0</v>
      </c>
      <c r="BD73" s="86">
        <f t="shared" si="154"/>
        <v>200</v>
      </c>
      <c r="BE73" s="114">
        <f t="shared" ref="BE73:BJ73" si="165">BE77+BE79+BE83</f>
        <v>0</v>
      </c>
      <c r="BF73" s="114">
        <f t="shared" si="165"/>
        <v>0</v>
      </c>
      <c r="BG73" s="115">
        <f t="shared" si="165"/>
        <v>200</v>
      </c>
      <c r="BH73" s="114">
        <f t="shared" si="165"/>
        <v>0</v>
      </c>
      <c r="BI73" s="114">
        <f t="shared" si="165"/>
        <v>0</v>
      </c>
      <c r="BJ73" s="115">
        <f t="shared" si="165"/>
        <v>0</v>
      </c>
    </row>
    <row r="74" spans="1:62" s="9" customFormat="1" ht="56.25" customHeight="1" x14ac:dyDescent="0.2">
      <c r="A74" s="156"/>
      <c r="B74" s="26" t="s">
        <v>18</v>
      </c>
      <c r="C74" s="26" t="s">
        <v>18</v>
      </c>
      <c r="D74" s="85">
        <f>E74+I74+P74+W74+AF74+AN74+AW74+BD74</f>
        <v>1060</v>
      </c>
      <c r="E74" s="92">
        <f t="shared" si="152"/>
        <v>0</v>
      </c>
      <c r="F74" s="104">
        <v>0</v>
      </c>
      <c r="G74" s="104">
        <v>0</v>
      </c>
      <c r="H74" s="104">
        <v>0</v>
      </c>
      <c r="I74" s="97">
        <f t="shared" si="118"/>
        <v>1060</v>
      </c>
      <c r="J74" s="104">
        <v>0</v>
      </c>
      <c r="K74" s="104">
        <v>0</v>
      </c>
      <c r="L74" s="104">
        <v>1060</v>
      </c>
      <c r="M74" s="114"/>
      <c r="N74" s="114"/>
      <c r="O74" s="114"/>
      <c r="P74" s="92">
        <f t="shared" si="71"/>
        <v>0</v>
      </c>
      <c r="Q74" s="104">
        <v>0</v>
      </c>
      <c r="R74" s="104">
        <v>0</v>
      </c>
      <c r="S74" s="105">
        <v>0</v>
      </c>
      <c r="T74" s="114"/>
      <c r="U74" s="114"/>
      <c r="V74" s="114"/>
      <c r="W74" s="92">
        <f t="shared" si="133"/>
        <v>0</v>
      </c>
      <c r="X74" s="105">
        <v>0</v>
      </c>
      <c r="Y74" s="105">
        <v>0</v>
      </c>
      <c r="Z74" s="105">
        <v>0</v>
      </c>
      <c r="AA74" s="105">
        <v>0</v>
      </c>
      <c r="AB74" s="115"/>
      <c r="AC74" s="115"/>
      <c r="AD74" s="115"/>
      <c r="AE74" s="115"/>
      <c r="AF74" s="86">
        <f t="shared" si="134"/>
        <v>0</v>
      </c>
      <c r="AG74" s="104">
        <v>0</v>
      </c>
      <c r="AH74" s="104">
        <v>0</v>
      </c>
      <c r="AI74" s="105">
        <v>0</v>
      </c>
      <c r="AJ74" s="114">
        <v>0</v>
      </c>
      <c r="AK74" s="114">
        <v>0</v>
      </c>
      <c r="AL74" s="114">
        <v>0</v>
      </c>
      <c r="AM74" s="114">
        <v>0</v>
      </c>
      <c r="AN74" s="86">
        <f t="shared" si="153"/>
        <v>0</v>
      </c>
      <c r="AO74" s="114">
        <f>AO78+AO81+AO85</f>
        <v>0</v>
      </c>
      <c r="AP74" s="114">
        <v>0</v>
      </c>
      <c r="AQ74" s="114">
        <v>0</v>
      </c>
      <c r="AR74" s="114">
        <v>0</v>
      </c>
      <c r="AS74" s="114">
        <v>0</v>
      </c>
      <c r="AT74" s="114"/>
      <c r="AU74" s="114"/>
      <c r="AV74" s="115">
        <f>AV78+AV81+AV85</f>
        <v>0</v>
      </c>
      <c r="AW74" s="86">
        <f t="shared" si="151"/>
        <v>0</v>
      </c>
      <c r="AX74" s="114">
        <f>AX78+AX81+AX85</f>
        <v>0</v>
      </c>
      <c r="AY74" s="114">
        <v>0</v>
      </c>
      <c r="AZ74" s="115">
        <v>0</v>
      </c>
      <c r="BA74" s="114">
        <v>0</v>
      </c>
      <c r="BB74" s="114">
        <v>0</v>
      </c>
      <c r="BC74" s="115">
        <f>BC78+BC81+BC85</f>
        <v>0</v>
      </c>
      <c r="BD74" s="86">
        <f t="shared" si="154"/>
        <v>0</v>
      </c>
      <c r="BE74" s="114">
        <f>BE78+BE81+BE85</f>
        <v>0</v>
      </c>
      <c r="BF74" s="114">
        <v>0</v>
      </c>
      <c r="BG74" s="115">
        <v>0</v>
      </c>
      <c r="BH74" s="114">
        <v>0</v>
      </c>
      <c r="BI74" s="114">
        <v>0</v>
      </c>
      <c r="BJ74" s="115">
        <f>BJ78+BJ81+BJ85</f>
        <v>0</v>
      </c>
    </row>
    <row r="75" spans="1:62" s="9" customFormat="1" ht="69" customHeight="1" x14ac:dyDescent="0.2">
      <c r="A75" s="156"/>
      <c r="B75" s="26" t="s">
        <v>19</v>
      </c>
      <c r="C75" s="26" t="s">
        <v>19</v>
      </c>
      <c r="D75" s="85">
        <f>E75+I75+P75+W75+AF75+AN75+AW75+BD75</f>
        <v>12.4</v>
      </c>
      <c r="E75" s="92">
        <f t="shared" si="152"/>
        <v>0</v>
      </c>
      <c r="F75" s="104">
        <v>0</v>
      </c>
      <c r="G75" s="104">
        <v>0</v>
      </c>
      <c r="H75" s="104">
        <v>0</v>
      </c>
      <c r="I75" s="97">
        <f t="shared" si="118"/>
        <v>12.4</v>
      </c>
      <c r="J75" s="104">
        <v>0</v>
      </c>
      <c r="K75" s="104">
        <v>0</v>
      </c>
      <c r="L75" s="104">
        <v>12.4</v>
      </c>
      <c r="M75" s="114"/>
      <c r="N75" s="114"/>
      <c r="O75" s="114"/>
      <c r="P75" s="92">
        <f t="shared" si="71"/>
        <v>0</v>
      </c>
      <c r="Q75" s="104">
        <v>0</v>
      </c>
      <c r="R75" s="104">
        <v>0</v>
      </c>
      <c r="S75" s="105">
        <v>0</v>
      </c>
      <c r="T75" s="114"/>
      <c r="U75" s="114"/>
      <c r="V75" s="114"/>
      <c r="W75" s="92">
        <f t="shared" si="133"/>
        <v>0</v>
      </c>
      <c r="X75" s="105">
        <v>0</v>
      </c>
      <c r="Y75" s="105">
        <v>0</v>
      </c>
      <c r="Z75" s="105">
        <v>0</v>
      </c>
      <c r="AA75" s="105">
        <v>0</v>
      </c>
      <c r="AB75" s="115"/>
      <c r="AC75" s="115"/>
      <c r="AD75" s="115"/>
      <c r="AE75" s="115"/>
      <c r="AF75" s="86">
        <f t="shared" si="134"/>
        <v>0</v>
      </c>
      <c r="AG75" s="104">
        <v>0</v>
      </c>
      <c r="AH75" s="104">
        <v>0</v>
      </c>
      <c r="AI75" s="105">
        <v>0</v>
      </c>
      <c r="AJ75" s="114">
        <v>0</v>
      </c>
      <c r="AK75" s="114">
        <v>0</v>
      </c>
      <c r="AL75" s="114">
        <v>0</v>
      </c>
      <c r="AM75" s="114">
        <v>0</v>
      </c>
      <c r="AN75" s="86">
        <f t="shared" si="153"/>
        <v>0</v>
      </c>
      <c r="AO75" s="114">
        <f>AO79+AO82+AO86</f>
        <v>0</v>
      </c>
      <c r="AP75" s="114">
        <v>0</v>
      </c>
      <c r="AQ75" s="114">
        <v>0</v>
      </c>
      <c r="AR75" s="114">
        <v>0</v>
      </c>
      <c r="AS75" s="114">
        <f>AS79+AS82+AS86</f>
        <v>0</v>
      </c>
      <c r="AT75" s="114"/>
      <c r="AU75" s="114"/>
      <c r="AV75" s="115">
        <f>AV79+AV82+AV86</f>
        <v>0</v>
      </c>
      <c r="AW75" s="86">
        <f t="shared" si="151"/>
        <v>0</v>
      </c>
      <c r="AX75" s="114">
        <f>AX79+AX82+AX86</f>
        <v>0</v>
      </c>
      <c r="AY75" s="114">
        <v>0</v>
      </c>
      <c r="AZ75" s="115">
        <v>0</v>
      </c>
      <c r="BA75" s="114">
        <v>0</v>
      </c>
      <c r="BB75" s="114">
        <f>BB79+BB82+BB86</f>
        <v>0</v>
      </c>
      <c r="BC75" s="115">
        <f>BC79+BC82+BC86</f>
        <v>0</v>
      </c>
      <c r="BD75" s="86">
        <f t="shared" si="154"/>
        <v>0</v>
      </c>
      <c r="BE75" s="114">
        <f>BE79+BE82+BE86</f>
        <v>0</v>
      </c>
      <c r="BF75" s="114">
        <v>0</v>
      </c>
      <c r="BG75" s="115">
        <v>0</v>
      </c>
      <c r="BH75" s="114">
        <v>0</v>
      </c>
      <c r="BI75" s="114">
        <f>BI79+BI82+BI86</f>
        <v>0</v>
      </c>
      <c r="BJ75" s="115">
        <f>BJ79+BJ82+BJ86</f>
        <v>0</v>
      </c>
    </row>
    <row r="76" spans="1:62" s="9" customFormat="1" ht="75.75" customHeight="1" x14ac:dyDescent="0.2">
      <c r="A76" s="157"/>
      <c r="B76" s="26" t="s">
        <v>36</v>
      </c>
      <c r="C76" s="26" t="s">
        <v>36</v>
      </c>
      <c r="D76" s="87">
        <f>E76+I76+P76+W76+AF76+AW76</f>
        <v>177.3</v>
      </c>
      <c r="E76" s="92">
        <v>0</v>
      </c>
      <c r="F76" s="104"/>
      <c r="G76" s="104"/>
      <c r="H76" s="104"/>
      <c r="I76" s="97">
        <f t="shared" si="118"/>
        <v>0</v>
      </c>
      <c r="J76" s="104"/>
      <c r="K76" s="104"/>
      <c r="L76" s="104"/>
      <c r="M76" s="114"/>
      <c r="N76" s="114"/>
      <c r="O76" s="114"/>
      <c r="P76" s="92">
        <f t="shared" si="71"/>
        <v>177.3</v>
      </c>
      <c r="Q76" s="104">
        <v>0</v>
      </c>
      <c r="R76" s="104">
        <v>0</v>
      </c>
      <c r="S76" s="105">
        <v>177.3</v>
      </c>
      <c r="T76" s="114"/>
      <c r="U76" s="114"/>
      <c r="V76" s="114"/>
      <c r="W76" s="92">
        <f t="shared" si="133"/>
        <v>0</v>
      </c>
      <c r="X76" s="105"/>
      <c r="Y76" s="105"/>
      <c r="Z76" s="105"/>
      <c r="AA76" s="105"/>
      <c r="AB76" s="115"/>
      <c r="AC76" s="115"/>
      <c r="AD76" s="115"/>
      <c r="AE76" s="115"/>
      <c r="AF76" s="86">
        <f t="shared" si="134"/>
        <v>0</v>
      </c>
      <c r="AG76" s="104">
        <v>0</v>
      </c>
      <c r="AH76" s="104">
        <v>0</v>
      </c>
      <c r="AI76" s="105">
        <v>0</v>
      </c>
      <c r="AJ76" s="114">
        <v>0</v>
      </c>
      <c r="AK76" s="114">
        <v>0</v>
      </c>
      <c r="AL76" s="114">
        <v>0</v>
      </c>
      <c r="AM76" s="114">
        <v>0</v>
      </c>
      <c r="AN76" s="86">
        <f t="shared" si="153"/>
        <v>3000</v>
      </c>
      <c r="AO76" s="114">
        <f>AO81+AO83+AO87</f>
        <v>0</v>
      </c>
      <c r="AP76" s="114">
        <f>AP81+AP83+AP87</f>
        <v>0</v>
      </c>
      <c r="AQ76" s="114">
        <f>AQ80</f>
        <v>3000</v>
      </c>
      <c r="AR76" s="114">
        <f>AR81+AR83+AR87</f>
        <v>0</v>
      </c>
      <c r="AS76" s="114">
        <v>0</v>
      </c>
      <c r="AT76" s="114"/>
      <c r="AU76" s="114"/>
      <c r="AV76" s="115">
        <f>AV81+AV83+AV87</f>
        <v>0</v>
      </c>
      <c r="AW76" s="86">
        <f t="shared" si="151"/>
        <v>0</v>
      </c>
      <c r="AX76" s="114">
        <f>AX81+AX83+AX87</f>
        <v>0</v>
      </c>
      <c r="AY76" s="114">
        <f>AY81+AY83+AY87</f>
        <v>0</v>
      </c>
      <c r="AZ76" s="115">
        <v>0</v>
      </c>
      <c r="BA76" s="114">
        <f>BA81+BA83+BA87</f>
        <v>0</v>
      </c>
      <c r="BB76" s="114">
        <f>BB81+BB83+BB87</f>
        <v>0</v>
      </c>
      <c r="BC76" s="115">
        <f>BC81+BC83+BC87</f>
        <v>0</v>
      </c>
      <c r="BD76" s="86">
        <f t="shared" si="154"/>
        <v>0</v>
      </c>
      <c r="BE76" s="114">
        <f>BE81+BE83+BE87</f>
        <v>0</v>
      </c>
      <c r="BF76" s="114">
        <f>BF81+BF83+BF87</f>
        <v>0</v>
      </c>
      <c r="BG76" s="115">
        <v>0</v>
      </c>
      <c r="BH76" s="114">
        <f>BH81+BH83+BH87</f>
        <v>0</v>
      </c>
      <c r="BI76" s="114">
        <f>BI81+BI83+BI87</f>
        <v>0</v>
      </c>
      <c r="BJ76" s="115">
        <f>BJ81+BJ83+BJ87</f>
        <v>0</v>
      </c>
    </row>
    <row r="77" spans="1:62" ht="75" x14ac:dyDescent="0.2">
      <c r="A77" s="142" t="s">
        <v>58</v>
      </c>
      <c r="B77" s="23" t="s">
        <v>62</v>
      </c>
      <c r="C77" s="23" t="s">
        <v>11</v>
      </c>
      <c r="D77" s="85">
        <f t="shared" ref="D77:D95" si="166">E77+I77+P77+W77+AF77+AN77+AW77+BD77</f>
        <v>2842.2</v>
      </c>
      <c r="E77" s="92">
        <f>SUM(F77:H77)</f>
        <v>0</v>
      </c>
      <c r="F77" s="99">
        <v>0</v>
      </c>
      <c r="G77" s="99">
        <v>0</v>
      </c>
      <c r="H77" s="99">
        <v>0</v>
      </c>
      <c r="I77" s="97">
        <f t="shared" si="118"/>
        <v>2842.2</v>
      </c>
      <c r="J77" s="99">
        <v>0</v>
      </c>
      <c r="K77" s="99">
        <v>0</v>
      </c>
      <c r="L77" s="99">
        <v>2842.2</v>
      </c>
      <c r="M77" s="99"/>
      <c r="N77" s="99"/>
      <c r="O77" s="99"/>
      <c r="P77" s="92">
        <f t="shared" si="71"/>
        <v>0</v>
      </c>
      <c r="Q77" s="99">
        <v>0</v>
      </c>
      <c r="R77" s="99">
        <v>0</v>
      </c>
      <c r="S77" s="96">
        <v>0</v>
      </c>
      <c r="T77" s="99"/>
      <c r="U77" s="99"/>
      <c r="V77" s="99"/>
      <c r="W77" s="92">
        <f t="shared" si="133"/>
        <v>0</v>
      </c>
      <c r="X77" s="96">
        <v>0</v>
      </c>
      <c r="Y77" s="96">
        <v>0</v>
      </c>
      <c r="Z77" s="96">
        <v>0</v>
      </c>
      <c r="AA77" s="96">
        <v>0</v>
      </c>
      <c r="AB77" s="96"/>
      <c r="AC77" s="96"/>
      <c r="AD77" s="96"/>
      <c r="AE77" s="96"/>
      <c r="AF77" s="86">
        <f t="shared" si="134"/>
        <v>0</v>
      </c>
      <c r="AG77" s="99">
        <v>0</v>
      </c>
      <c r="AH77" s="99">
        <v>0</v>
      </c>
      <c r="AI77" s="96">
        <v>0</v>
      </c>
      <c r="AJ77" s="99">
        <v>0</v>
      </c>
      <c r="AK77" s="99">
        <v>0</v>
      </c>
      <c r="AL77" s="99">
        <v>0</v>
      </c>
      <c r="AM77" s="99">
        <v>0</v>
      </c>
      <c r="AN77" s="86">
        <f t="shared" si="153"/>
        <v>0</v>
      </c>
      <c r="AO77" s="99">
        <v>0</v>
      </c>
      <c r="AP77" s="99">
        <v>0</v>
      </c>
      <c r="AQ77" s="99">
        <v>0</v>
      </c>
      <c r="AR77" s="99">
        <v>0</v>
      </c>
      <c r="AS77" s="99">
        <v>0</v>
      </c>
      <c r="AT77" s="99"/>
      <c r="AU77" s="99"/>
      <c r="AV77" s="99">
        <v>0</v>
      </c>
      <c r="AW77" s="86">
        <f t="shared" si="151"/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  <c r="BC77" s="99">
        <v>0</v>
      </c>
      <c r="BD77" s="86">
        <f t="shared" si="154"/>
        <v>0</v>
      </c>
      <c r="BE77" s="99">
        <v>0</v>
      </c>
      <c r="BF77" s="99">
        <v>0</v>
      </c>
      <c r="BG77" s="99">
        <v>0</v>
      </c>
      <c r="BH77" s="99">
        <v>0</v>
      </c>
      <c r="BI77" s="99">
        <v>0</v>
      </c>
      <c r="BJ77" s="99">
        <v>0</v>
      </c>
    </row>
    <row r="78" spans="1:62" ht="60" customHeight="1" x14ac:dyDescent="0.2">
      <c r="A78" s="144"/>
      <c r="B78" s="23" t="s">
        <v>36</v>
      </c>
      <c r="C78" s="23" t="s">
        <v>36</v>
      </c>
      <c r="D78" s="85">
        <f t="shared" si="166"/>
        <v>177.3</v>
      </c>
      <c r="E78" s="92"/>
      <c r="F78" s="99"/>
      <c r="G78" s="99"/>
      <c r="H78" s="99"/>
      <c r="I78" s="97"/>
      <c r="J78" s="99"/>
      <c r="K78" s="99"/>
      <c r="L78" s="99"/>
      <c r="M78" s="99"/>
      <c r="N78" s="99"/>
      <c r="O78" s="99"/>
      <c r="P78" s="92">
        <f t="shared" si="71"/>
        <v>177.3</v>
      </c>
      <c r="Q78" s="99">
        <v>0</v>
      </c>
      <c r="R78" s="99">
        <v>0</v>
      </c>
      <c r="S78" s="96">
        <v>177.3</v>
      </c>
      <c r="T78" s="99">
        <v>0</v>
      </c>
      <c r="U78" s="99">
        <v>0</v>
      </c>
      <c r="V78" s="99">
        <v>0</v>
      </c>
      <c r="W78" s="92">
        <f t="shared" si="133"/>
        <v>0</v>
      </c>
      <c r="X78" s="96"/>
      <c r="Y78" s="96"/>
      <c r="Z78" s="96"/>
      <c r="AA78" s="96"/>
      <c r="AB78" s="96"/>
      <c r="AC78" s="96"/>
      <c r="AD78" s="96"/>
      <c r="AE78" s="96"/>
      <c r="AF78" s="86">
        <f t="shared" si="134"/>
        <v>0</v>
      </c>
      <c r="AG78" s="99">
        <v>0</v>
      </c>
      <c r="AH78" s="99">
        <v>0</v>
      </c>
      <c r="AI78" s="96">
        <v>0</v>
      </c>
      <c r="AJ78" s="99">
        <v>0</v>
      </c>
      <c r="AK78" s="99">
        <v>0</v>
      </c>
      <c r="AL78" s="99">
        <v>0</v>
      </c>
      <c r="AM78" s="99">
        <v>0</v>
      </c>
      <c r="AN78" s="86">
        <f t="shared" si="153"/>
        <v>0</v>
      </c>
      <c r="AO78" s="99">
        <v>0</v>
      </c>
      <c r="AP78" s="99">
        <v>0</v>
      </c>
      <c r="AQ78" s="99">
        <v>0</v>
      </c>
      <c r="AR78" s="99">
        <v>0</v>
      </c>
      <c r="AS78" s="99">
        <v>0</v>
      </c>
      <c r="AT78" s="99"/>
      <c r="AU78" s="99"/>
      <c r="AV78" s="99">
        <v>0</v>
      </c>
      <c r="AW78" s="86">
        <f t="shared" si="151"/>
        <v>0</v>
      </c>
      <c r="AX78" s="99">
        <v>0</v>
      </c>
      <c r="AY78" s="99">
        <v>0</v>
      </c>
      <c r="AZ78" s="99">
        <v>0</v>
      </c>
      <c r="BA78" s="99">
        <v>0</v>
      </c>
      <c r="BB78" s="99">
        <v>0</v>
      </c>
      <c r="BC78" s="99">
        <v>0</v>
      </c>
      <c r="BD78" s="86">
        <f t="shared" si="154"/>
        <v>0</v>
      </c>
      <c r="BE78" s="99">
        <v>0</v>
      </c>
      <c r="BF78" s="99">
        <v>0</v>
      </c>
      <c r="BG78" s="99">
        <v>0</v>
      </c>
      <c r="BH78" s="99">
        <v>0</v>
      </c>
      <c r="BI78" s="99">
        <v>0</v>
      </c>
      <c r="BJ78" s="99">
        <v>0</v>
      </c>
    </row>
    <row r="79" spans="1:62" ht="81" customHeight="1" x14ac:dyDescent="0.2">
      <c r="A79" s="142" t="s">
        <v>32</v>
      </c>
      <c r="B79" s="23" t="s">
        <v>54</v>
      </c>
      <c r="C79" s="23" t="s">
        <v>11</v>
      </c>
      <c r="D79" s="85">
        <f t="shared" si="166"/>
        <v>615.70000000000005</v>
      </c>
      <c r="E79" s="92">
        <f>SUM(H79:H79)</f>
        <v>0</v>
      </c>
      <c r="F79" s="99">
        <v>0</v>
      </c>
      <c r="G79" s="99">
        <v>0</v>
      </c>
      <c r="H79" s="99">
        <v>0</v>
      </c>
      <c r="I79" s="97">
        <f>J79+K79+L79+M79+N79+O79</f>
        <v>201.4</v>
      </c>
      <c r="J79" s="99">
        <v>0</v>
      </c>
      <c r="K79" s="99">
        <v>0</v>
      </c>
      <c r="L79" s="99">
        <v>201.4</v>
      </c>
      <c r="M79" s="99"/>
      <c r="N79" s="99"/>
      <c r="O79" s="99"/>
      <c r="P79" s="97">
        <f t="shared" si="71"/>
        <v>150</v>
      </c>
      <c r="Q79" s="99">
        <v>0</v>
      </c>
      <c r="R79" s="99">
        <v>0</v>
      </c>
      <c r="S79" s="96">
        <v>150</v>
      </c>
      <c r="T79" s="99"/>
      <c r="U79" s="99"/>
      <c r="V79" s="99"/>
      <c r="W79" s="92">
        <f t="shared" si="133"/>
        <v>50</v>
      </c>
      <c r="X79" s="96">
        <v>0</v>
      </c>
      <c r="Y79" s="96">
        <v>0</v>
      </c>
      <c r="Z79" s="96">
        <v>0</v>
      </c>
      <c r="AA79" s="96">
        <v>50</v>
      </c>
      <c r="AB79" s="96"/>
      <c r="AC79" s="96"/>
      <c r="AD79" s="96"/>
      <c r="AE79" s="96"/>
      <c r="AF79" s="86">
        <f t="shared" si="134"/>
        <v>64.3</v>
      </c>
      <c r="AG79" s="99">
        <v>0</v>
      </c>
      <c r="AH79" s="99">
        <v>0</v>
      </c>
      <c r="AI79" s="96">
        <v>64.3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3"/>
        <v>50</v>
      </c>
      <c r="AO79" s="99">
        <v>0</v>
      </c>
      <c r="AP79" s="99">
        <v>0</v>
      </c>
      <c r="AQ79" s="99">
        <v>50</v>
      </c>
      <c r="AR79" s="99">
        <v>0</v>
      </c>
      <c r="AS79" s="99">
        <v>0</v>
      </c>
      <c r="AT79" s="99"/>
      <c r="AU79" s="99"/>
      <c r="AV79" s="99">
        <v>0</v>
      </c>
      <c r="AW79" s="86">
        <f t="shared" si="151"/>
        <v>50</v>
      </c>
      <c r="AX79" s="99">
        <v>0</v>
      </c>
      <c r="AY79" s="99">
        <v>0</v>
      </c>
      <c r="AZ79" s="99">
        <v>50</v>
      </c>
      <c r="BA79" s="99">
        <v>0</v>
      </c>
      <c r="BB79" s="99">
        <v>0</v>
      </c>
      <c r="BC79" s="99">
        <v>0</v>
      </c>
      <c r="BD79" s="86">
        <f t="shared" si="154"/>
        <v>50</v>
      </c>
      <c r="BE79" s="99">
        <v>0</v>
      </c>
      <c r="BF79" s="99">
        <v>0</v>
      </c>
      <c r="BG79" s="99">
        <v>50</v>
      </c>
      <c r="BH79" s="99">
        <v>0</v>
      </c>
      <c r="BI79" s="99">
        <v>0</v>
      </c>
      <c r="BJ79" s="99">
        <v>0</v>
      </c>
    </row>
    <row r="80" spans="1:62" ht="81" customHeight="1" x14ac:dyDescent="0.2">
      <c r="A80" s="143"/>
      <c r="B80" s="83" t="s">
        <v>36</v>
      </c>
      <c r="C80" s="83" t="s">
        <v>36</v>
      </c>
      <c r="D80" s="85">
        <f>AN80</f>
        <v>3000</v>
      </c>
      <c r="E80" s="92"/>
      <c r="F80" s="99"/>
      <c r="G80" s="99"/>
      <c r="H80" s="99"/>
      <c r="I80" s="97"/>
      <c r="J80" s="99"/>
      <c r="K80" s="99"/>
      <c r="L80" s="99"/>
      <c r="M80" s="99"/>
      <c r="N80" s="99"/>
      <c r="O80" s="99"/>
      <c r="P80" s="97"/>
      <c r="Q80" s="99"/>
      <c r="R80" s="99"/>
      <c r="S80" s="96"/>
      <c r="T80" s="99"/>
      <c r="U80" s="99"/>
      <c r="V80" s="99"/>
      <c r="W80" s="92"/>
      <c r="X80" s="96"/>
      <c r="Y80" s="96"/>
      <c r="Z80" s="96"/>
      <c r="AA80" s="96"/>
      <c r="AB80" s="96"/>
      <c r="AC80" s="96"/>
      <c r="AD80" s="96"/>
      <c r="AE80" s="96"/>
      <c r="AF80" s="86"/>
      <c r="AG80" s="99"/>
      <c r="AH80" s="99"/>
      <c r="AI80" s="96"/>
      <c r="AJ80" s="99"/>
      <c r="AK80" s="99"/>
      <c r="AL80" s="99"/>
      <c r="AM80" s="99"/>
      <c r="AN80" s="86">
        <f>AQ80</f>
        <v>3000</v>
      </c>
      <c r="AO80" s="99"/>
      <c r="AP80" s="99"/>
      <c r="AQ80" s="99">
        <v>3000</v>
      </c>
      <c r="AR80" s="99"/>
      <c r="AS80" s="99"/>
      <c r="AT80" s="99"/>
      <c r="AU80" s="99"/>
      <c r="AV80" s="99"/>
      <c r="AW80" s="86"/>
      <c r="AX80" s="99"/>
      <c r="AY80" s="99"/>
      <c r="AZ80" s="99"/>
      <c r="BA80" s="99"/>
      <c r="BB80" s="99"/>
      <c r="BC80" s="99"/>
      <c r="BD80" s="86"/>
      <c r="BE80" s="99"/>
      <c r="BF80" s="99"/>
      <c r="BG80" s="99"/>
      <c r="BH80" s="99"/>
      <c r="BI80" s="99"/>
      <c r="BJ80" s="99"/>
    </row>
    <row r="81" spans="1:62" ht="59.25" customHeight="1" x14ac:dyDescent="0.2">
      <c r="A81" s="137" t="s">
        <v>59</v>
      </c>
      <c r="B81" s="23" t="s">
        <v>18</v>
      </c>
      <c r="C81" s="23" t="s">
        <v>18</v>
      </c>
      <c r="D81" s="85">
        <f t="shared" si="166"/>
        <v>1060</v>
      </c>
      <c r="E81" s="92">
        <f>SUM(F81:H81)</f>
        <v>0</v>
      </c>
      <c r="F81" s="95">
        <v>0</v>
      </c>
      <c r="G81" s="95">
        <v>0</v>
      </c>
      <c r="H81" s="95">
        <v>0</v>
      </c>
      <c r="I81" s="97">
        <f>J81+K81+L81+M81+N81+O81</f>
        <v>1060</v>
      </c>
      <c r="J81" s="95">
        <v>0</v>
      </c>
      <c r="K81" s="95">
        <v>0</v>
      </c>
      <c r="L81" s="95">
        <v>1060</v>
      </c>
      <c r="M81" s="99"/>
      <c r="N81" s="99"/>
      <c r="O81" s="99"/>
      <c r="P81" s="97">
        <f t="shared" si="71"/>
        <v>0</v>
      </c>
      <c r="Q81" s="95">
        <v>0</v>
      </c>
      <c r="R81" s="95">
        <v>0</v>
      </c>
      <c r="S81" s="93">
        <v>0</v>
      </c>
      <c r="T81" s="99"/>
      <c r="U81" s="99"/>
      <c r="V81" s="99"/>
      <c r="W81" s="97">
        <f t="shared" si="133"/>
        <v>0</v>
      </c>
      <c r="X81" s="93">
        <v>0</v>
      </c>
      <c r="Y81" s="93">
        <v>0</v>
      </c>
      <c r="Z81" s="93">
        <v>0</v>
      </c>
      <c r="AA81" s="93">
        <v>0</v>
      </c>
      <c r="AB81" s="96"/>
      <c r="AC81" s="96"/>
      <c r="AD81" s="96"/>
      <c r="AE81" s="96"/>
      <c r="AF81" s="86">
        <f t="shared" si="134"/>
        <v>0</v>
      </c>
      <c r="AG81" s="95">
        <v>0</v>
      </c>
      <c r="AH81" s="95">
        <v>0</v>
      </c>
      <c r="AI81" s="93">
        <v>0</v>
      </c>
      <c r="AJ81" s="99"/>
      <c r="AK81" s="99"/>
      <c r="AL81" s="99"/>
      <c r="AM81" s="99"/>
      <c r="AN81" s="86">
        <f t="shared" si="153"/>
        <v>0</v>
      </c>
      <c r="AO81" s="95">
        <v>0</v>
      </c>
      <c r="AP81" s="95">
        <v>0</v>
      </c>
      <c r="AQ81" s="95">
        <v>0</v>
      </c>
      <c r="AR81" s="95">
        <v>0</v>
      </c>
      <c r="AS81" s="95">
        <v>0</v>
      </c>
      <c r="AT81" s="95"/>
      <c r="AU81" s="95"/>
      <c r="AV81" s="95">
        <v>0</v>
      </c>
      <c r="AW81" s="86">
        <f t="shared" si="151"/>
        <v>0</v>
      </c>
      <c r="AX81" s="95">
        <v>0</v>
      </c>
      <c r="AY81" s="95">
        <v>0</v>
      </c>
      <c r="AZ81" s="95">
        <v>0</v>
      </c>
      <c r="BA81" s="95">
        <v>0</v>
      </c>
      <c r="BB81" s="95">
        <v>0</v>
      </c>
      <c r="BC81" s="95">
        <v>0</v>
      </c>
      <c r="BD81" s="86">
        <f>BE81+BG81+BH81+BJ81+BP81</f>
        <v>0</v>
      </c>
      <c r="BE81" s="95">
        <v>0</v>
      </c>
      <c r="BF81" s="95">
        <v>0</v>
      </c>
      <c r="BG81" s="95">
        <v>0</v>
      </c>
      <c r="BH81" s="95">
        <v>0</v>
      </c>
      <c r="BI81" s="95">
        <v>0</v>
      </c>
      <c r="BJ81" s="95">
        <v>0</v>
      </c>
    </row>
    <row r="82" spans="1:62" ht="54.75" customHeight="1" x14ac:dyDescent="0.2">
      <c r="A82" s="138"/>
      <c r="B82" s="23" t="s">
        <v>19</v>
      </c>
      <c r="C82" s="23" t="s">
        <v>19</v>
      </c>
      <c r="D82" s="85">
        <f t="shared" si="166"/>
        <v>12.4</v>
      </c>
      <c r="E82" s="92">
        <f>SUM(F82:H82)</f>
        <v>0</v>
      </c>
      <c r="F82" s="95">
        <v>0</v>
      </c>
      <c r="G82" s="95">
        <v>0</v>
      </c>
      <c r="H82" s="95">
        <v>0</v>
      </c>
      <c r="I82" s="97">
        <f>J82+K82+L82+M82+N82+O82</f>
        <v>12.4</v>
      </c>
      <c r="J82" s="95">
        <v>0</v>
      </c>
      <c r="K82" s="95">
        <v>0</v>
      </c>
      <c r="L82" s="95">
        <v>12.4</v>
      </c>
      <c r="M82" s="99"/>
      <c r="N82" s="99"/>
      <c r="O82" s="99"/>
      <c r="P82" s="97">
        <f t="shared" si="71"/>
        <v>0</v>
      </c>
      <c r="Q82" s="95">
        <v>0</v>
      </c>
      <c r="R82" s="95">
        <v>0</v>
      </c>
      <c r="S82" s="93">
        <v>0</v>
      </c>
      <c r="T82" s="99"/>
      <c r="U82" s="99"/>
      <c r="V82" s="99"/>
      <c r="W82" s="97">
        <f t="shared" si="133"/>
        <v>0</v>
      </c>
      <c r="X82" s="93">
        <v>0</v>
      </c>
      <c r="Y82" s="93">
        <v>0</v>
      </c>
      <c r="Z82" s="93">
        <v>0</v>
      </c>
      <c r="AA82" s="93">
        <v>0</v>
      </c>
      <c r="AB82" s="96"/>
      <c r="AC82" s="96"/>
      <c r="AD82" s="96"/>
      <c r="AE82" s="96"/>
      <c r="AF82" s="86">
        <f t="shared" si="134"/>
        <v>0</v>
      </c>
      <c r="AG82" s="95">
        <v>0</v>
      </c>
      <c r="AH82" s="95">
        <v>0</v>
      </c>
      <c r="AI82" s="93">
        <v>0</v>
      </c>
      <c r="AJ82" s="99">
        <v>0</v>
      </c>
      <c r="AK82" s="99">
        <v>0</v>
      </c>
      <c r="AL82" s="99">
        <v>0</v>
      </c>
      <c r="AM82" s="99">
        <v>0</v>
      </c>
      <c r="AN82" s="86">
        <f t="shared" si="153"/>
        <v>0</v>
      </c>
      <c r="AO82" s="95">
        <v>0</v>
      </c>
      <c r="AP82" s="95">
        <v>0</v>
      </c>
      <c r="AQ82" s="95">
        <v>0</v>
      </c>
      <c r="AR82" s="95">
        <v>0</v>
      </c>
      <c r="AS82" s="95">
        <v>0</v>
      </c>
      <c r="AT82" s="95"/>
      <c r="AU82" s="95"/>
      <c r="AV82" s="95">
        <v>0</v>
      </c>
      <c r="AW82" s="86">
        <f t="shared" si="151"/>
        <v>0</v>
      </c>
      <c r="AX82" s="95">
        <v>0</v>
      </c>
      <c r="AY82" s="95">
        <v>0</v>
      </c>
      <c r="AZ82" s="95">
        <v>0</v>
      </c>
      <c r="BA82" s="95">
        <v>0</v>
      </c>
      <c r="BB82" s="95">
        <v>0</v>
      </c>
      <c r="BC82" s="95">
        <v>0</v>
      </c>
      <c r="BD82" s="86">
        <f>BE82+BG82+BH82+BJ82+BP82</f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95">
        <v>0</v>
      </c>
    </row>
    <row r="83" spans="1:62" s="6" customFormat="1" ht="90" customHeight="1" x14ac:dyDescent="0.2">
      <c r="A83" s="139"/>
      <c r="B83" s="72" t="s">
        <v>54</v>
      </c>
      <c r="C83" s="24" t="s">
        <v>16</v>
      </c>
      <c r="D83" s="85">
        <f t="shared" si="166"/>
        <v>2689.1</v>
      </c>
      <c r="E83" s="92">
        <f>SUM(F83:H83)</f>
        <v>0</v>
      </c>
      <c r="F83" s="93">
        <v>0</v>
      </c>
      <c r="G83" s="93">
        <v>0</v>
      </c>
      <c r="H83" s="93">
        <v>0</v>
      </c>
      <c r="I83" s="97">
        <f>J83+K83+L83+M83+N83+O83</f>
        <v>478.9</v>
      </c>
      <c r="J83" s="96">
        <v>0</v>
      </c>
      <c r="K83" s="96">
        <v>0</v>
      </c>
      <c r="L83" s="96">
        <v>478.9</v>
      </c>
      <c r="M83" s="96"/>
      <c r="N83" s="96"/>
      <c r="O83" s="96"/>
      <c r="P83" s="97">
        <f t="shared" si="71"/>
        <v>150</v>
      </c>
      <c r="Q83" s="96">
        <v>0</v>
      </c>
      <c r="R83" s="96">
        <v>0</v>
      </c>
      <c r="S83" s="96">
        <v>150</v>
      </c>
      <c r="T83" s="99"/>
      <c r="U83" s="99"/>
      <c r="V83" s="99"/>
      <c r="W83" s="97">
        <f t="shared" si="133"/>
        <v>150</v>
      </c>
      <c r="X83" s="96">
        <v>0</v>
      </c>
      <c r="Y83" s="96">
        <v>0</v>
      </c>
      <c r="Z83" s="96">
        <v>0</v>
      </c>
      <c r="AA83" s="96">
        <v>150</v>
      </c>
      <c r="AB83" s="96"/>
      <c r="AC83" s="96"/>
      <c r="AD83" s="96"/>
      <c r="AE83" s="96"/>
      <c r="AF83" s="86">
        <f t="shared" si="134"/>
        <v>150</v>
      </c>
      <c r="AG83" s="96">
        <v>0</v>
      </c>
      <c r="AH83" s="96">
        <v>0</v>
      </c>
      <c r="AI83" s="96">
        <v>150</v>
      </c>
      <c r="AJ83" s="96">
        <v>0</v>
      </c>
      <c r="AK83" s="96">
        <v>0</v>
      </c>
      <c r="AL83" s="96">
        <v>0</v>
      </c>
      <c r="AM83" s="96">
        <v>0</v>
      </c>
      <c r="AN83" s="86">
        <f t="shared" si="153"/>
        <v>1460.2</v>
      </c>
      <c r="AO83" s="96">
        <v>0</v>
      </c>
      <c r="AP83" s="99">
        <v>0</v>
      </c>
      <c r="AQ83" s="99">
        <v>1460.2</v>
      </c>
      <c r="AR83" s="96">
        <v>0</v>
      </c>
      <c r="AS83" s="96">
        <v>0</v>
      </c>
      <c r="AT83" s="96"/>
      <c r="AU83" s="96">
        <v>0</v>
      </c>
      <c r="AV83" s="96">
        <v>0</v>
      </c>
      <c r="AW83" s="86">
        <f t="shared" si="151"/>
        <v>150</v>
      </c>
      <c r="AX83" s="96">
        <v>0</v>
      </c>
      <c r="AY83" s="96">
        <v>0</v>
      </c>
      <c r="AZ83" s="96">
        <v>150</v>
      </c>
      <c r="BA83" s="96">
        <v>0</v>
      </c>
      <c r="BB83" s="96">
        <v>0</v>
      </c>
      <c r="BC83" s="96">
        <v>0</v>
      </c>
      <c r="BD83" s="86">
        <f>BE83+BG83+BH83+BJ83+BP83</f>
        <v>150</v>
      </c>
      <c r="BE83" s="96">
        <v>0</v>
      </c>
      <c r="BF83" s="96">
        <v>0</v>
      </c>
      <c r="BG83" s="96">
        <v>150</v>
      </c>
      <c r="BH83" s="96">
        <v>0</v>
      </c>
      <c r="BI83" s="96">
        <v>0</v>
      </c>
      <c r="BJ83" s="96">
        <v>0</v>
      </c>
    </row>
    <row r="84" spans="1:62" s="6" customFormat="1" ht="231" customHeight="1" x14ac:dyDescent="0.2">
      <c r="A84" s="123" t="s">
        <v>100</v>
      </c>
      <c r="B84" s="122" t="s">
        <v>54</v>
      </c>
      <c r="C84" s="121" t="s">
        <v>16</v>
      </c>
      <c r="D84" s="85"/>
      <c r="E84" s="92">
        <v>0</v>
      </c>
      <c r="F84" s="93"/>
      <c r="G84" s="93"/>
      <c r="H84" s="93"/>
      <c r="I84" s="97">
        <v>0</v>
      </c>
      <c r="J84" s="96"/>
      <c r="K84" s="96"/>
      <c r="L84" s="96"/>
      <c r="M84" s="96"/>
      <c r="N84" s="96"/>
      <c r="O84" s="96"/>
      <c r="P84" s="97">
        <v>0</v>
      </c>
      <c r="Q84" s="96"/>
      <c r="R84" s="96"/>
      <c r="S84" s="96"/>
      <c r="T84" s="99"/>
      <c r="U84" s="99"/>
      <c r="V84" s="99"/>
      <c r="W84" s="97">
        <v>0</v>
      </c>
      <c r="X84" s="96"/>
      <c r="Y84" s="96"/>
      <c r="Z84" s="96"/>
      <c r="AA84" s="96"/>
      <c r="AB84" s="96"/>
      <c r="AC84" s="96"/>
      <c r="AD84" s="96"/>
      <c r="AE84" s="96"/>
      <c r="AF84" s="86">
        <f t="shared" si="134"/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86">
        <f>AO84+AP84+AQ84+AR84+AS84+AT84+AU84+AV84</f>
        <v>0</v>
      </c>
      <c r="AO84" s="96">
        <v>0</v>
      </c>
      <c r="AP84" s="99">
        <v>0</v>
      </c>
      <c r="AQ84" s="99">
        <v>0</v>
      </c>
      <c r="AR84" s="96">
        <v>0</v>
      </c>
      <c r="AS84" s="96">
        <v>0</v>
      </c>
      <c r="AT84" s="96">
        <v>0</v>
      </c>
      <c r="AU84" s="96">
        <v>0</v>
      </c>
      <c r="AV84" s="96">
        <v>0</v>
      </c>
      <c r="AW84" s="86">
        <f>AX84+AY84+AZ84+BA84+BB84+BC84</f>
        <v>0</v>
      </c>
      <c r="AX84" s="96">
        <v>0</v>
      </c>
      <c r="AY84" s="96">
        <v>0</v>
      </c>
      <c r="AZ84" s="96">
        <v>0</v>
      </c>
      <c r="BA84" s="96">
        <v>0</v>
      </c>
      <c r="BB84" s="96">
        <v>0</v>
      </c>
      <c r="BC84" s="96">
        <v>0</v>
      </c>
      <c r="BD84" s="86">
        <f>BE84+BF84+BG84+BH84+BI84+BJ84</f>
        <v>0</v>
      </c>
      <c r="BE84" s="96">
        <v>0</v>
      </c>
      <c r="BF84" s="96">
        <v>0</v>
      </c>
      <c r="BG84" s="96">
        <v>0</v>
      </c>
      <c r="BH84" s="96">
        <v>0</v>
      </c>
      <c r="BI84" s="96">
        <v>0</v>
      </c>
      <c r="BJ84" s="96">
        <v>0</v>
      </c>
    </row>
    <row r="85" spans="1:62" s="6" customFormat="1" ht="59.25" customHeight="1" x14ac:dyDescent="0.2">
      <c r="A85" s="60" t="s">
        <v>77</v>
      </c>
      <c r="B85" s="52" t="s">
        <v>74</v>
      </c>
      <c r="C85" s="26" t="s">
        <v>6</v>
      </c>
      <c r="D85" s="85">
        <f t="shared" si="166"/>
        <v>29395.4</v>
      </c>
      <c r="E85" s="115">
        <f t="shared" ref="E85:AZ85" si="167">E86+E88</f>
        <v>0</v>
      </c>
      <c r="F85" s="115">
        <f t="shared" si="167"/>
        <v>0</v>
      </c>
      <c r="G85" s="115">
        <f t="shared" si="167"/>
        <v>0</v>
      </c>
      <c r="H85" s="115">
        <f t="shared" si="167"/>
        <v>0</v>
      </c>
      <c r="I85" s="97">
        <f t="shared" si="167"/>
        <v>0</v>
      </c>
      <c r="J85" s="97">
        <f t="shared" si="167"/>
        <v>0</v>
      </c>
      <c r="K85" s="97">
        <f t="shared" si="167"/>
        <v>0</v>
      </c>
      <c r="L85" s="97">
        <f t="shared" si="167"/>
        <v>0</v>
      </c>
      <c r="M85" s="97">
        <f t="shared" si="167"/>
        <v>0</v>
      </c>
      <c r="N85" s="97">
        <f t="shared" si="167"/>
        <v>0</v>
      </c>
      <c r="O85" s="97">
        <f t="shared" si="167"/>
        <v>0</v>
      </c>
      <c r="P85" s="97">
        <f t="shared" si="167"/>
        <v>0</v>
      </c>
      <c r="Q85" s="97">
        <f t="shared" si="167"/>
        <v>0</v>
      </c>
      <c r="R85" s="97">
        <f t="shared" si="167"/>
        <v>0</v>
      </c>
      <c r="S85" s="97">
        <f t="shared" si="167"/>
        <v>0</v>
      </c>
      <c r="T85" s="97">
        <f t="shared" si="167"/>
        <v>0</v>
      </c>
      <c r="U85" s="97">
        <f t="shared" si="167"/>
        <v>0</v>
      </c>
      <c r="V85" s="97">
        <f t="shared" si="167"/>
        <v>0</v>
      </c>
      <c r="W85" s="97">
        <f t="shared" si="167"/>
        <v>0</v>
      </c>
      <c r="X85" s="115">
        <f t="shared" si="167"/>
        <v>0</v>
      </c>
      <c r="Y85" s="115">
        <f t="shared" si="167"/>
        <v>0</v>
      </c>
      <c r="Z85" s="115">
        <f t="shared" si="167"/>
        <v>0</v>
      </c>
      <c r="AA85" s="115">
        <f t="shared" si="167"/>
        <v>0</v>
      </c>
      <c r="AB85" s="115">
        <f t="shared" si="167"/>
        <v>0</v>
      </c>
      <c r="AC85" s="115">
        <f t="shared" si="167"/>
        <v>0</v>
      </c>
      <c r="AD85" s="115">
        <f t="shared" si="167"/>
        <v>0</v>
      </c>
      <c r="AE85" s="115">
        <f t="shared" si="167"/>
        <v>0</v>
      </c>
      <c r="AF85" s="97">
        <f>AG85+AH85+AI85+AJ85+AK85+AL85+AM85</f>
        <v>19605.900000000001</v>
      </c>
      <c r="AG85" s="115">
        <f>AG86+AG87+AG88</f>
        <v>0</v>
      </c>
      <c r="AH85" s="115">
        <f t="shared" ref="AH85:AM85" si="168">AH86+AH87+AH88</f>
        <v>631.20000000000005</v>
      </c>
      <c r="AI85" s="115">
        <f t="shared" si="168"/>
        <v>16581.7</v>
      </c>
      <c r="AJ85" s="115">
        <f t="shared" si="168"/>
        <v>2393</v>
      </c>
      <c r="AK85" s="115">
        <f t="shared" si="168"/>
        <v>0</v>
      </c>
      <c r="AL85" s="115">
        <f t="shared" si="168"/>
        <v>0</v>
      </c>
      <c r="AM85" s="115">
        <f t="shared" si="168"/>
        <v>0</v>
      </c>
      <c r="AN85" s="97">
        <f>AP85+AQ85+AR85+AS85+AT85+AU85</f>
        <v>2057.1</v>
      </c>
      <c r="AO85" s="115">
        <f t="shared" si="167"/>
        <v>0</v>
      </c>
      <c r="AP85" s="115">
        <f>AP86+AP88+AP89</f>
        <v>557.1</v>
      </c>
      <c r="AQ85" s="115">
        <f>AQ86+AQ88+AQ89</f>
        <v>0</v>
      </c>
      <c r="AR85" s="115">
        <f t="shared" si="167"/>
        <v>1500</v>
      </c>
      <c r="AS85" s="115">
        <f>AS92</f>
        <v>0</v>
      </c>
      <c r="AT85" s="115">
        <f>AT92</f>
        <v>0</v>
      </c>
      <c r="AU85" s="115">
        <f>AU92</f>
        <v>0</v>
      </c>
      <c r="AV85" s="115">
        <f t="shared" si="167"/>
        <v>0</v>
      </c>
      <c r="AW85" s="97">
        <f>AX85+AY85+AZ85+BA85+BB85+BJ85</f>
        <v>4339.5</v>
      </c>
      <c r="AX85" s="115">
        <f t="shared" si="167"/>
        <v>0</v>
      </c>
      <c r="AY85" s="115">
        <f t="shared" si="167"/>
        <v>557.1</v>
      </c>
      <c r="AZ85" s="115">
        <f t="shared" si="167"/>
        <v>2282.4</v>
      </c>
      <c r="BA85" s="115">
        <f>BA86</f>
        <v>1500</v>
      </c>
      <c r="BB85" s="115">
        <f>BB90</f>
        <v>0</v>
      </c>
      <c r="BC85" s="115">
        <f>BC86+BC88</f>
        <v>0</v>
      </c>
      <c r="BD85" s="97">
        <f>BE85+BF85+BG85+BH85+BI85+BJ85</f>
        <v>3392.9</v>
      </c>
      <c r="BE85" s="115">
        <f t="shared" ref="BE85:BG85" si="169">BE86+BE88</f>
        <v>0</v>
      </c>
      <c r="BF85" s="115">
        <f t="shared" si="169"/>
        <v>557</v>
      </c>
      <c r="BG85" s="115">
        <f t="shared" si="169"/>
        <v>1335.9</v>
      </c>
      <c r="BH85" s="115">
        <f>BH86</f>
        <v>1500</v>
      </c>
      <c r="BI85" s="115">
        <f>BI90</f>
        <v>0</v>
      </c>
      <c r="BJ85" s="115">
        <f>BJ86+BJ88</f>
        <v>0</v>
      </c>
    </row>
    <row r="86" spans="1:62" s="6" customFormat="1" ht="146.25" customHeight="1" x14ac:dyDescent="0.2">
      <c r="A86" s="59"/>
      <c r="B86" s="26" t="s">
        <v>91</v>
      </c>
      <c r="C86" s="52" t="s">
        <v>16</v>
      </c>
      <c r="D86" s="85">
        <f t="shared" si="166"/>
        <v>9195.4</v>
      </c>
      <c r="E86" s="92">
        <f t="shared" ref="E86:E95" si="170">I86</f>
        <v>0</v>
      </c>
      <c r="F86" s="92">
        <f t="shared" ref="F86:F95" si="171">J86</f>
        <v>0</v>
      </c>
      <c r="G86" s="92">
        <f t="shared" ref="G86:G95" si="172">K86</f>
        <v>0</v>
      </c>
      <c r="H86" s="92">
        <f t="shared" ref="H86:H95" si="173">L86</f>
        <v>0</v>
      </c>
      <c r="I86" s="92">
        <f t="shared" ref="I86:I95" si="174">M86</f>
        <v>0</v>
      </c>
      <c r="J86" s="96"/>
      <c r="K86" s="96"/>
      <c r="L86" s="96"/>
      <c r="M86" s="96"/>
      <c r="N86" s="96"/>
      <c r="O86" s="96"/>
      <c r="P86" s="92">
        <f>T86</f>
        <v>0</v>
      </c>
      <c r="Q86" s="96">
        <f>Q92</f>
        <v>0</v>
      </c>
      <c r="R86" s="96">
        <f>R92</f>
        <v>0</v>
      </c>
      <c r="S86" s="96">
        <f>S92</f>
        <v>0</v>
      </c>
      <c r="T86" s="96">
        <f>T90</f>
        <v>0</v>
      </c>
      <c r="U86" s="96">
        <f>U92</f>
        <v>0</v>
      </c>
      <c r="V86" s="99"/>
      <c r="W86" s="92">
        <f>AA86</f>
        <v>0</v>
      </c>
      <c r="X86" s="96">
        <f>X92</f>
        <v>0</v>
      </c>
      <c r="Y86" s="96">
        <f>Y92</f>
        <v>0</v>
      </c>
      <c r="Z86" s="96">
        <f>Z92</f>
        <v>0</v>
      </c>
      <c r="AA86" s="96">
        <f>AA90</f>
        <v>0</v>
      </c>
      <c r="AB86" s="96">
        <f>AB92</f>
        <v>0</v>
      </c>
      <c r="AC86" s="96"/>
      <c r="AD86" s="96"/>
      <c r="AE86" s="96"/>
      <c r="AF86" s="92">
        <f>AH86+AJ86</f>
        <v>3024.2</v>
      </c>
      <c r="AG86" s="96">
        <f>AG92</f>
        <v>0</v>
      </c>
      <c r="AH86" s="96">
        <f>AH90+AH95</f>
        <v>631.20000000000005</v>
      </c>
      <c r="AI86" s="96">
        <f>AI90+AI92+AI95</f>
        <v>0</v>
      </c>
      <c r="AJ86" s="96">
        <f>AJ90+AJ95</f>
        <v>2393</v>
      </c>
      <c r="AK86" s="96"/>
      <c r="AL86" s="96"/>
      <c r="AM86" s="96">
        <f>AM92</f>
        <v>0</v>
      </c>
      <c r="AN86" s="92">
        <f>AP86+AR86+AS86+AT86+AU86</f>
        <v>2057.1</v>
      </c>
      <c r="AO86" s="96">
        <f>AO92</f>
        <v>0</v>
      </c>
      <c r="AP86" s="96">
        <f t="shared" ref="AP86:AQ86" si="175">AP90+AP95+AP92</f>
        <v>557.1</v>
      </c>
      <c r="AQ86" s="96">
        <f t="shared" si="175"/>
        <v>0</v>
      </c>
      <c r="AR86" s="96">
        <f>AR90+AR95+AR92</f>
        <v>1500</v>
      </c>
      <c r="AS86" s="96">
        <v>0</v>
      </c>
      <c r="AT86" s="96">
        <v>0</v>
      </c>
      <c r="AU86" s="96">
        <v>0</v>
      </c>
      <c r="AV86" s="96">
        <f>AV92</f>
        <v>0</v>
      </c>
      <c r="AW86" s="92">
        <f>AY86+BA86</f>
        <v>2057.1</v>
      </c>
      <c r="AX86" s="96">
        <f>AX92</f>
        <v>0</v>
      </c>
      <c r="AY86" s="96">
        <f>AY90+AY95</f>
        <v>557.1</v>
      </c>
      <c r="AZ86" s="96">
        <f>AZ90+AZ92+AZ95</f>
        <v>0</v>
      </c>
      <c r="BA86" s="96">
        <f>BA90+BA95</f>
        <v>1500</v>
      </c>
      <c r="BB86" s="96"/>
      <c r="BC86" s="96">
        <f>BC92</f>
        <v>0</v>
      </c>
      <c r="BD86" s="92">
        <f>BF86+BH86</f>
        <v>2057</v>
      </c>
      <c r="BE86" s="96">
        <f>BE92</f>
        <v>0</v>
      </c>
      <c r="BF86" s="96">
        <f>BF90+BF95</f>
        <v>557</v>
      </c>
      <c r="BG86" s="96">
        <f>BG90+BG92+BG95</f>
        <v>0</v>
      </c>
      <c r="BH86" s="96">
        <f>BH90+BH95</f>
        <v>1500</v>
      </c>
      <c r="BI86" s="96"/>
      <c r="BJ86" s="96">
        <f>BJ92</f>
        <v>0</v>
      </c>
    </row>
    <row r="87" spans="1:62" s="6" customFormat="1" ht="52.5" customHeight="1" x14ac:dyDescent="0.2">
      <c r="A87" s="67"/>
      <c r="B87" s="52" t="s">
        <v>86</v>
      </c>
      <c r="C87" s="52" t="s">
        <v>86</v>
      </c>
      <c r="D87" s="85">
        <f t="shared" si="166"/>
        <v>0</v>
      </c>
      <c r="E87" s="92">
        <f t="shared" si="170"/>
        <v>0</v>
      </c>
      <c r="F87" s="92">
        <f t="shared" si="171"/>
        <v>0</v>
      </c>
      <c r="G87" s="92">
        <f t="shared" si="172"/>
        <v>0</v>
      </c>
      <c r="H87" s="92">
        <f t="shared" si="173"/>
        <v>0</v>
      </c>
      <c r="I87" s="92">
        <f t="shared" si="174"/>
        <v>0</v>
      </c>
      <c r="J87" s="96"/>
      <c r="K87" s="96"/>
      <c r="L87" s="96"/>
      <c r="M87" s="96"/>
      <c r="N87" s="96"/>
      <c r="O87" s="96"/>
      <c r="P87" s="92">
        <f t="shared" ref="P87:W87" si="176">T87</f>
        <v>0</v>
      </c>
      <c r="Q87" s="92">
        <f t="shared" si="176"/>
        <v>0</v>
      </c>
      <c r="R87" s="92">
        <f t="shared" si="176"/>
        <v>0</v>
      </c>
      <c r="S87" s="92">
        <f t="shared" si="176"/>
        <v>0</v>
      </c>
      <c r="T87" s="92">
        <f t="shared" si="176"/>
        <v>0</v>
      </c>
      <c r="U87" s="92">
        <f t="shared" si="176"/>
        <v>0</v>
      </c>
      <c r="V87" s="92">
        <f t="shared" si="176"/>
        <v>0</v>
      </c>
      <c r="W87" s="92">
        <f t="shared" si="176"/>
        <v>0</v>
      </c>
      <c r="X87" s="96"/>
      <c r="Y87" s="96"/>
      <c r="Z87" s="96"/>
      <c r="AA87" s="96"/>
      <c r="AB87" s="96"/>
      <c r="AC87" s="96"/>
      <c r="AD87" s="96"/>
      <c r="AE87" s="96"/>
      <c r="AF87" s="92">
        <f>AH87+AK87+AL87</f>
        <v>0</v>
      </c>
      <c r="AG87" s="96"/>
      <c r="AH87" s="96">
        <f>AH91</f>
        <v>0</v>
      </c>
      <c r="AI87" s="96"/>
      <c r="AJ87" s="96"/>
      <c r="AK87" s="96">
        <f>AK91</f>
        <v>0</v>
      </c>
      <c r="AL87" s="96">
        <f>AL91</f>
        <v>0</v>
      </c>
      <c r="AM87" s="96"/>
      <c r="AN87" s="92">
        <f>AS87+AT87+AU87</f>
        <v>0</v>
      </c>
      <c r="AO87" s="96"/>
      <c r="AP87" s="99"/>
      <c r="AQ87" s="99"/>
      <c r="AR87" s="96"/>
      <c r="AS87" s="96">
        <f>AS92</f>
        <v>0</v>
      </c>
      <c r="AT87" s="96">
        <f>AT92</f>
        <v>0</v>
      </c>
      <c r="AU87" s="96">
        <f>AU92</f>
        <v>0</v>
      </c>
      <c r="AV87" s="96"/>
      <c r="AW87" s="92"/>
      <c r="AX87" s="96"/>
      <c r="AY87" s="96"/>
      <c r="AZ87" s="96"/>
      <c r="BA87" s="96"/>
      <c r="BB87" s="96"/>
      <c r="BC87" s="96"/>
      <c r="BD87" s="92"/>
      <c r="BE87" s="96"/>
      <c r="BF87" s="96"/>
      <c r="BG87" s="96"/>
      <c r="BH87" s="96"/>
      <c r="BI87" s="96"/>
      <c r="BJ87" s="96"/>
    </row>
    <row r="88" spans="1:62" s="6" customFormat="1" ht="72.75" customHeight="1" x14ac:dyDescent="0.2">
      <c r="A88" s="138"/>
      <c r="B88" s="52" t="s">
        <v>15</v>
      </c>
      <c r="C88" s="52" t="s">
        <v>15</v>
      </c>
      <c r="D88" s="85">
        <f t="shared" si="166"/>
        <v>20200.000000000004</v>
      </c>
      <c r="E88" s="92">
        <f t="shared" si="170"/>
        <v>0</v>
      </c>
      <c r="F88" s="92">
        <f t="shared" si="171"/>
        <v>0</v>
      </c>
      <c r="G88" s="92">
        <f t="shared" si="172"/>
        <v>0</v>
      </c>
      <c r="H88" s="92">
        <f t="shared" si="173"/>
        <v>0</v>
      </c>
      <c r="I88" s="92">
        <f t="shared" si="174"/>
        <v>0</v>
      </c>
      <c r="J88" s="96"/>
      <c r="K88" s="96"/>
      <c r="L88" s="96"/>
      <c r="M88" s="96"/>
      <c r="N88" s="96"/>
      <c r="O88" s="96"/>
      <c r="P88" s="92">
        <f>Q88+R88+S88+T88+U88</f>
        <v>0</v>
      </c>
      <c r="Q88" s="96">
        <f t="shared" ref="Q88:S88" si="177">Q93</f>
        <v>0</v>
      </c>
      <c r="R88" s="96">
        <f t="shared" si="177"/>
        <v>0</v>
      </c>
      <c r="S88" s="96">
        <f t="shared" si="177"/>
        <v>0</v>
      </c>
      <c r="T88" s="96">
        <f>T93</f>
        <v>0</v>
      </c>
      <c r="U88" s="96">
        <f>U93</f>
        <v>0</v>
      </c>
      <c r="V88" s="99"/>
      <c r="W88" s="92">
        <f>X88+Y88+Z88+AA88+AB88</f>
        <v>0</v>
      </c>
      <c r="X88" s="96">
        <f t="shared" ref="X88:Z88" si="178">X93</f>
        <v>0</v>
      </c>
      <c r="Y88" s="96">
        <f t="shared" si="178"/>
        <v>0</v>
      </c>
      <c r="Z88" s="96">
        <f t="shared" si="178"/>
        <v>0</v>
      </c>
      <c r="AA88" s="96">
        <f>AA93</f>
        <v>0</v>
      </c>
      <c r="AB88" s="96">
        <f>AB93</f>
        <v>0</v>
      </c>
      <c r="AC88" s="96"/>
      <c r="AD88" s="96"/>
      <c r="AE88" s="96"/>
      <c r="AF88" s="92">
        <f>AG88+AH88+AI88+AJ88+AM88</f>
        <v>16581.7</v>
      </c>
      <c r="AG88" s="96">
        <f t="shared" ref="AG88:AH88" si="179">AG93</f>
        <v>0</v>
      </c>
      <c r="AH88" s="96">
        <f t="shared" si="179"/>
        <v>0</v>
      </c>
      <c r="AI88" s="96">
        <f>AI93</f>
        <v>16581.7</v>
      </c>
      <c r="AJ88" s="96">
        <f>AJ93</f>
        <v>0</v>
      </c>
      <c r="AK88" s="96">
        <f t="shared" ref="AK88:AM88" si="180">AK93</f>
        <v>0</v>
      </c>
      <c r="AL88" s="96">
        <f t="shared" si="180"/>
        <v>0</v>
      </c>
      <c r="AM88" s="96">
        <f t="shared" si="180"/>
        <v>0</v>
      </c>
      <c r="AN88" s="92">
        <f>AO88+AP88+AQ88+AR88+AV88</f>
        <v>0</v>
      </c>
      <c r="AO88" s="96">
        <f t="shared" ref="AO88:AV88" si="181">AO93</f>
        <v>0</v>
      </c>
      <c r="AP88" s="99">
        <f t="shared" si="181"/>
        <v>0</v>
      </c>
      <c r="AQ88" s="99">
        <f t="shared" si="181"/>
        <v>0</v>
      </c>
      <c r="AR88" s="96">
        <f t="shared" si="181"/>
        <v>0</v>
      </c>
      <c r="AS88" s="96">
        <f t="shared" si="181"/>
        <v>0</v>
      </c>
      <c r="AT88" s="96">
        <v>0</v>
      </c>
      <c r="AU88" s="96">
        <v>0</v>
      </c>
      <c r="AV88" s="96">
        <f t="shared" si="181"/>
        <v>0</v>
      </c>
      <c r="AW88" s="92">
        <f>AX88+AY88+AZ88+BA88+BJ88</f>
        <v>2282.4</v>
      </c>
      <c r="AX88" s="96">
        <f t="shared" ref="AX88:BJ88" si="182">AX93</f>
        <v>0</v>
      </c>
      <c r="AY88" s="96">
        <f t="shared" si="182"/>
        <v>0</v>
      </c>
      <c r="AZ88" s="96">
        <f t="shared" si="182"/>
        <v>2282.4</v>
      </c>
      <c r="BA88" s="96">
        <f t="shared" si="182"/>
        <v>0</v>
      </c>
      <c r="BB88" s="96">
        <f t="shared" si="182"/>
        <v>0</v>
      </c>
      <c r="BC88" s="96">
        <f t="shared" ref="BC88:BH89" si="183">BC93</f>
        <v>0</v>
      </c>
      <c r="BD88" s="92">
        <f>BE88+BG88+BH88+BJ88+BP88</f>
        <v>1335.9</v>
      </c>
      <c r="BE88" s="96">
        <v>0</v>
      </c>
      <c r="BF88" s="96">
        <v>0</v>
      </c>
      <c r="BG88" s="96">
        <v>1335.9</v>
      </c>
      <c r="BH88" s="96">
        <v>0</v>
      </c>
      <c r="BI88" s="96">
        <f t="shared" ref="BI88:BJ89" si="184">BI93</f>
        <v>0</v>
      </c>
      <c r="BJ88" s="96">
        <f t="shared" si="182"/>
        <v>0</v>
      </c>
    </row>
    <row r="89" spans="1:62" s="6" customFormat="1" ht="90.75" customHeight="1" x14ac:dyDescent="0.2">
      <c r="A89" s="141"/>
      <c r="B89" s="52" t="s">
        <v>36</v>
      </c>
      <c r="C89" s="52" t="s">
        <v>16</v>
      </c>
      <c r="D89" s="85">
        <f>AN89</f>
        <v>0</v>
      </c>
      <c r="E89" s="92"/>
      <c r="F89" s="92"/>
      <c r="G89" s="92"/>
      <c r="H89" s="92"/>
      <c r="I89" s="92"/>
      <c r="J89" s="96"/>
      <c r="K89" s="96"/>
      <c r="L89" s="96"/>
      <c r="M89" s="96"/>
      <c r="N89" s="96"/>
      <c r="O89" s="96"/>
      <c r="P89" s="92"/>
      <c r="Q89" s="96"/>
      <c r="R89" s="96"/>
      <c r="S89" s="96"/>
      <c r="T89" s="96"/>
      <c r="U89" s="96"/>
      <c r="V89" s="99"/>
      <c r="W89" s="92"/>
      <c r="X89" s="96"/>
      <c r="Y89" s="96"/>
      <c r="Z89" s="96"/>
      <c r="AA89" s="96"/>
      <c r="AB89" s="96"/>
      <c r="AC89" s="96"/>
      <c r="AD89" s="96"/>
      <c r="AE89" s="96"/>
      <c r="AF89" s="92"/>
      <c r="AG89" s="96"/>
      <c r="AH89" s="96"/>
      <c r="AI89" s="96"/>
      <c r="AJ89" s="96"/>
      <c r="AK89" s="96"/>
      <c r="AL89" s="96"/>
      <c r="AM89" s="96"/>
      <c r="AN89" s="92">
        <f>AP89+AQ89</f>
        <v>0</v>
      </c>
      <c r="AO89" s="96">
        <f>AO94</f>
        <v>0</v>
      </c>
      <c r="AP89" s="96">
        <f t="shared" ref="AP89:BB89" si="185">AP94</f>
        <v>0</v>
      </c>
      <c r="AQ89" s="96">
        <f t="shared" si="185"/>
        <v>0</v>
      </c>
      <c r="AR89" s="96">
        <f t="shared" si="185"/>
        <v>0</v>
      </c>
      <c r="AS89" s="96">
        <f t="shared" si="185"/>
        <v>0</v>
      </c>
      <c r="AT89" s="96">
        <f t="shared" si="185"/>
        <v>0</v>
      </c>
      <c r="AU89" s="96">
        <f t="shared" si="185"/>
        <v>0</v>
      </c>
      <c r="AV89" s="96">
        <f t="shared" si="185"/>
        <v>0</v>
      </c>
      <c r="AW89" s="92">
        <f>AX89+AY89+AZ89+BA89+BJ89</f>
        <v>0</v>
      </c>
      <c r="AX89" s="96">
        <f t="shared" si="185"/>
        <v>0</v>
      </c>
      <c r="AY89" s="96">
        <f t="shared" si="185"/>
        <v>0</v>
      </c>
      <c r="AZ89" s="96">
        <f t="shared" si="185"/>
        <v>0</v>
      </c>
      <c r="BA89" s="96">
        <f t="shared" si="185"/>
        <v>0</v>
      </c>
      <c r="BB89" s="96">
        <f t="shared" si="185"/>
        <v>0</v>
      </c>
      <c r="BC89" s="96">
        <f t="shared" si="183"/>
        <v>0</v>
      </c>
      <c r="BD89" s="92">
        <f>BE89+BG89+BH89+BJ89+BP89</f>
        <v>0</v>
      </c>
      <c r="BE89" s="96">
        <f t="shared" si="183"/>
        <v>0</v>
      </c>
      <c r="BF89" s="96">
        <f t="shared" si="183"/>
        <v>0</v>
      </c>
      <c r="BG89" s="96">
        <f t="shared" si="183"/>
        <v>0</v>
      </c>
      <c r="BH89" s="96">
        <f t="shared" si="183"/>
        <v>0</v>
      </c>
      <c r="BI89" s="96">
        <f t="shared" si="184"/>
        <v>0</v>
      </c>
      <c r="BJ89" s="96">
        <f t="shared" si="184"/>
        <v>0</v>
      </c>
    </row>
    <row r="90" spans="1:62" s="6" customFormat="1" ht="93.75" customHeight="1" x14ac:dyDescent="0.2">
      <c r="A90" s="137" t="s">
        <v>79</v>
      </c>
      <c r="B90" s="65" t="s">
        <v>90</v>
      </c>
      <c r="C90" s="65" t="s">
        <v>16</v>
      </c>
      <c r="D90" s="85">
        <f t="shared" si="166"/>
        <v>953</v>
      </c>
      <c r="E90" s="92">
        <f t="shared" si="170"/>
        <v>0</v>
      </c>
      <c r="F90" s="92">
        <f t="shared" si="171"/>
        <v>0</v>
      </c>
      <c r="G90" s="92">
        <f t="shared" si="172"/>
        <v>0</v>
      </c>
      <c r="H90" s="92">
        <f t="shared" si="173"/>
        <v>0</v>
      </c>
      <c r="I90" s="92">
        <f t="shared" si="174"/>
        <v>0</v>
      </c>
      <c r="J90" s="96"/>
      <c r="K90" s="96"/>
      <c r="L90" s="96"/>
      <c r="M90" s="96"/>
      <c r="N90" s="96"/>
      <c r="O90" s="96"/>
      <c r="P90" s="97">
        <f>Q90+R90+S90+T90+U90+V90</f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>X90+Y90+Z90+AA90+AB90+AC90+AD90+AE90</f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AG90+AH90+AI90+AJ90+AK90+AL90+AM90</f>
        <v>953</v>
      </c>
      <c r="AG90" s="96">
        <v>0</v>
      </c>
      <c r="AH90" s="96">
        <v>0</v>
      </c>
      <c r="AI90" s="96">
        <v>0</v>
      </c>
      <c r="AJ90" s="96">
        <v>953</v>
      </c>
      <c r="AK90" s="96">
        <v>0</v>
      </c>
      <c r="AL90" s="96">
        <v>0</v>
      </c>
      <c r="AM90" s="96">
        <v>0</v>
      </c>
      <c r="AN90" s="92">
        <f>AR90+AS90</f>
        <v>0</v>
      </c>
      <c r="AO90" s="96">
        <v>0</v>
      </c>
      <c r="AP90" s="99">
        <v>0</v>
      </c>
      <c r="AQ90" s="99">
        <v>0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BA90+BB90</f>
        <v>0</v>
      </c>
      <c r="AX90" s="96">
        <v>0</v>
      </c>
      <c r="AY90" s="96">
        <v>0</v>
      </c>
      <c r="AZ90" s="96">
        <v>0</v>
      </c>
      <c r="BA90" s="96">
        <v>0</v>
      </c>
      <c r="BB90" s="96">
        <v>0</v>
      </c>
      <c r="BC90" s="96">
        <v>0</v>
      </c>
      <c r="BD90" s="92">
        <f>BJ90+BK90</f>
        <v>0</v>
      </c>
      <c r="BE90" s="96">
        <v>0</v>
      </c>
      <c r="BF90" s="96">
        <v>0</v>
      </c>
      <c r="BG90" s="96">
        <v>0</v>
      </c>
      <c r="BH90" s="96">
        <v>0</v>
      </c>
      <c r="BI90" s="96">
        <v>0</v>
      </c>
      <c r="BJ90" s="96">
        <v>0</v>
      </c>
    </row>
    <row r="91" spans="1:62" s="6" customFormat="1" ht="69.75" customHeight="1" x14ac:dyDescent="0.2">
      <c r="A91" s="141"/>
      <c r="B91" s="66" t="s">
        <v>86</v>
      </c>
      <c r="C91" s="66" t="s">
        <v>86</v>
      </c>
      <c r="D91" s="85">
        <f t="shared" si="166"/>
        <v>0</v>
      </c>
      <c r="E91" s="92">
        <f t="shared" si="170"/>
        <v>0</v>
      </c>
      <c r="F91" s="92">
        <f t="shared" si="171"/>
        <v>0</v>
      </c>
      <c r="G91" s="92">
        <f t="shared" si="172"/>
        <v>0</v>
      </c>
      <c r="H91" s="92">
        <f t="shared" si="173"/>
        <v>0</v>
      </c>
      <c r="I91" s="92">
        <f t="shared" si="174"/>
        <v>0</v>
      </c>
      <c r="J91" s="92">
        <f t="shared" ref="J91:W91" si="186">L91+O91+P91</f>
        <v>0</v>
      </c>
      <c r="K91" s="92">
        <f t="shared" si="186"/>
        <v>0</v>
      </c>
      <c r="L91" s="92">
        <f t="shared" si="186"/>
        <v>0</v>
      </c>
      <c r="M91" s="92">
        <f t="shared" si="186"/>
        <v>0</v>
      </c>
      <c r="N91" s="92">
        <f t="shared" si="186"/>
        <v>0</v>
      </c>
      <c r="O91" s="92">
        <f t="shared" si="186"/>
        <v>0</v>
      </c>
      <c r="P91" s="92">
        <f t="shared" si="186"/>
        <v>0</v>
      </c>
      <c r="Q91" s="92">
        <f t="shared" si="186"/>
        <v>0</v>
      </c>
      <c r="R91" s="92">
        <f t="shared" si="186"/>
        <v>0</v>
      </c>
      <c r="S91" s="92">
        <f t="shared" si="186"/>
        <v>0</v>
      </c>
      <c r="T91" s="92">
        <f t="shared" si="186"/>
        <v>0</v>
      </c>
      <c r="U91" s="92">
        <f t="shared" si="186"/>
        <v>0</v>
      </c>
      <c r="V91" s="92">
        <f t="shared" si="186"/>
        <v>0</v>
      </c>
      <c r="W91" s="92">
        <f t="shared" si="186"/>
        <v>0</v>
      </c>
      <c r="X91" s="96"/>
      <c r="Y91" s="96"/>
      <c r="Z91" s="96"/>
      <c r="AA91" s="96"/>
      <c r="AB91" s="96"/>
      <c r="AC91" s="96"/>
      <c r="AD91" s="96"/>
      <c r="AE91" s="96"/>
      <c r="AF91" s="92">
        <f>AH91+AK91+AL91</f>
        <v>0</v>
      </c>
      <c r="AG91" s="96"/>
      <c r="AH91" s="96">
        <v>0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2">
        <f>AV91+AW91</f>
        <v>0</v>
      </c>
      <c r="AO91" s="96">
        <v>0</v>
      </c>
      <c r="AP91" s="99">
        <v>0</v>
      </c>
      <c r="AQ91" s="99">
        <v>0</v>
      </c>
      <c r="AR91" s="96">
        <v>0</v>
      </c>
      <c r="AS91" s="96">
        <v>0</v>
      </c>
      <c r="AT91" s="96">
        <v>0</v>
      </c>
      <c r="AU91" s="96">
        <v>0</v>
      </c>
      <c r="AV91" s="96">
        <v>0</v>
      </c>
      <c r="AW91" s="92">
        <f>BC91+BD91</f>
        <v>0</v>
      </c>
      <c r="AX91" s="96">
        <v>0</v>
      </c>
      <c r="AY91" s="96">
        <v>0</v>
      </c>
      <c r="AZ91" s="96">
        <v>0</v>
      </c>
      <c r="BA91" s="96">
        <v>0</v>
      </c>
      <c r="BB91" s="96">
        <v>0</v>
      </c>
      <c r="BC91" s="96">
        <v>0</v>
      </c>
      <c r="BD91" s="92">
        <f>BJ91+BK91</f>
        <v>0</v>
      </c>
      <c r="BE91" s="96">
        <v>0</v>
      </c>
      <c r="BF91" s="96">
        <v>0</v>
      </c>
      <c r="BG91" s="96">
        <v>0</v>
      </c>
      <c r="BH91" s="96">
        <v>0</v>
      </c>
      <c r="BI91" s="96">
        <v>0</v>
      </c>
      <c r="BJ91" s="96">
        <v>0</v>
      </c>
    </row>
    <row r="92" spans="1:62" s="6" customFormat="1" ht="96.75" customHeight="1" x14ac:dyDescent="0.2">
      <c r="A92" s="62" t="s">
        <v>78</v>
      </c>
      <c r="B92" s="73" t="s">
        <v>90</v>
      </c>
      <c r="C92" s="65" t="s">
        <v>16</v>
      </c>
      <c r="D92" s="85">
        <f t="shared" si="166"/>
        <v>0</v>
      </c>
      <c r="E92" s="92">
        <f t="shared" si="170"/>
        <v>0</v>
      </c>
      <c r="F92" s="92">
        <f t="shared" si="171"/>
        <v>0</v>
      </c>
      <c r="G92" s="92">
        <f t="shared" si="172"/>
        <v>0</v>
      </c>
      <c r="H92" s="92">
        <f t="shared" si="173"/>
        <v>0</v>
      </c>
      <c r="I92" s="92">
        <f t="shared" si="174"/>
        <v>0</v>
      </c>
      <c r="J92" s="96"/>
      <c r="K92" s="96"/>
      <c r="L92" s="96"/>
      <c r="M92" s="96"/>
      <c r="N92" s="96"/>
      <c r="O92" s="96"/>
      <c r="P92" s="97">
        <f t="shared" ref="P92:P95" si="187">Q92+R92+S92+T92+U92+V92</f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ref="W92:W95" si="188">X92+Y92+Z92+AA92+AB92+AC92+AD92+AE92</f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 t="shared" ref="AF92" si="189">AJ92</f>
        <v>0</v>
      </c>
      <c r="AG92" s="96">
        <v>0</v>
      </c>
      <c r="AH92" s="96">
        <v>0</v>
      </c>
      <c r="AI92" s="96">
        <v>0</v>
      </c>
      <c r="AJ92" s="96">
        <v>0</v>
      </c>
      <c r="AK92" s="96">
        <v>0</v>
      </c>
      <c r="AL92" s="96">
        <v>0</v>
      </c>
      <c r="AM92" s="96">
        <v>0</v>
      </c>
      <c r="AN92" s="92">
        <f>AR92+AS92+AT92+AU92</f>
        <v>0</v>
      </c>
      <c r="AO92" s="96">
        <v>0</v>
      </c>
      <c r="AP92" s="99">
        <v>0</v>
      </c>
      <c r="AQ92" s="99">
        <v>0</v>
      </c>
      <c r="AR92" s="96">
        <v>0</v>
      </c>
      <c r="AS92" s="96">
        <v>0</v>
      </c>
      <c r="AT92" s="96">
        <v>0</v>
      </c>
      <c r="AU92" s="96">
        <v>0</v>
      </c>
      <c r="AV92" s="96">
        <v>0</v>
      </c>
      <c r="AW92" s="92">
        <f t="shared" ref="AW92" si="190">BA92</f>
        <v>0</v>
      </c>
      <c r="AX92" s="96">
        <v>0</v>
      </c>
      <c r="AY92" s="96">
        <v>0</v>
      </c>
      <c r="AZ92" s="96">
        <v>0</v>
      </c>
      <c r="BA92" s="96">
        <v>0</v>
      </c>
      <c r="BB92" s="96">
        <v>0</v>
      </c>
      <c r="BC92" s="96">
        <v>0</v>
      </c>
      <c r="BD92" s="92">
        <f t="shared" ref="BD92" si="191">BJ92</f>
        <v>0</v>
      </c>
      <c r="BE92" s="96">
        <v>0</v>
      </c>
      <c r="BF92" s="96">
        <v>0</v>
      </c>
      <c r="BG92" s="96">
        <v>0</v>
      </c>
      <c r="BH92" s="96">
        <v>0</v>
      </c>
      <c r="BI92" s="96">
        <v>0</v>
      </c>
      <c r="BJ92" s="96">
        <v>0</v>
      </c>
    </row>
    <row r="93" spans="1:62" s="6" customFormat="1" ht="85.5" customHeight="1" x14ac:dyDescent="0.2">
      <c r="A93" s="135" t="s">
        <v>81</v>
      </c>
      <c r="B93" s="58" t="s">
        <v>15</v>
      </c>
      <c r="C93" s="65" t="s">
        <v>15</v>
      </c>
      <c r="D93" s="85">
        <f t="shared" si="166"/>
        <v>20200.000000000004</v>
      </c>
      <c r="E93" s="92">
        <f t="shared" si="170"/>
        <v>0</v>
      </c>
      <c r="F93" s="92">
        <f t="shared" si="171"/>
        <v>0</v>
      </c>
      <c r="G93" s="92">
        <f t="shared" si="172"/>
        <v>0</v>
      </c>
      <c r="H93" s="92">
        <f t="shared" si="173"/>
        <v>0</v>
      </c>
      <c r="I93" s="92">
        <f t="shared" si="174"/>
        <v>0</v>
      </c>
      <c r="J93" s="96"/>
      <c r="K93" s="96"/>
      <c r="L93" s="96"/>
      <c r="M93" s="96"/>
      <c r="N93" s="96"/>
      <c r="O93" s="96"/>
      <c r="P93" s="97">
        <f t="shared" si="187"/>
        <v>0</v>
      </c>
      <c r="Q93" s="96">
        <v>0</v>
      </c>
      <c r="R93" s="96">
        <v>0</v>
      </c>
      <c r="S93" s="96">
        <v>0</v>
      </c>
      <c r="T93" s="99">
        <v>0</v>
      </c>
      <c r="U93" s="99">
        <v>0</v>
      </c>
      <c r="V93" s="99">
        <v>0</v>
      </c>
      <c r="W93" s="97">
        <f t="shared" si="188"/>
        <v>0</v>
      </c>
      <c r="X93" s="96">
        <v>0</v>
      </c>
      <c r="Y93" s="96">
        <v>0</v>
      </c>
      <c r="Z93" s="96">
        <v>0</v>
      </c>
      <c r="AA93" s="96">
        <v>0</v>
      </c>
      <c r="AB93" s="96">
        <v>0</v>
      </c>
      <c r="AC93" s="96">
        <v>0</v>
      </c>
      <c r="AD93" s="96">
        <v>0</v>
      </c>
      <c r="AE93" s="96">
        <v>0</v>
      </c>
      <c r="AF93" s="92">
        <f>AI93</f>
        <v>16581.7</v>
      </c>
      <c r="AG93" s="96">
        <v>0</v>
      </c>
      <c r="AH93" s="96">
        <v>0</v>
      </c>
      <c r="AI93" s="96">
        <v>16581.7</v>
      </c>
      <c r="AJ93" s="96">
        <v>0</v>
      </c>
      <c r="AK93" s="96">
        <v>0</v>
      </c>
      <c r="AL93" s="96">
        <v>0</v>
      </c>
      <c r="AM93" s="96">
        <v>0</v>
      </c>
      <c r="AN93" s="92">
        <f>AP93+AQ93</f>
        <v>0</v>
      </c>
      <c r="AO93" s="96">
        <v>0</v>
      </c>
      <c r="AP93" s="95">
        <v>0</v>
      </c>
      <c r="AQ93" s="95">
        <v>0</v>
      </c>
      <c r="AR93" s="96">
        <v>0</v>
      </c>
      <c r="AS93" s="96">
        <v>0</v>
      </c>
      <c r="AT93" s="96">
        <v>0</v>
      </c>
      <c r="AU93" s="96">
        <v>0</v>
      </c>
      <c r="AV93" s="96">
        <v>0</v>
      </c>
      <c r="AW93" s="92">
        <f>AZ93</f>
        <v>2282.4</v>
      </c>
      <c r="AX93" s="96">
        <v>0</v>
      </c>
      <c r="AY93" s="96">
        <v>0</v>
      </c>
      <c r="AZ93" s="96">
        <v>2282.4</v>
      </c>
      <c r="BA93" s="96">
        <v>0</v>
      </c>
      <c r="BB93" s="96">
        <v>0</v>
      </c>
      <c r="BC93" s="96">
        <v>0</v>
      </c>
      <c r="BD93" s="92">
        <f>BG93</f>
        <v>1335.9</v>
      </c>
      <c r="BE93" s="96">
        <v>0</v>
      </c>
      <c r="BF93" s="96">
        <v>0</v>
      </c>
      <c r="BG93" s="96">
        <v>1335.9</v>
      </c>
      <c r="BH93" s="96">
        <v>0</v>
      </c>
      <c r="BI93" s="96">
        <v>0</v>
      </c>
      <c r="BJ93" s="96">
        <v>0</v>
      </c>
    </row>
    <row r="94" spans="1:62" s="6" customFormat="1" ht="57" hidden="1" customHeight="1" x14ac:dyDescent="0.2">
      <c r="A94" s="136"/>
      <c r="B94" s="132" t="s">
        <v>36</v>
      </c>
      <c r="C94" s="132" t="s">
        <v>36</v>
      </c>
      <c r="D94" s="85">
        <f t="shared" si="166"/>
        <v>0</v>
      </c>
      <c r="E94" s="92"/>
      <c r="F94" s="92"/>
      <c r="G94" s="92"/>
      <c r="H94" s="92"/>
      <c r="I94" s="92"/>
      <c r="J94" s="96"/>
      <c r="K94" s="96"/>
      <c r="L94" s="96"/>
      <c r="M94" s="96"/>
      <c r="N94" s="96"/>
      <c r="O94" s="96"/>
      <c r="P94" s="97"/>
      <c r="Q94" s="96"/>
      <c r="R94" s="96"/>
      <c r="S94" s="96"/>
      <c r="T94" s="99"/>
      <c r="U94" s="99"/>
      <c r="V94" s="99"/>
      <c r="W94" s="97"/>
      <c r="X94" s="96"/>
      <c r="Y94" s="96"/>
      <c r="Z94" s="96"/>
      <c r="AA94" s="96"/>
      <c r="AB94" s="96"/>
      <c r="AC94" s="96"/>
      <c r="AD94" s="96"/>
      <c r="AE94" s="96"/>
      <c r="AF94" s="92"/>
      <c r="AG94" s="96"/>
      <c r="AH94" s="96"/>
      <c r="AI94" s="96"/>
      <c r="AJ94" s="96"/>
      <c r="AK94" s="96"/>
      <c r="AL94" s="96"/>
      <c r="AM94" s="96"/>
      <c r="AN94" s="92">
        <f>AP94+AQ94</f>
        <v>0</v>
      </c>
      <c r="AO94" s="96">
        <v>0</v>
      </c>
      <c r="AP94" s="95"/>
      <c r="AQ94" s="95"/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2">
        <f>AZ94</f>
        <v>0</v>
      </c>
      <c r="AX94" s="96"/>
      <c r="AY94" s="96"/>
      <c r="AZ94" s="96"/>
      <c r="BA94" s="96"/>
      <c r="BB94" s="96"/>
      <c r="BC94" s="96"/>
      <c r="BD94" s="92">
        <f>BG94</f>
        <v>0</v>
      </c>
      <c r="BE94" s="96"/>
      <c r="BF94" s="96"/>
      <c r="BG94" s="96"/>
      <c r="BH94" s="96"/>
      <c r="BI94" s="96"/>
      <c r="BJ94" s="96"/>
    </row>
    <row r="95" spans="1:62" s="6" customFormat="1" ht="88.5" customHeight="1" x14ac:dyDescent="0.2">
      <c r="A95" s="62" t="s">
        <v>80</v>
      </c>
      <c r="B95" s="65" t="s">
        <v>54</v>
      </c>
      <c r="C95" s="65" t="s">
        <v>16</v>
      </c>
      <c r="D95" s="85">
        <f t="shared" si="166"/>
        <v>8242.4</v>
      </c>
      <c r="E95" s="92">
        <f t="shared" si="170"/>
        <v>0</v>
      </c>
      <c r="F95" s="92">
        <f t="shared" si="171"/>
        <v>0</v>
      </c>
      <c r="G95" s="92">
        <f t="shared" si="172"/>
        <v>0</v>
      </c>
      <c r="H95" s="92">
        <f t="shared" si="173"/>
        <v>0</v>
      </c>
      <c r="I95" s="92">
        <f t="shared" si="174"/>
        <v>0</v>
      </c>
      <c r="J95" s="96"/>
      <c r="K95" s="96"/>
      <c r="L95" s="96"/>
      <c r="M95" s="96"/>
      <c r="N95" s="96"/>
      <c r="O95" s="96"/>
      <c r="P95" s="97">
        <f t="shared" si="187"/>
        <v>0</v>
      </c>
      <c r="Q95" s="96">
        <v>0</v>
      </c>
      <c r="R95" s="96">
        <v>0</v>
      </c>
      <c r="S95" s="96">
        <v>0</v>
      </c>
      <c r="T95" s="99">
        <v>0</v>
      </c>
      <c r="U95" s="99">
        <v>0</v>
      </c>
      <c r="V95" s="99">
        <v>0</v>
      </c>
      <c r="W95" s="97">
        <f t="shared" si="188"/>
        <v>0</v>
      </c>
      <c r="X95" s="96">
        <v>0</v>
      </c>
      <c r="Y95" s="96">
        <v>0</v>
      </c>
      <c r="Z95" s="96">
        <v>0</v>
      </c>
      <c r="AA95" s="96">
        <v>0</v>
      </c>
      <c r="AB95" s="96">
        <v>0</v>
      </c>
      <c r="AC95" s="96">
        <v>0</v>
      </c>
      <c r="AD95" s="96">
        <v>0</v>
      </c>
      <c r="AE95" s="96">
        <v>0</v>
      </c>
      <c r="AF95" s="92">
        <f>AH95+AJ95</f>
        <v>2071.1999999999998</v>
      </c>
      <c r="AG95" s="96">
        <v>0</v>
      </c>
      <c r="AH95" s="96">
        <v>631.20000000000005</v>
      </c>
      <c r="AI95" s="96">
        <v>0</v>
      </c>
      <c r="AJ95" s="96">
        <v>1440</v>
      </c>
      <c r="AK95" s="96">
        <v>0</v>
      </c>
      <c r="AL95" s="96">
        <v>0</v>
      </c>
      <c r="AM95" s="96">
        <v>0</v>
      </c>
      <c r="AN95" s="92">
        <f>AP95+AR95</f>
        <v>2057.1</v>
      </c>
      <c r="AO95" s="96">
        <v>0</v>
      </c>
      <c r="AP95" s="99">
        <v>557.1</v>
      </c>
      <c r="AQ95" s="99">
        <v>0</v>
      </c>
      <c r="AR95" s="96">
        <v>1500</v>
      </c>
      <c r="AS95" s="96">
        <v>0</v>
      </c>
      <c r="AT95" s="96">
        <v>0</v>
      </c>
      <c r="AU95" s="96">
        <v>0</v>
      </c>
      <c r="AV95" s="96">
        <v>0</v>
      </c>
      <c r="AW95" s="92">
        <f>AY95+BA95</f>
        <v>2057.1</v>
      </c>
      <c r="AX95" s="96">
        <v>0</v>
      </c>
      <c r="AY95" s="96">
        <v>557.1</v>
      </c>
      <c r="AZ95" s="96">
        <v>0</v>
      </c>
      <c r="BA95" s="96">
        <v>1500</v>
      </c>
      <c r="BB95" s="96">
        <v>0</v>
      </c>
      <c r="BC95" s="96">
        <v>0</v>
      </c>
      <c r="BD95" s="92">
        <f>BF95+BH95</f>
        <v>2057</v>
      </c>
      <c r="BE95" s="96">
        <v>0</v>
      </c>
      <c r="BF95" s="96">
        <v>557</v>
      </c>
      <c r="BG95" s="96">
        <v>0</v>
      </c>
      <c r="BH95" s="96">
        <v>1500</v>
      </c>
      <c r="BI95" s="96">
        <v>0</v>
      </c>
      <c r="BJ95" s="96">
        <v>0</v>
      </c>
    </row>
    <row r="96" spans="1:62" x14ac:dyDescent="0.2">
      <c r="D96" s="6"/>
      <c r="E96" s="55"/>
      <c r="F96" s="6"/>
      <c r="G96" s="6"/>
      <c r="H96" s="6"/>
      <c r="I96" s="25"/>
      <c r="J96" s="6"/>
      <c r="K96" s="6"/>
      <c r="L96" s="6"/>
      <c r="M96" s="6"/>
      <c r="N96" s="6"/>
      <c r="O96" s="6"/>
      <c r="P96" s="25"/>
      <c r="Q96" s="61"/>
      <c r="R96" s="61"/>
      <c r="S96" s="61"/>
      <c r="T96" s="61"/>
      <c r="U96" s="61"/>
      <c r="V96" s="61"/>
      <c r="W96" s="70"/>
      <c r="X96" s="71"/>
      <c r="Y96" s="71"/>
      <c r="Z96" s="71"/>
      <c r="AA96" s="71"/>
      <c r="AB96" s="71"/>
      <c r="AC96" s="71"/>
      <c r="AD96" s="71"/>
      <c r="AE96" s="71"/>
      <c r="AF96" s="70"/>
      <c r="AG96" s="71"/>
      <c r="AH96" s="71"/>
      <c r="AI96" s="71"/>
      <c r="AJ96" s="71"/>
      <c r="AK96" s="71"/>
      <c r="AL96" s="71"/>
      <c r="AM96" s="71"/>
      <c r="AN96" s="71"/>
      <c r="AO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</row>
    <row r="97" spans="4:62" x14ac:dyDescent="0.2">
      <c r="D97" s="6"/>
      <c r="E97" s="55"/>
      <c r="F97" s="6"/>
      <c r="G97" s="6"/>
      <c r="H97" s="6"/>
      <c r="I97" s="25"/>
      <c r="J97" s="6"/>
      <c r="K97" s="6"/>
      <c r="L97" s="6"/>
      <c r="M97" s="6"/>
      <c r="N97" s="6"/>
      <c r="O97" s="6"/>
      <c r="P97" s="25"/>
      <c r="Q97" s="6"/>
      <c r="R97" s="6"/>
      <c r="T97" s="6"/>
      <c r="U97" s="6"/>
      <c r="V97" s="6"/>
      <c r="AF97" s="25"/>
      <c r="AG97" s="6"/>
      <c r="AH97" s="6"/>
      <c r="AJ97" s="6"/>
      <c r="AK97" s="6"/>
      <c r="AL97" s="6"/>
      <c r="AM97" s="6"/>
      <c r="AN97" s="6"/>
      <c r="AO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</row>
    <row r="98" spans="4:62" x14ac:dyDescent="0.2">
      <c r="E98" s="55"/>
      <c r="F98" s="6"/>
      <c r="G98" s="6"/>
      <c r="H98" s="6"/>
      <c r="I98" s="25"/>
      <c r="J98" s="6"/>
      <c r="K98" s="6"/>
      <c r="L98" s="6"/>
      <c r="M98" s="6"/>
      <c r="N98" s="6"/>
      <c r="O98" s="6"/>
      <c r="P98" s="6"/>
      <c r="Q98" s="6"/>
      <c r="R98" s="6"/>
      <c r="T98" s="6"/>
      <c r="U98" s="6"/>
      <c r="V98" s="6"/>
      <c r="AF98" s="25"/>
    </row>
    <row r="102" spans="4:62" x14ac:dyDescent="0.2">
      <c r="E102" s="2"/>
    </row>
  </sheetData>
  <mergeCells count="71">
    <mergeCell ref="BC54:BC55"/>
    <mergeCell ref="BD54:BD55"/>
    <mergeCell ref="BJ54:BJ55"/>
    <mergeCell ref="BE54:BE55"/>
    <mergeCell ref="BF54:BF55"/>
    <mergeCell ref="BG54:BG55"/>
    <mergeCell ref="BH54:BH55"/>
    <mergeCell ref="BI54:BI55"/>
    <mergeCell ref="AX54:AX55"/>
    <mergeCell ref="AY54:AY55"/>
    <mergeCell ref="AZ54:AZ55"/>
    <mergeCell ref="BA54:BA55"/>
    <mergeCell ref="BB54:BB55"/>
    <mergeCell ref="AS54:AS55"/>
    <mergeCell ref="AT54:AT55"/>
    <mergeCell ref="AU54:AU55"/>
    <mergeCell ref="AV54:AV55"/>
    <mergeCell ref="AW54:AW55"/>
    <mergeCell ref="AN54:AN55"/>
    <mergeCell ref="AO54:AO55"/>
    <mergeCell ref="AP54:AP55"/>
    <mergeCell ref="AQ54:AQ55"/>
    <mergeCell ref="AR54:AR55"/>
    <mergeCell ref="AI54:AI55"/>
    <mergeCell ref="AJ54:AJ55"/>
    <mergeCell ref="AK54:AK55"/>
    <mergeCell ref="AL54:AL55"/>
    <mergeCell ref="AM54:AM5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D11:BJ11"/>
    <mergeCell ref="AD8:AE8"/>
    <mergeCell ref="A21:A26"/>
    <mergeCell ref="AW12:BC12"/>
    <mergeCell ref="AZ4:BJ6"/>
    <mergeCell ref="A88:A89"/>
    <mergeCell ref="BD12:BJ12"/>
    <mergeCell ref="A9:BJ9"/>
    <mergeCell ref="A30:A32"/>
    <mergeCell ref="A72:A76"/>
    <mergeCell ref="B54:B55"/>
    <mergeCell ref="C54:C55"/>
    <mergeCell ref="D54:D55"/>
    <mergeCell ref="E54:E55"/>
    <mergeCell ref="I54:I55"/>
    <mergeCell ref="P54:P55"/>
    <mergeCell ref="W54:W55"/>
    <mergeCell ref="AF54:AF55"/>
    <mergeCell ref="AG54:AG55"/>
    <mergeCell ref="AH54:AH55"/>
    <mergeCell ref="A93:A94"/>
    <mergeCell ref="A49:A52"/>
    <mergeCell ref="P12:V12"/>
    <mergeCell ref="A81:A83"/>
    <mergeCell ref="A90:A91"/>
    <mergeCell ref="A79:A80"/>
    <mergeCell ref="A77:A78"/>
    <mergeCell ref="A11:A13"/>
    <mergeCell ref="B11:B13"/>
    <mergeCell ref="C11:C13"/>
    <mergeCell ref="D12:D13"/>
  </mergeCells>
  <pageMargins left="0.43307086614173229" right="0" top="0" bottom="0" header="0" footer="0"/>
  <pageSetup paperSize="9" scale="26" fitToHeight="0" orientation="landscape" r:id="rId1"/>
  <rowBreaks count="2" manualBreakCount="2">
    <brk id="59" max="61" man="1"/>
    <brk id="81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2019-09-04T13:28:32Z</dcterms:modified>
</cp:coreProperties>
</file>