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tabRatio="60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Лист1!$A$2:$T$46</definedName>
  </definedNames>
  <calcPr calcId="145621" refMode="R1C1"/>
</workbook>
</file>

<file path=xl/calcChain.xml><?xml version="1.0" encoding="utf-8"?>
<calcChain xmlns="http://schemas.openxmlformats.org/spreadsheetml/2006/main">
  <c r="J25" i="1" l="1"/>
  <c r="J23" i="1"/>
  <c r="J21" i="1"/>
  <c r="E43" i="1" l="1"/>
  <c r="I43" i="1"/>
  <c r="D43" i="1" s="1"/>
  <c r="M43" i="1"/>
  <c r="Q43" i="1"/>
  <c r="J42" i="1"/>
  <c r="J41" i="1" s="1"/>
  <c r="Q27" i="1"/>
  <c r="M27" i="1"/>
  <c r="I27" i="1"/>
  <c r="E27" i="1"/>
  <c r="Q28" i="1"/>
  <c r="M28" i="1"/>
  <c r="I28" i="1"/>
  <c r="E28" i="1"/>
  <c r="Q26" i="1"/>
  <c r="M26" i="1"/>
  <c r="I26" i="1"/>
  <c r="E26" i="1"/>
  <c r="R25" i="1"/>
  <c r="Q25" i="1" s="1"/>
  <c r="M25" i="1"/>
  <c r="I25" i="1"/>
  <c r="F25" i="1"/>
  <c r="E25" i="1"/>
  <c r="Q24" i="1"/>
  <c r="M24" i="1"/>
  <c r="I24" i="1"/>
  <c r="E24" i="1"/>
  <c r="Q23" i="1"/>
  <c r="M23" i="1"/>
  <c r="I23" i="1"/>
  <c r="E23" i="1"/>
  <c r="Q22" i="1"/>
  <c r="M22" i="1"/>
  <c r="I22" i="1"/>
  <c r="E22" i="1"/>
  <c r="Q21" i="1"/>
  <c r="O21" i="1"/>
  <c r="M21" i="1" s="1"/>
  <c r="N21" i="1"/>
  <c r="K21" i="1"/>
  <c r="F21" i="1"/>
  <c r="E21" i="1" s="1"/>
  <c r="D24" i="1" l="1"/>
  <c r="D28" i="1"/>
  <c r="I21" i="1"/>
  <c r="D26" i="1"/>
  <c r="D27" i="1"/>
  <c r="D25" i="1"/>
  <c r="D22" i="1"/>
  <c r="D23" i="1"/>
  <c r="D21" i="1"/>
  <c r="I33" i="1" l="1"/>
  <c r="M33" i="1" l="1"/>
  <c r="E33" i="1"/>
  <c r="E32" i="1"/>
  <c r="F18" i="1" l="1"/>
  <c r="M32" i="1" l="1"/>
  <c r="Q30" i="1"/>
  <c r="Q31" i="1"/>
  <c r="Q32" i="1"/>
  <c r="Q34" i="1"/>
  <c r="Q44" i="1"/>
  <c r="Q45" i="1"/>
  <c r="E39" i="1"/>
  <c r="D39" i="1" s="1"/>
  <c r="D38" i="1"/>
  <c r="Q37" i="1"/>
  <c r="M37" i="1"/>
  <c r="I37" i="1"/>
  <c r="E37" i="1"/>
  <c r="Q36" i="1"/>
  <c r="M36" i="1"/>
  <c r="I36" i="1"/>
  <c r="F36" i="1"/>
  <c r="E36" i="1" s="1"/>
  <c r="Q35" i="1"/>
  <c r="M35" i="1"/>
  <c r="I35" i="1"/>
  <c r="E35" i="1"/>
  <c r="M34" i="1"/>
  <c r="I34" i="1"/>
  <c r="E34" i="1"/>
  <c r="D33" i="1"/>
  <c r="I32" i="1"/>
  <c r="S41" i="1"/>
  <c r="S18" i="1"/>
  <c r="R46" i="1"/>
  <c r="R41" i="1" s="1"/>
  <c r="P41" i="1"/>
  <c r="P18" i="1"/>
  <c r="S13" i="1" l="1"/>
  <c r="S15" i="1" s="1"/>
  <c r="Q46" i="1"/>
  <c r="R18" i="1"/>
  <c r="R13" i="1" s="1"/>
  <c r="D32" i="1"/>
  <c r="D34" i="1"/>
  <c r="D37" i="1"/>
  <c r="D35" i="1"/>
  <c r="D36" i="1"/>
  <c r="P13" i="1"/>
  <c r="R15" i="1" l="1"/>
  <c r="N46" i="1"/>
  <c r="N41" i="1" s="1"/>
  <c r="M42" i="1" l="1"/>
  <c r="Q42" i="1" l="1"/>
  <c r="E42" i="1"/>
  <c r="I42" i="1"/>
  <c r="D42" i="1" l="1"/>
  <c r="M46" i="1"/>
  <c r="I46" i="1"/>
  <c r="E46" i="1"/>
  <c r="M45" i="1"/>
  <c r="I45" i="1"/>
  <c r="E45" i="1"/>
  <c r="M44" i="1"/>
  <c r="I44" i="1"/>
  <c r="E44" i="1"/>
  <c r="T41" i="1"/>
  <c r="O41" i="1"/>
  <c r="M41" i="1" s="1"/>
  <c r="L41" i="1"/>
  <c r="K41" i="1"/>
  <c r="I41" i="1" s="1"/>
  <c r="H41" i="1"/>
  <c r="G41" i="1"/>
  <c r="F41" i="1"/>
  <c r="E41" i="1" l="1"/>
  <c r="D45" i="1"/>
  <c r="D44" i="1"/>
  <c r="Q41" i="1"/>
  <c r="D41" i="1" s="1"/>
  <c r="D46" i="1"/>
  <c r="J18" i="1" l="1"/>
  <c r="Q17" i="1" l="1"/>
  <c r="M17" i="1"/>
  <c r="I17" i="1"/>
  <c r="E17" i="1"/>
  <c r="D17" i="1" l="1"/>
  <c r="Q20" i="1" l="1"/>
  <c r="M20" i="1"/>
  <c r="I20" i="1"/>
  <c r="E20" i="1"/>
  <c r="D20" i="1" l="1"/>
  <c r="D5" i="2"/>
  <c r="G18" i="1"/>
  <c r="H18" i="1"/>
  <c r="H13" i="1" s="1"/>
  <c r="K18" i="1"/>
  <c r="L18" i="1"/>
  <c r="L13" i="1" s="1"/>
  <c r="N18" i="1"/>
  <c r="O18" i="1"/>
  <c r="T18" i="1"/>
  <c r="Q18" i="1" s="1"/>
  <c r="M18" i="1" l="1"/>
  <c r="F30" i="1"/>
  <c r="I18" i="1" l="1"/>
  <c r="E18" i="1" l="1"/>
  <c r="D18" i="1" s="1"/>
  <c r="M30" i="1" l="1"/>
  <c r="I30" i="1"/>
  <c r="E30" i="1"/>
  <c r="D30" i="1" l="1"/>
  <c r="D29" i="1" s="1"/>
  <c r="M31" i="1"/>
  <c r="I31" i="1"/>
  <c r="E31" i="1"/>
  <c r="T29" i="1"/>
  <c r="Q29" i="1" s="1"/>
  <c r="O29" i="1"/>
  <c r="O13" i="1" s="1"/>
  <c r="N29" i="1"/>
  <c r="N13" i="1" s="1"/>
  <c r="K29" i="1"/>
  <c r="K13" i="1" s="1"/>
  <c r="J29" i="1"/>
  <c r="J13" i="1" s="1"/>
  <c r="G29" i="1"/>
  <c r="G13" i="1" s="1"/>
  <c r="F29" i="1"/>
  <c r="F13" i="1" s="1"/>
  <c r="E13" i="1" l="1"/>
  <c r="I13" i="1"/>
  <c r="M13" i="1"/>
  <c r="T13" i="1"/>
  <c r="Q13" i="1" s="1"/>
  <c r="F15" i="1"/>
  <c r="D31" i="1"/>
  <c r="I29" i="1"/>
  <c r="M29" i="1"/>
  <c r="E29" i="1"/>
  <c r="M15" i="1" l="1"/>
  <c r="D13" i="1"/>
  <c r="E15" i="1"/>
  <c r="T15" i="1"/>
  <c r="Q15" i="1"/>
  <c r="N15" i="1"/>
  <c r="G15" i="1"/>
  <c r="O15" i="1" l="1"/>
  <c r="K15" i="1"/>
  <c r="J15" i="1"/>
  <c r="I15" i="1" l="1"/>
  <c r="D15" i="1" s="1"/>
</calcChain>
</file>

<file path=xl/comments1.xml><?xml version="1.0" encoding="utf-8"?>
<comments xmlns="http://schemas.openxmlformats.org/spreadsheetml/2006/main">
  <authors>
    <author>Автор</author>
  </authors>
  <commentList>
    <comment ref="J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N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<sst xmlns="http://schemas.openxmlformats.org/spreadsheetml/2006/main" count="113" uniqueCount="56">
  <si>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</si>
  <si>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</si>
  <si>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</si>
  <si>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</si>
  <si>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</si>
  <si>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</si>
  <si>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</si>
  <si>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</si>
  <si>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</si>
  <si>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</si>
  <si>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</si>
  <si>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</si>
  <si>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</si>
  <si>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</si>
  <si>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</si>
  <si>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</si>
  <si>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 xml:space="preserve">Приложение 2                                                                                     к муниципальной программе «Жилье, жилищно-коммунальное хозяйство  и территориальное развитие 
МО МР «Печора»
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</si>
  <si>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</si>
  <si>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</si>
  <si>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</si>
  <si>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</si>
  <si>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</si>
  <si>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</si>
  <si>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</si>
  <si>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</si>
  <si>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</si>
  <si>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</si>
  <si>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</si>
  <si>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</si>
  <si>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3.1.4. Реконструкция, капитальный ремонт и ремонт автомобильных дорог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</si>
  <si>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</si>
  <si>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</si>
  <si>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</si>
  <si>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</si>
  <si>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</si>
  <si>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жиывотных</t>
    </r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</si>
  <si>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</si>
  <si>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</si>
  <si>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</si>
  <si>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</si>
  <si>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</si>
  <si>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</si>
  <si>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</si>
  <si>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</si>
  <si>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</si>
  <si>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</si>
  <si>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и ремонту многоквартирных домов</t>
    </r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</si>
  <si>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начеления.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</si>
  <si>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</si>
  <si>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</si>
  <si>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Основное мероприятие 5.1.2 "Обеспечение мероприятий, направленных на энергосбережение жилищно-коммунальных услуг"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</si>
  <si>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</si>
  <si>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</si>
  <si>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Приложение 3 к вносимым изменениям</t>
  </si>
  <si>
    <t xml:space="preserve">Подпрограмма 5 «Энергосбережение повышение энергетической эффективности на территории муниципального района «Печора»
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</si>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</sst>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0" fillId="4" borderId="0" xfId="0" applyFill="1"/>
    <xf numFmtId="0" fontId="3" fillId="4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2" borderId="0" xfId="0" applyFont="1" applyFill="1"/>
    <xf numFmtId="0" fontId="1" fillId="3" borderId="0" xfId="0" applyFont="1" applyFill="1"/>
    <xf numFmtId="0" fontId="1" fillId="2" borderId="0" xfId="0" applyFont="1" applyFill="1" applyAlignment="1">
      <alignment horizontal="righ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Y46"/>
  <sheetViews>
    <sheetView tabSelected="1" view="pageBreakPreview" topLeftCell="A86" zoomScale="70" zoomScaleNormal="67" zoomScaleSheetLayoutView="70" workbookViewId="0">
      <pane ySplit="420" topLeftCell="A34" activePane="bottomLeft"/>
      <selection activeCell="R86" sqref="R1:R1048576"/>
      <selection pane="bottomLeft" activeCell="A36" sqref="A36"/>
    </sheetView>
  </sheetViews>
  <sheetFormatPr defaultRowHeight="15" x14ac:dyDescent="0.25"/>
  <cols>
    <col min="1" max="1" width="43.7109375" customWidth="1"/>
    <col min="2" max="2" width="17.140625" customWidth="1"/>
    <col min="3" max="3" width="17" customWidth="1"/>
    <col min="4" max="4" width="13" customWidth="1"/>
    <col min="5" max="5" width="12.28515625" style="4" customWidth="1"/>
    <col min="6" max="6" width="12" style="2" customWidth="1"/>
    <col min="7" max="7" width="11.5703125" customWidth="1"/>
    <col min="8" max="8" width="9.5703125" customWidth="1"/>
    <col min="9" max="9" width="12.42578125" style="4" customWidth="1"/>
    <col min="10" max="10" width="11.85546875" style="2" customWidth="1"/>
    <col min="11" max="11" width="10.5703125" customWidth="1"/>
    <col min="12" max="12" width="9.7109375" customWidth="1"/>
    <col min="13" max="13" width="12" style="4" customWidth="1"/>
    <col min="14" max="14" width="11.85546875" style="2" customWidth="1"/>
    <col min="15" max="15" width="11.140625" customWidth="1"/>
    <col min="16" max="16" width="9.7109375" customWidth="1"/>
    <col min="17" max="17" width="12.7109375" style="4" bestFit="1" customWidth="1"/>
    <col min="18" max="18" width="11.140625" customWidth="1"/>
    <col min="19" max="19" width="12.7109375" style="2" bestFit="1" customWidth="1"/>
    <col min="20" max="22" width="11.7109375" customWidth="1"/>
  </cols>
  <sheetData>
    <row r="2" spans="1:22" ht="29.25" customHeight="1" x14ac:dyDescent="0.25">
      <c r="B2" s="2"/>
      <c r="C2" s="2"/>
      <c r="D2" s="2"/>
      <c r="E2" s="2"/>
      <c r="G2" s="2"/>
      <c r="H2" s="2"/>
      <c r="I2" s="2"/>
      <c r="K2" s="2"/>
      <c r="L2" s="2"/>
      <c r="M2" s="2"/>
      <c r="N2" s="56"/>
      <c r="O2" s="56" t="s">
        <v>53</v>
      </c>
      <c r="P2" s="56"/>
      <c r="Q2" s="57"/>
      <c r="R2" s="56"/>
      <c r="T2" s="2"/>
      <c r="U2" s="2"/>
      <c r="V2" s="2"/>
    </row>
    <row r="3" spans="1:22" ht="15" customHeight="1" x14ac:dyDescent="0.25">
      <c r="A3" s="2"/>
      <c r="B3" s="2"/>
      <c r="C3" s="2"/>
      <c r="D3" s="2"/>
      <c r="E3" s="2"/>
      <c r="G3" s="2"/>
      <c r="H3" s="2"/>
      <c r="I3" s="2"/>
      <c r="K3" s="2"/>
      <c r="L3" s="2"/>
      <c r="M3" s="58" t="s">
        <v>16</v>
      </c>
      <c r="N3" s="58"/>
      <c r="O3" s="58"/>
      <c r="P3" s="58"/>
      <c r="Q3" s="58"/>
      <c r="R3" s="58"/>
      <c r="S3" s="58"/>
      <c r="T3" s="58"/>
      <c r="U3" s="38"/>
      <c r="V3" s="38"/>
    </row>
    <row r="4" spans="1:22" ht="15" customHeight="1" x14ac:dyDescent="0.25">
      <c r="A4" s="2"/>
      <c r="B4" s="2"/>
      <c r="C4" s="2"/>
      <c r="D4" s="3"/>
      <c r="E4" s="2"/>
      <c r="F4" s="3"/>
      <c r="G4" s="2"/>
      <c r="H4" s="2"/>
      <c r="I4" s="3"/>
      <c r="K4" s="2"/>
      <c r="L4" s="2"/>
      <c r="M4" s="58"/>
      <c r="N4" s="58"/>
      <c r="O4" s="58"/>
      <c r="P4" s="58"/>
      <c r="Q4" s="58"/>
      <c r="R4" s="58"/>
      <c r="S4" s="58"/>
      <c r="T4" s="58"/>
      <c r="U4" s="38"/>
      <c r="V4" s="38"/>
    </row>
    <row r="5" spans="1:22" ht="15" customHeight="1" x14ac:dyDescent="0.25">
      <c r="A5" s="2"/>
      <c r="B5" s="2"/>
      <c r="C5" s="2"/>
      <c r="D5" s="2"/>
      <c r="E5" s="3"/>
      <c r="G5" s="2"/>
      <c r="H5" s="2"/>
      <c r="I5" s="2"/>
      <c r="J5" s="3"/>
      <c r="K5" s="2"/>
      <c r="L5" s="2"/>
      <c r="M5" s="58"/>
      <c r="N5" s="58"/>
      <c r="O5" s="58"/>
      <c r="P5" s="58"/>
      <c r="Q5" s="58"/>
      <c r="R5" s="58"/>
      <c r="S5" s="58"/>
      <c r="T5" s="58"/>
      <c r="U5" s="38"/>
      <c r="V5" s="38"/>
    </row>
    <row r="6" spans="1:22" ht="37.15" customHeight="1" x14ac:dyDescent="0.25">
      <c r="A6" s="2"/>
      <c r="B6" s="2"/>
      <c r="C6" s="2"/>
      <c r="D6" s="2"/>
      <c r="E6" s="2"/>
      <c r="G6" s="2"/>
      <c r="H6" s="2"/>
      <c r="I6" s="2"/>
      <c r="K6" s="2"/>
      <c r="L6" s="2"/>
      <c r="M6" s="58"/>
      <c r="N6" s="58"/>
      <c r="O6" s="58"/>
      <c r="P6" s="58"/>
      <c r="Q6" s="58"/>
      <c r="R6" s="58"/>
      <c r="S6" s="58"/>
      <c r="T6" s="58"/>
      <c r="U6" s="38"/>
      <c r="V6" s="38"/>
    </row>
    <row r="7" spans="1:22" ht="41.25" customHeight="1" x14ac:dyDescent="0.25">
      <c r="A7" s="7"/>
      <c r="B7" s="7"/>
      <c r="C7" s="7"/>
      <c r="D7" s="77" t="s">
        <v>51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37"/>
      <c r="V7" s="37"/>
    </row>
    <row r="8" spans="1:22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5" customHeight="1" x14ac:dyDescent="0.25">
      <c r="A9" s="67" t="s">
        <v>4</v>
      </c>
      <c r="B9" s="67" t="s">
        <v>5</v>
      </c>
      <c r="C9" s="67" t="s">
        <v>0</v>
      </c>
      <c r="D9" s="69" t="s">
        <v>1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43"/>
      <c r="V9" s="43"/>
    </row>
    <row r="10" spans="1:22" ht="25.15" customHeight="1" x14ac:dyDescent="0.25">
      <c r="A10" s="81"/>
      <c r="B10" s="81"/>
      <c r="C10" s="67"/>
      <c r="D10" s="67" t="s">
        <v>2</v>
      </c>
      <c r="E10" s="69" t="s">
        <v>8</v>
      </c>
      <c r="F10" s="70"/>
      <c r="G10" s="70"/>
      <c r="H10" s="71"/>
      <c r="I10" s="69" t="s">
        <v>9</v>
      </c>
      <c r="J10" s="70"/>
      <c r="K10" s="70"/>
      <c r="L10" s="71"/>
      <c r="M10" s="67" t="s">
        <v>10</v>
      </c>
      <c r="N10" s="67"/>
      <c r="O10" s="67"/>
      <c r="P10" s="35"/>
      <c r="Q10" s="67" t="s">
        <v>11</v>
      </c>
      <c r="R10" s="67"/>
      <c r="S10" s="67"/>
      <c r="T10" s="67"/>
      <c r="U10" s="43"/>
      <c r="V10" s="43"/>
    </row>
    <row r="11" spans="1:22" ht="82.9" customHeight="1" x14ac:dyDescent="0.25">
      <c r="A11" s="81"/>
      <c r="B11" s="81"/>
      <c r="C11" s="67"/>
      <c r="D11" s="67"/>
      <c r="E11" s="8" t="s">
        <v>3</v>
      </c>
      <c r="F11" s="17" t="s">
        <v>13</v>
      </c>
      <c r="G11" s="8" t="s">
        <v>14</v>
      </c>
      <c r="H11" s="8" t="s">
        <v>19</v>
      </c>
      <c r="I11" s="8" t="s">
        <v>3</v>
      </c>
      <c r="J11" s="17" t="s">
        <v>13</v>
      </c>
      <c r="K11" s="8" t="s">
        <v>14</v>
      </c>
      <c r="L11" s="8" t="s">
        <v>19</v>
      </c>
      <c r="M11" s="8" t="s">
        <v>3</v>
      </c>
      <c r="N11" s="17" t="s">
        <v>13</v>
      </c>
      <c r="O11" s="8" t="s">
        <v>14</v>
      </c>
      <c r="P11" s="35" t="s">
        <v>19</v>
      </c>
      <c r="Q11" s="8" t="s">
        <v>3</v>
      </c>
      <c r="R11" s="35" t="s">
        <v>13</v>
      </c>
      <c r="S11" s="8" t="s">
        <v>14</v>
      </c>
      <c r="T11" s="8" t="s">
        <v>19</v>
      </c>
      <c r="U11" s="43"/>
      <c r="V11" s="43"/>
    </row>
    <row r="12" spans="1:22" ht="15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17">
        <v>6</v>
      </c>
      <c r="G12" s="8">
        <v>7</v>
      </c>
      <c r="H12" s="8">
        <v>8</v>
      </c>
      <c r="I12" s="8">
        <v>9</v>
      </c>
      <c r="J12" s="17">
        <v>10</v>
      </c>
      <c r="K12" s="8">
        <v>11</v>
      </c>
      <c r="L12" s="8">
        <v>12</v>
      </c>
      <c r="M12" s="8">
        <v>13</v>
      </c>
      <c r="N12" s="17">
        <v>14</v>
      </c>
      <c r="O12" s="8">
        <v>15</v>
      </c>
      <c r="P12" s="35">
        <v>12</v>
      </c>
      <c r="Q12" s="8">
        <v>16</v>
      </c>
      <c r="R12" s="35">
        <v>17</v>
      </c>
      <c r="S12" s="8">
        <v>17</v>
      </c>
      <c r="T12" s="8">
        <v>18</v>
      </c>
      <c r="U12" s="43"/>
      <c r="V12" s="43"/>
    </row>
    <row r="13" spans="1:22" s="5" customFormat="1" ht="15" customHeight="1" x14ac:dyDescent="0.25">
      <c r="A13" s="59" t="s">
        <v>6</v>
      </c>
      <c r="B13" s="67"/>
      <c r="C13" s="82" t="s">
        <v>7</v>
      </c>
      <c r="D13" s="66">
        <f>SUM(E13,I13,M13,Q13)</f>
        <v>1360602.5500000003</v>
      </c>
      <c r="E13" s="66">
        <f>SUM(F13:H14)</f>
        <v>293960.7</v>
      </c>
      <c r="F13" s="66">
        <f>SUM(F18,,F29,F32,F40)+F41</f>
        <v>239817.3</v>
      </c>
      <c r="G13" s="66">
        <f>SUM(G18,,G29,G32,G40)+G41</f>
        <v>54143.4</v>
      </c>
      <c r="H13" s="66">
        <f>SUM(H18,,H29,H32,H40)+H41</f>
        <v>0</v>
      </c>
      <c r="I13" s="66">
        <f>SUM(J13:L14)</f>
        <v>673914.93</v>
      </c>
      <c r="J13" s="66">
        <f>SUM(J18,,J29,J32,J40)+J41</f>
        <v>646277.23</v>
      </c>
      <c r="K13" s="66">
        <f>SUM(K18,,K29,K32,K40)+K41</f>
        <v>25471.3</v>
      </c>
      <c r="L13" s="66">
        <f>SUM(L18,,L29,L32,L40)+L41</f>
        <v>2166.4</v>
      </c>
      <c r="M13" s="66">
        <f>SUM(N13:P14)</f>
        <v>190021.30000000002</v>
      </c>
      <c r="N13" s="66">
        <f>SUM(N18,,N29,N32,N40)+N41</f>
        <v>162050.1</v>
      </c>
      <c r="O13" s="66">
        <f>SUM(O18,,O29,O32,O40)+O41</f>
        <v>26513.200000000001</v>
      </c>
      <c r="P13" s="66">
        <f>SUM(P18,,P29,P32,P40)+P41</f>
        <v>1458</v>
      </c>
      <c r="Q13" s="66">
        <f>SUM(R13:T14)</f>
        <v>202705.62</v>
      </c>
      <c r="R13" s="66">
        <f>SUM(R18,,R29,R32,R40)+R41</f>
        <v>177853.52</v>
      </c>
      <c r="S13" s="66">
        <f>SUM(S18,,S29,S32,S40)+S41</f>
        <v>21971.300000000003</v>
      </c>
      <c r="T13" s="66">
        <f>SUM(T18,,T29,T32,T40)+T41</f>
        <v>2880.8</v>
      </c>
      <c r="U13" s="44"/>
      <c r="V13" s="44"/>
    </row>
    <row r="14" spans="1:22" s="5" customFormat="1" ht="50.25" customHeight="1" x14ac:dyDescent="0.25">
      <c r="A14" s="60"/>
      <c r="B14" s="67"/>
      <c r="C14" s="83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44"/>
      <c r="V14" s="44"/>
    </row>
    <row r="15" spans="1:22" ht="15" customHeight="1" x14ac:dyDescent="0.25">
      <c r="A15" s="60"/>
      <c r="B15" s="67" t="s">
        <v>12</v>
      </c>
      <c r="C15" s="67" t="s">
        <v>12</v>
      </c>
      <c r="D15" s="63">
        <f>SUM(E15,I15,M15,RT1604,)</f>
        <v>1122605.0690000001</v>
      </c>
      <c r="E15" s="63">
        <f>E13-E17</f>
        <v>292960.7</v>
      </c>
      <c r="F15" s="63">
        <f>F13-F17</f>
        <v>238817.3</v>
      </c>
      <c r="G15" s="63">
        <f t="shared" ref="G15:O15" si="0">G13-G17</f>
        <v>54143.4</v>
      </c>
      <c r="H15" s="75">
        <v>0</v>
      </c>
      <c r="I15" s="63">
        <f t="shared" si="0"/>
        <v>640123.06900000002</v>
      </c>
      <c r="J15" s="63">
        <f t="shared" si="0"/>
        <v>612485.36899999995</v>
      </c>
      <c r="K15" s="63">
        <f t="shared" si="0"/>
        <v>25471.3</v>
      </c>
      <c r="L15" s="75">
        <v>0</v>
      </c>
      <c r="M15" s="63">
        <f>M13-M17</f>
        <v>189521.30000000002</v>
      </c>
      <c r="N15" s="63">
        <f t="shared" si="0"/>
        <v>161550.1</v>
      </c>
      <c r="O15" s="63">
        <f t="shared" si="0"/>
        <v>26513.200000000001</v>
      </c>
      <c r="P15" s="75">
        <v>0</v>
      </c>
      <c r="Q15" s="63">
        <f>Q13-Q17</f>
        <v>202705.62</v>
      </c>
      <c r="R15" s="63">
        <f t="shared" ref="R15" si="1">R13-R17</f>
        <v>177853.52</v>
      </c>
      <c r="S15" s="63">
        <f>S13-S17</f>
        <v>21971.300000000003</v>
      </c>
      <c r="T15" s="63">
        <f>T13-T17</f>
        <v>2880.8</v>
      </c>
      <c r="U15" s="45"/>
      <c r="V15" s="45"/>
    </row>
    <row r="16" spans="1:22" ht="33.75" customHeight="1" x14ac:dyDescent="0.25">
      <c r="A16" s="60"/>
      <c r="B16" s="76"/>
      <c r="C16" s="76"/>
      <c r="D16" s="64"/>
      <c r="E16" s="64"/>
      <c r="F16" s="64"/>
      <c r="G16" s="64"/>
      <c r="H16" s="74"/>
      <c r="I16" s="64"/>
      <c r="J16" s="64"/>
      <c r="K16" s="64"/>
      <c r="L16" s="74"/>
      <c r="M16" s="64"/>
      <c r="N16" s="64"/>
      <c r="O16" s="64"/>
      <c r="P16" s="74"/>
      <c r="Q16" s="64"/>
      <c r="R16" s="64"/>
      <c r="S16" s="64"/>
      <c r="T16" s="64"/>
      <c r="U16" s="45"/>
      <c r="V16" s="45"/>
    </row>
    <row r="17" spans="1:25" ht="86.25" customHeight="1" x14ac:dyDescent="0.25">
      <c r="A17" s="9"/>
      <c r="B17" s="8" t="s">
        <v>17</v>
      </c>
      <c r="C17" s="8" t="s">
        <v>17</v>
      </c>
      <c r="D17" s="28">
        <f>SUM(E17,I17,M17,Q17)</f>
        <v>35291.860999999997</v>
      </c>
      <c r="E17" s="28">
        <f>SUM(F17:H17)</f>
        <v>1000</v>
      </c>
      <c r="F17" s="28">
        <v>1000</v>
      </c>
      <c r="G17" s="28">
        <v>0</v>
      </c>
      <c r="H17" s="28">
        <v>0</v>
      </c>
      <c r="I17" s="28">
        <f>SUM(J17:L17)</f>
        <v>33791.860999999997</v>
      </c>
      <c r="J17" s="28">
        <v>33791.860999999997</v>
      </c>
      <c r="K17" s="28">
        <v>0</v>
      </c>
      <c r="L17" s="28">
        <v>0</v>
      </c>
      <c r="M17" s="28">
        <f>SUM(N17:O17)</f>
        <v>500</v>
      </c>
      <c r="N17" s="28">
        <v>500</v>
      </c>
      <c r="O17" s="28">
        <v>0</v>
      </c>
      <c r="P17" s="32">
        <v>0</v>
      </c>
      <c r="Q17" s="28">
        <f>SUM(S17:T17)</f>
        <v>0</v>
      </c>
      <c r="R17" s="32">
        <v>0</v>
      </c>
      <c r="S17" s="32">
        <v>0</v>
      </c>
      <c r="T17" s="28">
        <v>0</v>
      </c>
      <c r="U17" s="45"/>
      <c r="V17" s="45"/>
    </row>
    <row r="18" spans="1:25" s="5" customFormat="1" ht="78" customHeight="1" x14ac:dyDescent="0.25">
      <c r="A18" s="72" t="s">
        <v>34</v>
      </c>
      <c r="B18" s="61" t="s">
        <v>15</v>
      </c>
      <c r="C18" s="61" t="s">
        <v>12</v>
      </c>
      <c r="D18" s="65">
        <f>SUM(E18,I18,M18,Q18,)</f>
        <v>1122703.7300000002</v>
      </c>
      <c r="E18" s="65">
        <f>SUM(F18:H19)</f>
        <v>210995.9</v>
      </c>
      <c r="F18" s="65">
        <f>SUM(F20:F28)</f>
        <v>202258.4</v>
      </c>
      <c r="G18" s="65">
        <f>SUM(G20:G28)</f>
        <v>8737.5</v>
      </c>
      <c r="H18" s="65">
        <f>SUM(H20:H28)</f>
        <v>0</v>
      </c>
      <c r="I18" s="65">
        <f>SUM(J18:L19)</f>
        <v>605347.53</v>
      </c>
      <c r="J18" s="65">
        <f>SUM(J20:J28)</f>
        <v>593792.23</v>
      </c>
      <c r="K18" s="65">
        <f>SUM(K20:K28)</f>
        <v>11555.3</v>
      </c>
      <c r="L18" s="65">
        <f>SUM(L20:L28)</f>
        <v>0</v>
      </c>
      <c r="M18" s="65">
        <f>SUM(N18:O19)</f>
        <v>146600.20000000001</v>
      </c>
      <c r="N18" s="65">
        <f>SUM(N20:N28)</f>
        <v>134657.1</v>
      </c>
      <c r="O18" s="65">
        <f>SUM(O20:O28)</f>
        <v>11943.1</v>
      </c>
      <c r="P18" s="65">
        <f>SUM(P20:P28)</f>
        <v>0</v>
      </c>
      <c r="Q18" s="65">
        <f>SUM(R18:T19)</f>
        <v>159760.1</v>
      </c>
      <c r="R18" s="65">
        <f>SUM(R20:R28)</f>
        <v>153000</v>
      </c>
      <c r="S18" s="65">
        <f>SUM(S20:S28)</f>
        <v>6760.1</v>
      </c>
      <c r="T18" s="65">
        <f>SUM(T20:T28)</f>
        <v>0</v>
      </c>
      <c r="U18" s="44"/>
      <c r="V18" s="44"/>
    </row>
    <row r="19" spans="1:25" s="5" customFormat="1" ht="9" customHeight="1" x14ac:dyDescent="0.25">
      <c r="A19" s="73"/>
      <c r="B19" s="62"/>
      <c r="C19" s="62"/>
      <c r="D19" s="66"/>
      <c r="E19" s="66"/>
      <c r="F19" s="66"/>
      <c r="G19" s="66"/>
      <c r="H19" s="74"/>
      <c r="I19" s="66"/>
      <c r="J19" s="66"/>
      <c r="K19" s="66"/>
      <c r="L19" s="74"/>
      <c r="M19" s="66"/>
      <c r="N19" s="66"/>
      <c r="O19" s="66"/>
      <c r="P19" s="74"/>
      <c r="Q19" s="66"/>
      <c r="R19" s="66"/>
      <c r="S19" s="66"/>
      <c r="T19" s="66"/>
      <c r="U19" s="44"/>
      <c r="V19" s="44"/>
    </row>
    <row r="20" spans="1:25" ht="93" customHeight="1" x14ac:dyDescent="0.25">
      <c r="A20" s="18" t="s">
        <v>20</v>
      </c>
      <c r="B20" s="8" t="s">
        <v>36</v>
      </c>
      <c r="C20" s="8" t="s">
        <v>12</v>
      </c>
      <c r="D20" s="28">
        <f t="shared" ref="D20" si="2">SUM(E20,I20,M20,Q20,)</f>
        <v>2112.4</v>
      </c>
      <c r="E20" s="28">
        <f t="shared" ref="E20" si="3">SUM(F20:H20)</f>
        <v>2112.4</v>
      </c>
      <c r="F20" s="28">
        <v>2112.4</v>
      </c>
      <c r="G20" s="28">
        <v>0</v>
      </c>
      <c r="H20" s="28">
        <v>0</v>
      </c>
      <c r="I20" s="28">
        <f>SUM(J20:L20)</f>
        <v>0</v>
      </c>
      <c r="J20" s="28">
        <v>0</v>
      </c>
      <c r="K20" s="28">
        <v>0</v>
      </c>
      <c r="L20" s="28">
        <v>0</v>
      </c>
      <c r="M20" s="28">
        <f>SUM(N20:O20)</f>
        <v>0</v>
      </c>
      <c r="N20" s="28">
        <v>0</v>
      </c>
      <c r="O20" s="28">
        <v>0</v>
      </c>
      <c r="P20" s="32">
        <v>0</v>
      </c>
      <c r="Q20" s="28">
        <f>SUM(S20:T20)</f>
        <v>0</v>
      </c>
      <c r="R20" s="32">
        <v>0</v>
      </c>
      <c r="S20" s="32">
        <v>0</v>
      </c>
      <c r="T20" s="28">
        <v>0</v>
      </c>
      <c r="U20" s="45"/>
      <c r="V20" s="45"/>
    </row>
    <row r="21" spans="1:25" ht="159" customHeight="1" x14ac:dyDescent="0.25">
      <c r="A21" s="19" t="s">
        <v>44</v>
      </c>
      <c r="B21" s="50" t="s">
        <v>38</v>
      </c>
      <c r="C21" s="11" t="s">
        <v>12</v>
      </c>
      <c r="D21" s="51">
        <f>SUM(E21,I21,M21,Q21,)</f>
        <v>447672.33</v>
      </c>
      <c r="E21" s="51">
        <f>F21+G21</f>
        <v>43528</v>
      </c>
      <c r="F21" s="51">
        <f>10000+7183.3+22300</f>
        <v>39483.300000000003</v>
      </c>
      <c r="G21" s="51">
        <v>4044.7</v>
      </c>
      <c r="H21" s="51">
        <v>0</v>
      </c>
      <c r="I21" s="51">
        <f>J21+K21</f>
        <v>396287.23000000004</v>
      </c>
      <c r="J21" s="51">
        <f>104675.62+125765.03+117416.85+40572.63+1285.7+1071.4</f>
        <v>390787.23000000004</v>
      </c>
      <c r="K21" s="51">
        <f>3000+2500</f>
        <v>5500</v>
      </c>
      <c r="L21" s="51">
        <v>0</v>
      </c>
      <c r="M21" s="51">
        <f>N21+O21</f>
        <v>7857.1</v>
      </c>
      <c r="N21" s="51">
        <f>1285.7+1071.4</f>
        <v>2357.1000000000004</v>
      </c>
      <c r="O21" s="51">
        <f>3000+2500</f>
        <v>5500</v>
      </c>
      <c r="P21" s="51">
        <v>0</v>
      </c>
      <c r="Q21" s="51">
        <f>S21+T21</f>
        <v>0</v>
      </c>
      <c r="R21" s="51">
        <v>0</v>
      </c>
      <c r="S21" s="51">
        <v>0</v>
      </c>
      <c r="T21" s="51">
        <v>0</v>
      </c>
      <c r="U21" s="45"/>
      <c r="V21" s="45"/>
    </row>
    <row r="22" spans="1:25" ht="160.5" customHeight="1" x14ac:dyDescent="0.25">
      <c r="A22" s="18" t="s">
        <v>45</v>
      </c>
      <c r="B22" s="12" t="s">
        <v>40</v>
      </c>
      <c r="C22" s="12" t="s">
        <v>12</v>
      </c>
      <c r="D22" s="51">
        <f t="shared" ref="D22" si="4">SUM(E22,I22,M22,Q22,)</f>
        <v>4300</v>
      </c>
      <c r="E22" s="51">
        <f t="shared" ref="E22" si="5">SUM(F22:H22)</f>
        <v>4300</v>
      </c>
      <c r="F22" s="51">
        <v>4300</v>
      </c>
      <c r="G22" s="51">
        <v>0</v>
      </c>
      <c r="H22" s="51">
        <v>0</v>
      </c>
      <c r="I22" s="51">
        <f>SUM(J22:L22)</f>
        <v>0</v>
      </c>
      <c r="J22" s="51">
        <v>0</v>
      </c>
      <c r="K22" s="51">
        <v>0</v>
      </c>
      <c r="L22" s="51">
        <v>0</v>
      </c>
      <c r="M22" s="51">
        <f>SUM(N22:O22)</f>
        <v>0</v>
      </c>
      <c r="N22" s="51">
        <v>0</v>
      </c>
      <c r="O22" s="51">
        <v>0</v>
      </c>
      <c r="P22" s="51">
        <v>0</v>
      </c>
      <c r="Q22" s="51">
        <f>SUM(S22:T22)</f>
        <v>0</v>
      </c>
      <c r="R22" s="51">
        <v>0</v>
      </c>
      <c r="S22" s="51">
        <v>0</v>
      </c>
      <c r="T22" s="51">
        <v>0</v>
      </c>
      <c r="U22" s="45"/>
      <c r="V22" s="45"/>
    </row>
    <row r="23" spans="1:25" ht="118.5" customHeight="1" x14ac:dyDescent="0.25">
      <c r="A23" s="18" t="s">
        <v>46</v>
      </c>
      <c r="B23" s="50" t="s">
        <v>12</v>
      </c>
      <c r="C23" s="50" t="s">
        <v>12</v>
      </c>
      <c r="D23" s="42">
        <f t="shared" ref="D23" si="6">SUM(E23,I23,M23,P23,)</f>
        <v>38982.300000000003</v>
      </c>
      <c r="E23" s="42">
        <f t="shared" ref="E23" si="7">SUM(F23:H23)</f>
        <v>13482.3</v>
      </c>
      <c r="F23" s="42">
        <v>13482.3</v>
      </c>
      <c r="G23" s="42">
        <v>0</v>
      </c>
      <c r="H23" s="42">
        <v>0</v>
      </c>
      <c r="I23" s="42">
        <f t="shared" ref="I23" si="8">J23+K23</f>
        <v>25500</v>
      </c>
      <c r="J23" s="42">
        <f>500+25000</f>
        <v>25500</v>
      </c>
      <c r="K23" s="42">
        <v>0</v>
      </c>
      <c r="L23" s="42">
        <v>0</v>
      </c>
      <c r="M23" s="42">
        <f>SUM(N23:O23)</f>
        <v>0</v>
      </c>
      <c r="N23" s="42">
        <v>0</v>
      </c>
      <c r="O23" s="42">
        <v>0</v>
      </c>
      <c r="P23" s="42">
        <v>0</v>
      </c>
      <c r="Q23" s="42">
        <f>5000+10000</f>
        <v>15000</v>
      </c>
      <c r="R23" s="42">
        <v>15000</v>
      </c>
      <c r="S23" s="51">
        <v>0</v>
      </c>
      <c r="T23" s="51">
        <v>0</v>
      </c>
      <c r="U23" s="45"/>
      <c r="V23" s="45"/>
    </row>
    <row r="24" spans="1:25" ht="155.25" customHeight="1" x14ac:dyDescent="0.25">
      <c r="A24" s="48" t="s">
        <v>47</v>
      </c>
      <c r="B24" s="50" t="s">
        <v>37</v>
      </c>
      <c r="C24" s="11" t="s">
        <v>12</v>
      </c>
      <c r="D24" s="51">
        <f>SUM(E24,I24,M24,Q24)</f>
        <v>150</v>
      </c>
      <c r="E24" s="51">
        <f>SUM(F24:H24)</f>
        <v>0</v>
      </c>
      <c r="F24" s="51">
        <v>0</v>
      </c>
      <c r="G24" s="51">
        <v>0</v>
      </c>
      <c r="H24" s="51">
        <v>0</v>
      </c>
      <c r="I24" s="51">
        <f>SUM(J24:L24)</f>
        <v>150</v>
      </c>
      <c r="J24" s="51">
        <v>150</v>
      </c>
      <c r="K24" s="51">
        <v>0</v>
      </c>
      <c r="L24" s="51">
        <v>0</v>
      </c>
      <c r="M24" s="51">
        <f>SUM(N24:P24)</f>
        <v>0</v>
      </c>
      <c r="N24" s="51">
        <v>0</v>
      </c>
      <c r="O24" s="51">
        <v>0</v>
      </c>
      <c r="P24" s="51">
        <v>0</v>
      </c>
      <c r="Q24" s="51">
        <f>SUM(R24:T24)</f>
        <v>0</v>
      </c>
      <c r="R24" s="51">
        <v>0</v>
      </c>
      <c r="S24" s="51">
        <v>0</v>
      </c>
      <c r="T24" s="51">
        <v>0</v>
      </c>
      <c r="U24" s="45"/>
      <c r="V24" s="45"/>
    </row>
    <row r="25" spans="1:25" ht="155.25" customHeight="1" x14ac:dyDescent="0.25">
      <c r="A25" s="18" t="s">
        <v>48</v>
      </c>
      <c r="B25" s="54" t="s">
        <v>38</v>
      </c>
      <c r="C25" s="12" t="s">
        <v>12</v>
      </c>
      <c r="D25" s="51">
        <f t="shared" ref="D25:D27" si="9">SUM(E25,I25,M25,Q25,)</f>
        <v>549244.4</v>
      </c>
      <c r="E25" s="51">
        <f t="shared" ref="E25" si="10">SUM(F25:H25)</f>
        <v>139880.4</v>
      </c>
      <c r="F25" s="51">
        <f>139880.4</f>
        <v>139880.4</v>
      </c>
      <c r="G25" s="51">
        <v>0</v>
      </c>
      <c r="H25" s="51">
        <v>0</v>
      </c>
      <c r="I25" s="51">
        <f t="shared" ref="I25:I27" si="11">J25+K25</f>
        <v>141564</v>
      </c>
      <c r="J25" s="51">
        <f>166564-25000</f>
        <v>141564</v>
      </c>
      <c r="K25" s="51">
        <v>0</v>
      </c>
      <c r="L25" s="51">
        <v>0</v>
      </c>
      <c r="M25" s="51">
        <f>N25+O25</f>
        <v>129800</v>
      </c>
      <c r="N25" s="51">
        <v>129800</v>
      </c>
      <c r="O25" s="51">
        <v>0</v>
      </c>
      <c r="P25" s="51">
        <v>0</v>
      </c>
      <c r="Q25" s="51">
        <f>SUM(R25:T25)</f>
        <v>138000</v>
      </c>
      <c r="R25" s="51">
        <f>14000+63000+22000+21000+18000</f>
        <v>138000</v>
      </c>
      <c r="S25" s="51">
        <v>0</v>
      </c>
      <c r="T25" s="51">
        <v>0</v>
      </c>
      <c r="U25" s="45"/>
      <c r="V25" s="45"/>
    </row>
    <row r="26" spans="1:25" ht="97.5" customHeight="1" x14ac:dyDescent="0.25">
      <c r="A26" s="18" t="s">
        <v>25</v>
      </c>
      <c r="B26" s="53" t="s">
        <v>17</v>
      </c>
      <c r="C26" s="53" t="s">
        <v>12</v>
      </c>
      <c r="D26" s="51">
        <f t="shared" si="9"/>
        <v>35291</v>
      </c>
      <c r="E26" s="51">
        <f t="shared" ref="E26:E27" si="12">SUM(F26:H26)</f>
        <v>1000</v>
      </c>
      <c r="F26" s="51">
        <v>1000</v>
      </c>
      <c r="G26" s="51">
        <v>0</v>
      </c>
      <c r="H26" s="51">
        <v>0</v>
      </c>
      <c r="I26" s="51">
        <f t="shared" si="11"/>
        <v>33791</v>
      </c>
      <c r="J26" s="51">
        <v>33791</v>
      </c>
      <c r="K26" s="51">
        <v>0</v>
      </c>
      <c r="L26" s="51">
        <v>0</v>
      </c>
      <c r="M26" s="51">
        <f>N26+O26</f>
        <v>500</v>
      </c>
      <c r="N26" s="51">
        <v>500</v>
      </c>
      <c r="O26" s="51">
        <v>0</v>
      </c>
      <c r="P26" s="51">
        <v>0</v>
      </c>
      <c r="Q26" s="51">
        <f t="shared" ref="Q26" si="13">S26+T26</f>
        <v>0</v>
      </c>
      <c r="R26" s="51">
        <v>0</v>
      </c>
      <c r="S26" s="51">
        <v>0</v>
      </c>
      <c r="T26" s="51">
        <v>0</v>
      </c>
      <c r="U26" s="45"/>
      <c r="V26" s="45"/>
    </row>
    <row r="27" spans="1:25" ht="97.5" customHeight="1" x14ac:dyDescent="0.25">
      <c r="A27" s="18" t="s">
        <v>35</v>
      </c>
      <c r="B27" s="53" t="s">
        <v>41</v>
      </c>
      <c r="C27" s="53" t="s">
        <v>12</v>
      </c>
      <c r="D27" s="51">
        <f t="shared" si="9"/>
        <v>8515.2000000000007</v>
      </c>
      <c r="E27" s="51">
        <f t="shared" si="12"/>
        <v>2192.8000000000002</v>
      </c>
      <c r="F27" s="51">
        <v>2000</v>
      </c>
      <c r="G27" s="51">
        <v>192.8</v>
      </c>
      <c r="H27" s="51">
        <v>0</v>
      </c>
      <c r="I27" s="51">
        <f t="shared" si="11"/>
        <v>2755.3</v>
      </c>
      <c r="J27" s="51">
        <v>2000</v>
      </c>
      <c r="K27" s="51">
        <v>755.3</v>
      </c>
      <c r="L27" s="51">
        <v>0</v>
      </c>
      <c r="M27" s="51">
        <f>SUM(N27:O27)</f>
        <v>2762.1</v>
      </c>
      <c r="N27" s="51">
        <v>2000</v>
      </c>
      <c r="O27" s="51">
        <v>762.1</v>
      </c>
      <c r="P27" s="51">
        <v>0</v>
      </c>
      <c r="Q27" s="51">
        <f>SUM(S27:T27)</f>
        <v>805</v>
      </c>
      <c r="R27" s="51">
        <v>0</v>
      </c>
      <c r="S27" s="51">
        <v>805</v>
      </c>
      <c r="T27" s="51">
        <v>0</v>
      </c>
      <c r="U27" s="45"/>
      <c r="V27" s="45"/>
    </row>
    <row r="28" spans="1:25" ht="95.25" customHeight="1" x14ac:dyDescent="0.25">
      <c r="A28" s="48" t="s">
        <v>49</v>
      </c>
      <c r="B28" s="54" t="s">
        <v>39</v>
      </c>
      <c r="C28" s="49" t="s">
        <v>12</v>
      </c>
      <c r="D28" s="51">
        <f>SUM(E28,I28,M28,Q28)</f>
        <v>21436.1</v>
      </c>
      <c r="E28" s="51">
        <f>SUM(F28:H28)</f>
        <v>4500</v>
      </c>
      <c r="F28" s="51">
        <v>0</v>
      </c>
      <c r="G28" s="51">
        <v>4500</v>
      </c>
      <c r="H28" s="51">
        <v>0</v>
      </c>
      <c r="I28" s="51">
        <f>SUM(J28:L28)</f>
        <v>5300</v>
      </c>
      <c r="J28" s="51">
        <v>0</v>
      </c>
      <c r="K28" s="51">
        <v>5300</v>
      </c>
      <c r="L28" s="51">
        <v>0</v>
      </c>
      <c r="M28" s="51">
        <f>SUM(N28:P28)</f>
        <v>5681</v>
      </c>
      <c r="N28" s="51">
        <v>0</v>
      </c>
      <c r="O28" s="51">
        <v>5681</v>
      </c>
      <c r="P28" s="51">
        <v>0</v>
      </c>
      <c r="Q28" s="51">
        <f>SUM(R28:T28)</f>
        <v>5955.1</v>
      </c>
      <c r="R28" s="51">
        <v>0</v>
      </c>
      <c r="S28" s="51">
        <v>5955.1</v>
      </c>
      <c r="T28" s="51">
        <v>0</v>
      </c>
      <c r="U28" s="45"/>
      <c r="V28" s="45"/>
    </row>
    <row r="29" spans="1:25" s="5" customFormat="1" ht="52.5" customHeight="1" x14ac:dyDescent="0.25">
      <c r="A29" s="79" t="s">
        <v>33</v>
      </c>
      <c r="B29" s="8"/>
      <c r="C29" s="13" t="s">
        <v>7</v>
      </c>
      <c r="D29" s="29">
        <f>D30</f>
        <v>21808.3</v>
      </c>
      <c r="E29" s="29">
        <f>SUM(F29:H29)</f>
        <v>21808.3</v>
      </c>
      <c r="F29" s="29">
        <f t="shared" ref="F29:T29" si="14">F30</f>
        <v>21808.3</v>
      </c>
      <c r="G29" s="29">
        <f t="shared" si="14"/>
        <v>0</v>
      </c>
      <c r="H29" s="29">
        <v>0</v>
      </c>
      <c r="I29" s="29">
        <f>SUM(J29:L29)</f>
        <v>0</v>
      </c>
      <c r="J29" s="29">
        <f t="shared" si="14"/>
        <v>0</v>
      </c>
      <c r="K29" s="29">
        <f t="shared" si="14"/>
        <v>0</v>
      </c>
      <c r="L29" s="29">
        <v>0</v>
      </c>
      <c r="M29" s="29">
        <f>SUM(N29:O29)</f>
        <v>0</v>
      </c>
      <c r="N29" s="29">
        <f t="shared" si="14"/>
        <v>0</v>
      </c>
      <c r="O29" s="29">
        <f t="shared" si="14"/>
        <v>0</v>
      </c>
      <c r="P29" s="33">
        <v>0</v>
      </c>
      <c r="Q29" s="29">
        <f>SUM(R29:T29)</f>
        <v>0</v>
      </c>
      <c r="R29" s="33">
        <v>0</v>
      </c>
      <c r="S29" s="33">
        <v>0</v>
      </c>
      <c r="T29" s="29">
        <f t="shared" si="14"/>
        <v>0</v>
      </c>
      <c r="U29" s="44"/>
      <c r="V29" s="44"/>
    </row>
    <row r="30" spans="1:25" ht="68.25" customHeight="1" x14ac:dyDescent="0.25">
      <c r="A30" s="80"/>
      <c r="B30" s="8"/>
      <c r="C30" s="8" t="s">
        <v>12</v>
      </c>
      <c r="D30" s="28">
        <f>E30+I30+M30+Q30</f>
        <v>21808.3</v>
      </c>
      <c r="E30" s="28">
        <f>F30+G30</f>
        <v>21808.3</v>
      </c>
      <c r="F30" s="28">
        <f>F31</f>
        <v>21808.3</v>
      </c>
      <c r="G30" s="28">
        <v>0</v>
      </c>
      <c r="H30" s="28">
        <v>0</v>
      </c>
      <c r="I30" s="28">
        <f>J30+K30</f>
        <v>0</v>
      </c>
      <c r="J30" s="28">
        <v>0</v>
      </c>
      <c r="K30" s="28">
        <v>0</v>
      </c>
      <c r="L30" s="28">
        <v>0</v>
      </c>
      <c r="M30" s="28">
        <f>N30+O30</f>
        <v>0</v>
      </c>
      <c r="N30" s="28">
        <v>0</v>
      </c>
      <c r="O30" s="28">
        <v>0</v>
      </c>
      <c r="P30" s="32">
        <v>0</v>
      </c>
      <c r="Q30" s="28">
        <f>SUM(R30:T30)</f>
        <v>0</v>
      </c>
      <c r="R30" s="32">
        <v>0</v>
      </c>
      <c r="S30" s="32">
        <v>0</v>
      </c>
      <c r="T30" s="28">
        <v>0</v>
      </c>
      <c r="U30" s="45"/>
      <c r="V30" s="45"/>
    </row>
    <row r="31" spans="1:25" ht="105" customHeight="1" x14ac:dyDescent="0.25">
      <c r="A31" s="10" t="s">
        <v>21</v>
      </c>
      <c r="B31" s="8" t="s">
        <v>37</v>
      </c>
      <c r="C31" s="8" t="s">
        <v>12</v>
      </c>
      <c r="D31" s="28">
        <f>E31+I31+M31+Q31</f>
        <v>21808.3</v>
      </c>
      <c r="E31" s="28">
        <f>F31+G31</f>
        <v>21808.3</v>
      </c>
      <c r="F31" s="28">
        <v>21808.3</v>
      </c>
      <c r="G31" s="28">
        <v>0</v>
      </c>
      <c r="H31" s="28">
        <v>0</v>
      </c>
      <c r="I31" s="28">
        <f>J31+K31</f>
        <v>0</v>
      </c>
      <c r="J31" s="28">
        <v>0</v>
      </c>
      <c r="K31" s="28">
        <v>0</v>
      </c>
      <c r="L31" s="28">
        <v>0</v>
      </c>
      <c r="M31" s="28">
        <f>N31+O31</f>
        <v>0</v>
      </c>
      <c r="N31" s="28">
        <v>0</v>
      </c>
      <c r="O31" s="28">
        <v>0</v>
      </c>
      <c r="P31" s="32">
        <v>0</v>
      </c>
      <c r="Q31" s="28">
        <f>SUM(R31:T31)</f>
        <v>0</v>
      </c>
      <c r="R31" s="32">
        <v>0</v>
      </c>
      <c r="S31" s="32">
        <v>0</v>
      </c>
      <c r="T31" s="28">
        <v>0</v>
      </c>
      <c r="U31" s="45"/>
      <c r="V31" s="45"/>
    </row>
    <row r="32" spans="1:25" s="5" customFormat="1" ht="138.75" customHeight="1" x14ac:dyDescent="0.25">
      <c r="A32" s="20" t="s">
        <v>24</v>
      </c>
      <c r="B32" s="35" t="s">
        <v>42</v>
      </c>
      <c r="C32" s="36" t="s">
        <v>7</v>
      </c>
      <c r="D32" s="39">
        <f>SUM(E32+I32+M32+Q32)</f>
        <v>177089</v>
      </c>
      <c r="E32" s="40">
        <f>SUM(F32+G32+H32)</f>
        <v>61156.5</v>
      </c>
      <c r="F32" s="39">
        <v>15750.6</v>
      </c>
      <c r="G32" s="39">
        <v>45405.9</v>
      </c>
      <c r="H32" s="39">
        <v>0</v>
      </c>
      <c r="I32" s="40">
        <f>SUM(J32+K32+L32)</f>
        <v>37992.400000000001</v>
      </c>
      <c r="J32" s="39">
        <v>21910</v>
      </c>
      <c r="K32" s="39">
        <v>13916</v>
      </c>
      <c r="L32" s="39">
        <v>2166.4</v>
      </c>
      <c r="M32" s="40">
        <f>SUM(N32+O32+P32)</f>
        <v>37938.1</v>
      </c>
      <c r="N32" s="39">
        <v>21910</v>
      </c>
      <c r="O32" s="39">
        <v>14570.1</v>
      </c>
      <c r="P32" s="39">
        <v>1458</v>
      </c>
      <c r="Q32" s="40">
        <f>SUM(R32:T32)</f>
        <v>40002</v>
      </c>
      <c r="R32" s="39">
        <v>21910</v>
      </c>
      <c r="S32" s="39">
        <v>15211.2</v>
      </c>
      <c r="T32" s="39">
        <v>2880.8</v>
      </c>
      <c r="U32" s="44"/>
      <c r="V32" s="44"/>
      <c r="W32" s="6"/>
      <c r="X32" s="6"/>
      <c r="Y32" s="6"/>
    </row>
    <row r="33" spans="1:25" ht="129" customHeight="1" x14ac:dyDescent="0.25">
      <c r="A33" s="20" t="s">
        <v>26</v>
      </c>
      <c r="B33" s="35" t="s">
        <v>42</v>
      </c>
      <c r="C33" s="35" t="s">
        <v>12</v>
      </c>
      <c r="D33" s="39">
        <f>SUM(I33+M33+Q33)</f>
        <v>6505.2000000000007</v>
      </c>
      <c r="E33" s="40">
        <f>SUM(F33:G33)</f>
        <v>0</v>
      </c>
      <c r="F33" s="39">
        <v>0</v>
      </c>
      <c r="G33" s="39">
        <v>0</v>
      </c>
      <c r="H33" s="39">
        <v>0</v>
      </c>
      <c r="I33" s="40">
        <f>SUM(J33:L33)</f>
        <v>2166.4</v>
      </c>
      <c r="J33" s="39">
        <v>0</v>
      </c>
      <c r="K33" s="39">
        <v>0</v>
      </c>
      <c r="L33" s="39">
        <v>2166.4</v>
      </c>
      <c r="M33" s="40">
        <f>SUM(N33:P33)</f>
        <v>1458</v>
      </c>
      <c r="N33" s="39">
        <v>0</v>
      </c>
      <c r="O33" s="39">
        <v>0</v>
      </c>
      <c r="P33" s="39">
        <v>1458</v>
      </c>
      <c r="Q33" s="40">
        <v>2880.8</v>
      </c>
      <c r="R33" s="39">
        <v>0</v>
      </c>
      <c r="S33" s="39">
        <v>0</v>
      </c>
      <c r="T33" s="39">
        <v>2880.8</v>
      </c>
      <c r="U33" s="46"/>
      <c r="V33" s="46"/>
    </row>
    <row r="34" spans="1:25" ht="129" customHeight="1" x14ac:dyDescent="0.25">
      <c r="A34" s="34" t="s">
        <v>27</v>
      </c>
      <c r="B34" s="35" t="s">
        <v>42</v>
      </c>
      <c r="C34" s="35" t="s">
        <v>12</v>
      </c>
      <c r="D34" s="39">
        <f t="shared" ref="D34:D39" si="15">SUM(E34+I34+M34+Q34)</f>
        <v>25315</v>
      </c>
      <c r="E34" s="41">
        <f>F34+G34</f>
        <v>4888.2</v>
      </c>
      <c r="F34" s="42">
        <v>2857</v>
      </c>
      <c r="G34" s="42">
        <v>2031.2</v>
      </c>
      <c r="H34" s="42">
        <v>0</v>
      </c>
      <c r="I34" s="41">
        <f t="shared" ref="I34:I36" si="16">J34+K34</f>
        <v>6697</v>
      </c>
      <c r="J34" s="42">
        <v>4300</v>
      </c>
      <c r="K34" s="42">
        <v>2397</v>
      </c>
      <c r="L34" s="42">
        <v>0</v>
      </c>
      <c r="M34" s="41">
        <f>N34+O34</f>
        <v>6809.7</v>
      </c>
      <c r="N34" s="42">
        <v>4300</v>
      </c>
      <c r="O34" s="42">
        <v>2509.6999999999998</v>
      </c>
      <c r="P34" s="42">
        <v>0</v>
      </c>
      <c r="Q34" s="41">
        <f>SUM(R34:T34)</f>
        <v>6920.1</v>
      </c>
      <c r="R34" s="42">
        <v>4300</v>
      </c>
      <c r="S34" s="42">
        <v>2620.1</v>
      </c>
      <c r="T34" s="42">
        <v>0</v>
      </c>
      <c r="U34" s="46"/>
      <c r="V34" s="46"/>
    </row>
    <row r="35" spans="1:25" ht="130.5" customHeight="1" x14ac:dyDescent="0.25">
      <c r="A35" s="34" t="s">
        <v>28</v>
      </c>
      <c r="B35" s="35" t="s">
        <v>42</v>
      </c>
      <c r="C35" s="35" t="s">
        <v>12</v>
      </c>
      <c r="D35" s="39">
        <f t="shared" si="15"/>
        <v>50456.4</v>
      </c>
      <c r="E35" s="41">
        <f t="shared" ref="E35:E36" si="17">F35+G35</f>
        <v>12085.9</v>
      </c>
      <c r="F35" s="42">
        <v>470</v>
      </c>
      <c r="G35" s="42">
        <v>11615.9</v>
      </c>
      <c r="H35" s="42">
        <v>0</v>
      </c>
      <c r="I35" s="41">
        <f t="shared" si="16"/>
        <v>12069</v>
      </c>
      <c r="J35" s="42">
        <v>550</v>
      </c>
      <c r="K35" s="42">
        <v>11519</v>
      </c>
      <c r="L35" s="42">
        <v>0</v>
      </c>
      <c r="M35" s="41">
        <f>N35+O35</f>
        <v>12610.4</v>
      </c>
      <c r="N35" s="42">
        <v>550</v>
      </c>
      <c r="O35" s="42">
        <v>12060.4</v>
      </c>
      <c r="P35" s="42">
        <v>0</v>
      </c>
      <c r="Q35" s="41">
        <f>R35+T35+SUM(R35+S35)</f>
        <v>13691.1</v>
      </c>
      <c r="R35" s="42">
        <v>550</v>
      </c>
      <c r="S35" s="42">
        <v>12591.1</v>
      </c>
      <c r="T35" s="42">
        <v>0</v>
      </c>
      <c r="U35" s="47"/>
      <c r="V35" s="47"/>
    </row>
    <row r="36" spans="1:25" s="1" customFormat="1" ht="131.25" customHeight="1" x14ac:dyDescent="0.25">
      <c r="A36" s="21" t="s">
        <v>29</v>
      </c>
      <c r="B36" s="14" t="s">
        <v>42</v>
      </c>
      <c r="C36" s="14" t="s">
        <v>12</v>
      </c>
      <c r="D36" s="39">
        <f t="shared" si="15"/>
        <v>57987.4</v>
      </c>
      <c r="E36" s="41">
        <f t="shared" si="17"/>
        <v>37437.4</v>
      </c>
      <c r="F36" s="42">
        <f>950+6824.6</f>
        <v>7774.6</v>
      </c>
      <c r="G36" s="42">
        <v>29662.799999999999</v>
      </c>
      <c r="H36" s="42">
        <v>0</v>
      </c>
      <c r="I36" s="41">
        <f t="shared" si="16"/>
        <v>6850</v>
      </c>
      <c r="J36" s="42">
        <v>6850</v>
      </c>
      <c r="K36" s="42">
        <v>0</v>
      </c>
      <c r="L36" s="42">
        <v>0</v>
      </c>
      <c r="M36" s="41">
        <f>N36+O36</f>
        <v>6850</v>
      </c>
      <c r="N36" s="42">
        <v>6850</v>
      </c>
      <c r="O36" s="42">
        <v>0</v>
      </c>
      <c r="P36" s="42">
        <v>0</v>
      </c>
      <c r="Q36" s="41">
        <f t="shared" ref="Q36" si="18">R36+T36</f>
        <v>6850</v>
      </c>
      <c r="R36" s="42">
        <v>6850</v>
      </c>
      <c r="S36" s="42">
        <v>0</v>
      </c>
      <c r="T36" s="42">
        <v>0</v>
      </c>
      <c r="U36" s="47"/>
      <c r="V36" s="47"/>
      <c r="W36"/>
      <c r="X36"/>
      <c r="Y36"/>
    </row>
    <row r="37" spans="1:25" s="1" customFormat="1" ht="124.5" customHeight="1" x14ac:dyDescent="0.25">
      <c r="A37" s="21" t="s">
        <v>30</v>
      </c>
      <c r="B37" s="14" t="s">
        <v>42</v>
      </c>
      <c r="C37" s="14" t="s">
        <v>12</v>
      </c>
      <c r="D37" s="39">
        <f t="shared" si="15"/>
        <v>20971.400000000001</v>
      </c>
      <c r="E37" s="41">
        <f>SUM(F37+G37)</f>
        <v>4171.3999999999996</v>
      </c>
      <c r="F37" s="42">
        <v>4171.3999999999996</v>
      </c>
      <c r="G37" s="42">
        <v>0</v>
      </c>
      <c r="H37" s="42">
        <v>0</v>
      </c>
      <c r="I37" s="41">
        <f>SUM(J37+K37)</f>
        <v>5600</v>
      </c>
      <c r="J37" s="42">
        <v>5600</v>
      </c>
      <c r="K37" s="42">
        <v>0</v>
      </c>
      <c r="L37" s="42">
        <v>0</v>
      </c>
      <c r="M37" s="41">
        <f>SUM(N37+O37)</f>
        <v>5600</v>
      </c>
      <c r="N37" s="42">
        <v>5600</v>
      </c>
      <c r="O37" s="42">
        <v>0</v>
      </c>
      <c r="P37" s="42">
        <v>0</v>
      </c>
      <c r="Q37" s="41">
        <f>SUM(R37+T37)</f>
        <v>5600</v>
      </c>
      <c r="R37" s="42">
        <v>5600</v>
      </c>
      <c r="S37" s="42">
        <v>0</v>
      </c>
      <c r="T37" s="42">
        <v>0</v>
      </c>
      <c r="U37" s="46"/>
      <c r="V37" s="46"/>
      <c r="W37"/>
      <c r="X37"/>
      <c r="Y37"/>
    </row>
    <row r="38" spans="1:25" s="1" customFormat="1" ht="135" customHeight="1" x14ac:dyDescent="0.25">
      <c r="A38" s="34" t="s">
        <v>31</v>
      </c>
      <c r="B38" s="14" t="s">
        <v>42</v>
      </c>
      <c r="C38" s="14" t="s">
        <v>12</v>
      </c>
      <c r="D38" s="39">
        <f t="shared" si="15"/>
        <v>13260</v>
      </c>
      <c r="E38" s="41">
        <v>330</v>
      </c>
      <c r="F38" s="42">
        <v>330</v>
      </c>
      <c r="G38" s="42">
        <v>0</v>
      </c>
      <c r="H38" s="42">
        <v>0</v>
      </c>
      <c r="I38" s="41">
        <v>4310</v>
      </c>
      <c r="J38" s="42">
        <v>4310</v>
      </c>
      <c r="K38" s="42">
        <v>0</v>
      </c>
      <c r="L38" s="42">
        <v>0</v>
      </c>
      <c r="M38" s="41">
        <v>4310</v>
      </c>
      <c r="N38" s="42">
        <v>4310</v>
      </c>
      <c r="O38" s="42">
        <v>0</v>
      </c>
      <c r="P38" s="42">
        <v>0</v>
      </c>
      <c r="Q38" s="41">
        <v>4310</v>
      </c>
      <c r="R38" s="42">
        <v>4310</v>
      </c>
      <c r="S38" s="42">
        <v>0</v>
      </c>
      <c r="T38" s="42">
        <v>0</v>
      </c>
      <c r="U38"/>
      <c r="V38"/>
      <c r="W38"/>
      <c r="X38"/>
      <c r="Y38"/>
    </row>
    <row r="39" spans="1:25" s="1" customFormat="1" ht="135" customHeight="1" x14ac:dyDescent="0.25">
      <c r="A39" s="21" t="s">
        <v>32</v>
      </c>
      <c r="B39" s="14" t="s">
        <v>42</v>
      </c>
      <c r="C39" s="14" t="s">
        <v>12</v>
      </c>
      <c r="D39" s="39">
        <f t="shared" si="15"/>
        <v>3143.6</v>
      </c>
      <c r="E39" s="41">
        <f>SUM(F39+G39)</f>
        <v>2243.6</v>
      </c>
      <c r="F39" s="42">
        <v>147.6</v>
      </c>
      <c r="G39" s="42">
        <v>2096</v>
      </c>
      <c r="H39" s="42">
        <v>0</v>
      </c>
      <c r="I39" s="41">
        <v>300</v>
      </c>
      <c r="J39" s="42">
        <v>300</v>
      </c>
      <c r="K39" s="42">
        <v>0</v>
      </c>
      <c r="L39" s="42">
        <v>0</v>
      </c>
      <c r="M39" s="41">
        <v>300</v>
      </c>
      <c r="N39" s="42">
        <v>300</v>
      </c>
      <c r="O39" s="42">
        <v>0</v>
      </c>
      <c r="P39" s="42">
        <v>0</v>
      </c>
      <c r="Q39" s="41">
        <v>300</v>
      </c>
      <c r="R39" s="42">
        <v>300</v>
      </c>
      <c r="S39" s="42">
        <v>0</v>
      </c>
      <c r="T39" s="42">
        <v>0</v>
      </c>
      <c r="U39"/>
      <c r="V39"/>
      <c r="W39"/>
      <c r="X39"/>
      <c r="Y39"/>
    </row>
    <row r="40" spans="1:25" s="6" customFormat="1" ht="127.5" customHeight="1" x14ac:dyDescent="0.25">
      <c r="A40" s="15" t="s">
        <v>43</v>
      </c>
      <c r="B40" s="14" t="s">
        <v>41</v>
      </c>
      <c r="C40" s="16" t="s">
        <v>7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33">
        <v>0</v>
      </c>
      <c r="Q40" s="29">
        <v>0</v>
      </c>
      <c r="R40" s="33">
        <v>0</v>
      </c>
      <c r="S40" s="33">
        <v>0</v>
      </c>
      <c r="T40" s="29">
        <v>0</v>
      </c>
      <c r="U40"/>
      <c r="V40"/>
      <c r="W40"/>
      <c r="X40"/>
      <c r="Y40"/>
    </row>
    <row r="41" spans="1:25" ht="78.75" x14ac:dyDescent="0.25">
      <c r="A41" s="15" t="s">
        <v>54</v>
      </c>
      <c r="B41" s="14" t="s">
        <v>18</v>
      </c>
      <c r="C41" s="16" t="s">
        <v>7</v>
      </c>
      <c r="D41" s="30">
        <f>SUM(I41,M41,Q41)</f>
        <v>39001.519999999997</v>
      </c>
      <c r="E41" s="24">
        <f>E42+E44+E45+E46</f>
        <v>0</v>
      </c>
      <c r="F41" s="24">
        <f>F42+F44+F45+F46</f>
        <v>0</v>
      </c>
      <c r="G41" s="24">
        <f>G42+G44+G45+G46</f>
        <v>0</v>
      </c>
      <c r="H41" s="24">
        <f>H42+H44+H45+H46</f>
        <v>0</v>
      </c>
      <c r="I41" s="30">
        <f>SUM(J41:L41)</f>
        <v>30575</v>
      </c>
      <c r="J41" s="24">
        <f>SUM(J42:J46)</f>
        <v>30575</v>
      </c>
      <c r="K41" s="24">
        <f>K42+K44+K45+K46</f>
        <v>0</v>
      </c>
      <c r="L41" s="24">
        <f>L42+L44+L45+L46</f>
        <v>0</v>
      </c>
      <c r="M41" s="30">
        <f>SUM(N41:P41)</f>
        <v>5483</v>
      </c>
      <c r="N41" s="24">
        <f>SUM(N42:N46)</f>
        <v>5483</v>
      </c>
      <c r="O41" s="24">
        <f t="shared" ref="O41:T41" si="19">O42+O44+O45+O46</f>
        <v>0</v>
      </c>
      <c r="P41" s="24">
        <f t="shared" si="19"/>
        <v>0</v>
      </c>
      <c r="Q41" s="30">
        <f t="shared" si="19"/>
        <v>2943.52</v>
      </c>
      <c r="R41" s="24">
        <f t="shared" si="19"/>
        <v>2943.52</v>
      </c>
      <c r="S41" s="24">
        <f t="shared" si="19"/>
        <v>0</v>
      </c>
      <c r="T41" s="24">
        <f t="shared" si="19"/>
        <v>0</v>
      </c>
    </row>
    <row r="42" spans="1:25" ht="166.5" customHeight="1" x14ac:dyDescent="0.25">
      <c r="A42" s="55" t="s">
        <v>55</v>
      </c>
      <c r="B42" s="14" t="s">
        <v>38</v>
      </c>
      <c r="C42" s="14" t="s">
        <v>12</v>
      </c>
      <c r="D42" s="29">
        <f>SUM(E42+I42+M42+Q42)</f>
        <v>23700</v>
      </c>
      <c r="E42" s="31">
        <f>SUM(F42+G42)</f>
        <v>0</v>
      </c>
      <c r="F42" s="23">
        <v>0</v>
      </c>
      <c r="G42" s="23">
        <v>0</v>
      </c>
      <c r="H42" s="23">
        <v>0</v>
      </c>
      <c r="I42" s="22">
        <f>J42+K42+L42</f>
        <v>23700</v>
      </c>
      <c r="J42" s="23">
        <f>24880-1180</f>
        <v>23700</v>
      </c>
      <c r="K42" s="24">
        <v>0</v>
      </c>
      <c r="L42" s="24">
        <v>0</v>
      </c>
      <c r="M42" s="22">
        <f>N42+O42</f>
        <v>0</v>
      </c>
      <c r="N42" s="23">
        <v>0</v>
      </c>
      <c r="O42" s="24">
        <v>0</v>
      </c>
      <c r="P42" s="24">
        <v>0</v>
      </c>
      <c r="Q42" s="22">
        <f>S42+T42</f>
        <v>0</v>
      </c>
      <c r="R42" s="23">
        <v>0</v>
      </c>
      <c r="S42" s="24">
        <v>0</v>
      </c>
      <c r="T42" s="24">
        <v>0</v>
      </c>
    </row>
    <row r="43" spans="1:25" ht="166.5" customHeight="1" x14ac:dyDescent="0.25">
      <c r="A43" s="55" t="s">
        <v>50</v>
      </c>
      <c r="B43" s="14" t="s">
        <v>18</v>
      </c>
      <c r="C43" s="14" t="s">
        <v>12</v>
      </c>
      <c r="D43" s="52">
        <f>SUM(E43,I43,M43,Q43)</f>
        <v>2468</v>
      </c>
      <c r="E43" s="31">
        <f>SUM(F43:H43)</f>
        <v>0</v>
      </c>
      <c r="F43" s="23">
        <v>0</v>
      </c>
      <c r="G43" s="23">
        <v>0</v>
      </c>
      <c r="H43" s="23">
        <v>0</v>
      </c>
      <c r="I43" s="22">
        <f>SUM(J43:L43)</f>
        <v>1180</v>
      </c>
      <c r="J43" s="23">
        <v>1180</v>
      </c>
      <c r="K43" s="24">
        <v>0</v>
      </c>
      <c r="L43" s="24">
        <v>0</v>
      </c>
      <c r="M43" s="22">
        <f>SUM(N43:P43)</f>
        <v>1288</v>
      </c>
      <c r="N43" s="23">
        <v>1288</v>
      </c>
      <c r="O43" s="24">
        <v>0</v>
      </c>
      <c r="P43" s="24">
        <v>0</v>
      </c>
      <c r="Q43" s="22">
        <f>SUM(R43:T43)</f>
        <v>0</v>
      </c>
      <c r="R43" s="23">
        <v>0</v>
      </c>
      <c r="S43" s="24">
        <v>0</v>
      </c>
      <c r="T43" s="24">
        <v>0</v>
      </c>
    </row>
    <row r="44" spans="1:25" ht="47.25" x14ac:dyDescent="0.25">
      <c r="A44" s="78" t="s">
        <v>52</v>
      </c>
      <c r="B44" s="25" t="s">
        <v>22</v>
      </c>
      <c r="C44" s="25" t="s">
        <v>22</v>
      </c>
      <c r="D44" s="29">
        <f>SUM(E44+I44+M44+Q44)</f>
        <v>5400</v>
      </c>
      <c r="E44" s="31">
        <f t="shared" ref="E44:E46" si="20">SUM(F44+G44)</f>
        <v>0</v>
      </c>
      <c r="F44" s="26">
        <v>0</v>
      </c>
      <c r="G44" s="26">
        <v>0</v>
      </c>
      <c r="H44" s="26">
        <v>0</v>
      </c>
      <c r="I44" s="22">
        <f>J44+K44+L44</f>
        <v>1800</v>
      </c>
      <c r="J44" s="26">
        <v>1800</v>
      </c>
      <c r="K44" s="27">
        <v>0</v>
      </c>
      <c r="L44" s="27">
        <v>0</v>
      </c>
      <c r="M44" s="22">
        <f>N44+O44</f>
        <v>1800</v>
      </c>
      <c r="N44" s="26">
        <v>1800</v>
      </c>
      <c r="O44" s="27">
        <v>0</v>
      </c>
      <c r="P44" s="27">
        <v>0</v>
      </c>
      <c r="Q44" s="22">
        <f>SUM(R44:T44)</f>
        <v>1800</v>
      </c>
      <c r="R44" s="26">
        <v>1800</v>
      </c>
      <c r="S44" s="27">
        <v>0</v>
      </c>
      <c r="T44" s="27">
        <v>0</v>
      </c>
    </row>
    <row r="45" spans="1:25" ht="63" x14ac:dyDescent="0.25">
      <c r="A45" s="78"/>
      <c r="B45" s="25" t="s">
        <v>23</v>
      </c>
      <c r="C45" s="25" t="s">
        <v>23</v>
      </c>
      <c r="D45" s="29">
        <f>SUM(E45+I45+M45+Q45)</f>
        <v>1020</v>
      </c>
      <c r="E45" s="31">
        <f t="shared" si="20"/>
        <v>0</v>
      </c>
      <c r="F45" s="26">
        <v>0</v>
      </c>
      <c r="G45" s="26">
        <v>0</v>
      </c>
      <c r="H45" s="26">
        <v>0</v>
      </c>
      <c r="I45" s="22">
        <f t="shared" ref="I45:I46" si="21">J45+K45+L45</f>
        <v>340</v>
      </c>
      <c r="J45" s="26">
        <v>340</v>
      </c>
      <c r="K45" s="27">
        <v>0</v>
      </c>
      <c r="L45" s="27">
        <v>0</v>
      </c>
      <c r="M45" s="22">
        <f>N45+O45</f>
        <v>340</v>
      </c>
      <c r="N45" s="26">
        <v>340</v>
      </c>
      <c r="O45" s="27">
        <v>0</v>
      </c>
      <c r="P45" s="27">
        <v>0</v>
      </c>
      <c r="Q45" s="22">
        <f>SUM(R45:T45)</f>
        <v>340</v>
      </c>
      <c r="R45" s="26">
        <v>340</v>
      </c>
      <c r="S45" s="27">
        <v>0</v>
      </c>
      <c r="T45" s="27">
        <v>0</v>
      </c>
    </row>
    <row r="46" spans="1:25" ht="48.75" customHeight="1" x14ac:dyDescent="0.25">
      <c r="A46" s="78"/>
      <c r="B46" s="25" t="s">
        <v>18</v>
      </c>
      <c r="C46" s="25" t="s">
        <v>18</v>
      </c>
      <c r="D46" s="29">
        <f>SUM(E46+I46+M46+Q46)</f>
        <v>6413.52</v>
      </c>
      <c r="E46" s="31">
        <f t="shared" si="20"/>
        <v>0</v>
      </c>
      <c r="F46" s="26">
        <v>0</v>
      </c>
      <c r="G46" s="26">
        <v>0</v>
      </c>
      <c r="H46" s="26">
        <v>0</v>
      </c>
      <c r="I46" s="22">
        <f t="shared" si="21"/>
        <v>3555</v>
      </c>
      <c r="J46" s="23">
        <v>3555</v>
      </c>
      <c r="K46" s="24">
        <v>0</v>
      </c>
      <c r="L46" s="24">
        <v>0</v>
      </c>
      <c r="M46" s="22">
        <f>N46+O46</f>
        <v>2055</v>
      </c>
      <c r="N46" s="23">
        <f>55+2000</f>
        <v>2055</v>
      </c>
      <c r="O46" s="24">
        <v>0</v>
      </c>
      <c r="P46" s="24">
        <v>0</v>
      </c>
      <c r="Q46" s="22">
        <f>SUM(R46:T46)</f>
        <v>803.52</v>
      </c>
      <c r="R46" s="23">
        <f>55+748.52</f>
        <v>803.52</v>
      </c>
      <c r="S46" s="24">
        <v>0</v>
      </c>
      <c r="T46" s="24">
        <v>0</v>
      </c>
    </row>
  </sheetData>
  <mergeCells count="72">
    <mergeCell ref="A9:A11"/>
    <mergeCell ref="B9:B11"/>
    <mergeCell ref="C13:C14"/>
    <mergeCell ref="F15:F16"/>
    <mergeCell ref="G15:G16"/>
    <mergeCell ref="B13:B14"/>
    <mergeCell ref="D13:D14"/>
    <mergeCell ref="E13:E14"/>
    <mergeCell ref="F13:F14"/>
    <mergeCell ref="G13:G14"/>
    <mergeCell ref="P18:P19"/>
    <mergeCell ref="R18:R19"/>
    <mergeCell ref="R15:R16"/>
    <mergeCell ref="Q13:Q14"/>
    <mergeCell ref="A44:A46"/>
    <mergeCell ref="L18:L19"/>
    <mergeCell ref="A29:A30"/>
    <mergeCell ref="N15:N16"/>
    <mergeCell ref="O15:O16"/>
    <mergeCell ref="Q15:Q16"/>
    <mergeCell ref="L15:L16"/>
    <mergeCell ref="P15:P16"/>
    <mergeCell ref="K18:K19"/>
    <mergeCell ref="I18:I19"/>
    <mergeCell ref="J18:J19"/>
    <mergeCell ref="M18:M19"/>
    <mergeCell ref="K15:K16"/>
    <mergeCell ref="M15:M16"/>
    <mergeCell ref="I10:L10"/>
    <mergeCell ref="L13:L14"/>
    <mergeCell ref="R13:R14"/>
    <mergeCell ref="D7:T7"/>
    <mergeCell ref="D9:T9"/>
    <mergeCell ref="I13:I14"/>
    <mergeCell ref="J13:J14"/>
    <mergeCell ref="K13:K14"/>
    <mergeCell ref="M13:M14"/>
    <mergeCell ref="D10:D11"/>
    <mergeCell ref="M10:O10"/>
    <mergeCell ref="Q10:T10"/>
    <mergeCell ref="A18:A19"/>
    <mergeCell ref="H18:H19"/>
    <mergeCell ref="F18:F19"/>
    <mergeCell ref="G18:G19"/>
    <mergeCell ref="T13:T14"/>
    <mergeCell ref="N13:N14"/>
    <mergeCell ref="O13:O14"/>
    <mergeCell ref="I15:I16"/>
    <mergeCell ref="J15:J16"/>
    <mergeCell ref="H15:H16"/>
    <mergeCell ref="B15:B16"/>
    <mergeCell ref="C15:C16"/>
    <mergeCell ref="D15:D16"/>
    <mergeCell ref="E15:E16"/>
    <mergeCell ref="P13:P14"/>
    <mergeCell ref="S15:S16"/>
    <mergeCell ref="M3:T6"/>
    <mergeCell ref="A13:A16"/>
    <mergeCell ref="C18:C19"/>
    <mergeCell ref="B18:B19"/>
    <mergeCell ref="T15:T16"/>
    <mergeCell ref="Q18:Q19"/>
    <mergeCell ref="S18:S19"/>
    <mergeCell ref="T18:T19"/>
    <mergeCell ref="D18:D19"/>
    <mergeCell ref="E18:E19"/>
    <mergeCell ref="N18:N19"/>
    <mergeCell ref="O18:O19"/>
    <mergeCell ref="C9:C11"/>
    <mergeCell ref="S13:S14"/>
    <mergeCell ref="E10:H10"/>
    <mergeCell ref="H13:H14"/>
  </mergeCells>
  <pageMargins left="0.39370078740157483" right="0.19685039370078741" top="0.59055118110236227" bottom="0.15748031496062992" header="0.31496062992125984" footer="0.15748031496062992"/>
  <pageSetup paperSize="9" scale="5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2014-12-26T09:13:07Z</dcterms:modified>
</cp:coreProperties>
</file>