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10.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11.xml" ContentType="application/vnd.openxmlformats-officedocument.spreadsheetml.revisionLog+xml"/>
  <Override PartName="/xl/revisions/revisionLog12.xml" ContentType="application/vnd.openxmlformats-officedocument.spreadsheetml.revisionLog+xml"/>
  <Override PartName="/xl/revisions/revisionLog13.xml" ContentType="application/vnd.openxmlformats-officedocument.spreadsheetml.revisionLog+xml"/>
  <Override PartName="/xl/revisions/revisionLog121.xml" ContentType="application/vnd.openxmlformats-officedocument.spreadsheetml.revisionLog+xml"/>
  <Override PartName="/xl/revisions/revisionLog18.xml" ContentType="application/vnd.openxmlformats-officedocument.spreadsheetml.revisionLog+xml"/>
  <Override PartName="/xl/revisions/revisionLog14.xml" ContentType="application/vnd.openxmlformats-officedocument.spreadsheetml.revisionLog+xml"/>
  <Override PartName="/xl/revisions/revisionLog15.xml" ContentType="application/vnd.openxmlformats-officedocument.spreadsheetml.revisionLog+xml"/>
  <Override PartName="/xl/revisions/revisionLog16.xml" ContentType="application/vnd.openxmlformats-officedocument.spreadsheetml.revisionLog+xml"/>
  <Override PartName="/xl/revisions/revisionLog17.xml" ContentType="application/vnd.openxmlformats-officedocument.spreadsheetml.revisionLog+xml"/>
  <Override PartName="/xl/revisions/revisionLog1101.xml" ContentType="application/vnd.openxmlformats-officedocument.spreadsheetml.revisionLog+xml"/>
  <Override PartName="/xl/revisions/revisionLog151.xml" ContentType="application/vnd.openxmlformats-officedocument.spreadsheetml.revisionLog+xml"/>
  <Override PartName="/xl/revisions/revisionLog112.xml" ContentType="application/vnd.openxmlformats-officedocument.spreadsheetml.revisionLog+xml"/>
  <Override PartName="/xl/revisions/revisionLog113.xml" ContentType="application/vnd.openxmlformats-officedocument.spreadsheetml.revisionLog+xml"/>
  <Override PartName="/xl/revisions/revisionLog114.xml" ContentType="application/vnd.openxmlformats-officedocument.spreadsheetml.revisionLog+xml"/>
  <Override PartName="/xl/revisions/revisionLog19.xml" ContentType="application/vnd.openxmlformats-officedocument.spreadsheetml.revisionLog+xml"/>
  <Override PartName="/xl/revisions/revisionLog110.xml" ContentType="application/vnd.openxmlformats-officedocument.spreadsheetml.revisionLog+xml"/>
  <Override PartName="/xl/revisions/revisionLog1111.xml" ContentType="application/vnd.openxmlformats-officedocument.spreadsheetml.revisionLog+xml"/>
  <Override PartName="/xl/revisions/revisionLog116.xml" ContentType="application/vnd.openxmlformats-officedocument.spreadsheetml.revisionLog+xml"/>
  <Override PartName="/xl/revisions/revisionLog131.xml" ContentType="application/vnd.openxmlformats-officedocument.spreadsheetml.revisionLog+xml"/>
  <Override PartName="/xl/revisions/revisionLog111.xml" ContentType="application/vnd.openxmlformats-officedocument.spreadsheetml.revisionLog+xml"/>
  <Override PartName="/xl/revisions/revisionLog1512.xml" ContentType="application/vnd.openxmlformats-officedocument.spreadsheetml.revisionLog+xml"/>
  <Override PartName="/xl/revisions/revisionLog181.xml" ContentType="application/vnd.openxmlformats-officedocument.spreadsheetml.revisionLog+xml"/>
  <Override PartName="/xl/revisions/revisionLog141.xml" ContentType="application/vnd.openxmlformats-officedocument.spreadsheetml.revisionLog+xml"/>
  <Override PartName="/xl/revisions/revisionLog161.xml" ContentType="application/vnd.openxmlformats-officedocument.spreadsheetml.revisionLog+xml"/>
  <Override PartName="/xl/revisions/revisionLog171.xml" ContentType="application/vnd.openxmlformats-officedocument.spreadsheetml.revisionLog+xml"/>
  <Override PartName="/xl/revisions/revisionLog191.xml" ContentType="application/vnd.openxmlformats-officedocument.spreadsheetml.revisionLog+xml"/>
  <Override PartName="/xl/revisions/revisionLog1102.xml" ContentType="application/vnd.openxmlformats-officedocument.spreadsheetml.revisionLog+xml"/>
  <Override PartName="/xl/revisions/revisionLog19111.xml" ContentType="application/vnd.openxmlformats-officedocument.spreadsheetml.revisionLog+xml"/>
  <Override PartName="/xl/revisions/revisionLog112111.xml" ContentType="application/vnd.openxmlformats-officedocument.spreadsheetml.revisionLog+xml"/>
  <Override PartName="/xl/revisions/revisionLog1151.xml" ContentType="application/vnd.openxmlformats-officedocument.spreadsheetml.revisionLog+xml"/>
  <Override PartName="/xl/revisions/revisionLog11411.xml" ContentType="application/vnd.openxmlformats-officedocument.spreadsheetml.revisionLog+xml"/>
  <Override PartName="/xl/revisions/revisionLog117.xml" ContentType="application/vnd.openxmlformats-officedocument.spreadsheetml.revisionLog+xml"/>
  <Override PartName="/xl/revisions/revisionLog1112.xml" ContentType="application/vnd.openxmlformats-officedocument.spreadsheetml.revisionLog+xml"/>
  <Override PartName="/xl/revisions/revisionLog115.xml" ContentType="application/vnd.openxmlformats-officedocument.spreadsheetml.revisionLog+xml"/>
  <Override PartName="/xl/revisions/revisionLog120.xml" ContentType="application/vnd.openxmlformats-officedocument.spreadsheetml.revisionLog+xml"/>
  <Override PartName="/xl/revisions/revisionLog123.xml" ContentType="application/vnd.openxmlformats-officedocument.spreadsheetml.revisionLog+xml"/>
  <Override PartName="/xl/revisions/revisionLog118.xml" ContentType="application/vnd.openxmlformats-officedocument.spreadsheetml.revisionLog+xml"/>
  <Override PartName="/xl/revisions/revisionLog4.xml" ContentType="application/vnd.openxmlformats-officedocument.spreadsheetml.revisionLog+xml"/>
  <Override PartName="/xl/revisions/revisionLog110111.xml" ContentType="application/vnd.openxmlformats-officedocument.spreadsheetml.revisionLog+xml"/>
  <Override PartName="/xl/revisions/revisionLog124.xml" ContentType="application/vnd.openxmlformats-officedocument.spreadsheetml.revisionLog+xml"/>
  <Override PartName="/xl/revisions/revisionLog1411.xml" ContentType="application/vnd.openxmlformats-officedocument.spreadsheetml.revisionLog+xml"/>
  <Override PartName="/xl/revisions/revisionLog1611.xml" ContentType="application/vnd.openxmlformats-officedocument.spreadsheetml.revisionLog+xml"/>
  <Override PartName="/xl/revisions/revisionLog162.xml" ContentType="application/vnd.openxmlformats-officedocument.spreadsheetml.revisionLog+xml"/>
  <Override PartName="/xl/revisions/revisionLog1711.xml" ContentType="application/vnd.openxmlformats-officedocument.spreadsheetml.revisionLog+xml"/>
  <Override PartName="/xl/revisions/revisionLog1911.xml" ContentType="application/vnd.openxmlformats-officedocument.spreadsheetml.revisionLog+xml"/>
  <Override PartName="/xl/revisions/revisionLog11021.xml" ContentType="application/vnd.openxmlformats-officedocument.spreadsheetml.revisionLog+xml"/>
  <Override PartName="/xl/revisions/revisionLog11512.xml" ContentType="application/vnd.openxmlformats-officedocument.spreadsheetml.revisionLog+xml"/>
  <Override PartName="/xl/revisions/revisionLog11421.xml" ContentType="application/vnd.openxmlformats-officedocument.spreadsheetml.revisionLog+xml"/>
  <Override PartName="/xl/revisions/revisionLog1612.xml" ContentType="application/vnd.openxmlformats-officedocument.spreadsheetml.revisionLog+xml"/>
  <Override PartName="/xl/revisions/revisionLog1181.xml" ContentType="application/vnd.openxmlformats-officedocument.spreadsheetml.revisionLog+xml"/>
  <Override PartName="/xl/revisions/revisionLog1191.xml" ContentType="application/vnd.openxmlformats-officedocument.spreadsheetml.revisionLog+xml"/>
  <Override PartName="/xl/revisions/revisionLog1152.xml" ContentType="application/vnd.openxmlformats-officedocument.spreadsheetml.revisionLog+xml"/>
  <Override PartName="/xl/revisions/revisionLog1221.xml" ContentType="application/vnd.openxmlformats-officedocument.spreadsheetml.revisionLog+xml"/>
  <Override PartName="/xl/revisions/revisionLog125.xml" ContentType="application/vnd.openxmlformats-officedocument.spreadsheetml.revisionLog+xml"/>
  <Override PartName="/xl/revisions/revisionLog1182.xml" ContentType="application/vnd.openxmlformats-officedocument.spreadsheetml.revisionLog+xml"/>
  <Override PartName="/xl/revisions/revisionLog119.xml" ContentType="application/vnd.openxmlformats-officedocument.spreadsheetml.revisionLog+xml"/>
  <Override PartName="/xl/revisions/revisionLog11521.xml" ContentType="application/vnd.openxmlformats-officedocument.spreadsheetml.revisionLog+xml"/>
  <Override PartName="/xl/revisions/revisionLog13111.xml" ContentType="application/vnd.openxmlformats-officedocument.spreadsheetml.revisionLog+xml"/>
  <Override PartName="/xl/revisions/revisionLog1312.xml" ContentType="application/vnd.openxmlformats-officedocument.spreadsheetml.revisionLog+xml"/>
  <Override PartName="/xl/revisions/revisionLog1621.xml" ContentType="application/vnd.openxmlformats-officedocument.spreadsheetml.revisionLog+xml"/>
  <Override PartName="/xl/revisions/revisionLog19112.xml" ContentType="application/vnd.openxmlformats-officedocument.spreadsheetml.revisionLog+xml"/>
  <Override PartName="/xl/revisions/revisionLog110211.xml" ContentType="application/vnd.openxmlformats-officedocument.spreadsheetml.revisionLog+xml"/>
  <Override PartName="/xl/revisions/revisionLog115121.xml" ContentType="application/vnd.openxmlformats-officedocument.spreadsheetml.revisionLog+xml"/>
  <Override PartName="/xl/revisions/revisionLog1513.xml" ContentType="application/vnd.openxmlformats-officedocument.spreadsheetml.revisionLog+xml"/>
  <Override PartName="/xl/revisions/revisionLog127.xml" ContentType="application/vnd.openxmlformats-officedocument.spreadsheetml.revisionLog+xml"/>
  <Override PartName="/xl/revisions/revisionLog119111.xml" ContentType="application/vnd.openxmlformats-officedocument.spreadsheetml.revisionLog+xml"/>
  <Override PartName="/xl/revisions/revisionLog1172.xml" ContentType="application/vnd.openxmlformats-officedocument.spreadsheetml.revisionLog+xml"/>
  <Override PartName="/xl/revisions/revisionLog11121.xml" ContentType="application/vnd.openxmlformats-officedocument.spreadsheetml.revisionLog+xml"/>
  <Override PartName="/xl/revisions/revisionLog11522.xml" ContentType="application/vnd.openxmlformats-officedocument.spreadsheetml.revisionLog+xml"/>
  <Override PartName="/xl/revisions/revisionLog11821.xml" ContentType="application/vnd.openxmlformats-officedocument.spreadsheetml.revisionLog+xml"/>
  <Override PartName="/xl/revisions/revisionLog1202.xml" ContentType="application/vnd.openxmlformats-officedocument.spreadsheetml.revisionLog+xml"/>
  <Override PartName="/xl/revisions/revisionLog12311.xml" ContentType="application/vnd.openxmlformats-officedocument.spreadsheetml.revisionLog+xml"/>
  <Override PartName="/xl/revisions/revisionLog1192.xml" ContentType="application/vnd.openxmlformats-officedocument.spreadsheetml.revisionLog+xml"/>
  <Override PartName="/xl/revisions/revisionLog122.xml" ContentType="application/vnd.openxmlformats-officedocument.spreadsheetml.revisionLog+xml"/>
  <Override PartName="/xl/revisions/revisionLog5.xml" ContentType="application/vnd.openxmlformats-officedocument.spreadsheetml.revisionLog+xml"/>
  <Override PartName="/xl/revisions/revisionLog11721.xml" ContentType="application/vnd.openxmlformats-officedocument.spreadsheetml.revisionLog+xml"/>
  <Override PartName="/xl/revisions/revisionLog126.xml" ContentType="application/vnd.openxmlformats-officedocument.spreadsheetml.revisionLog+xml"/>
  <Override PartName="/xl/revisions/revisionLog16111.xml" ContentType="application/vnd.openxmlformats-officedocument.spreadsheetml.revisionLog+xml"/>
  <Override PartName="/xl/revisions/revisionLog1102111.xml" ContentType="application/vnd.openxmlformats-officedocument.spreadsheetml.revisionLog+xml"/>
  <Override PartName="/xl/revisions/revisionLog111211.xml" ContentType="application/vnd.openxmlformats-officedocument.spreadsheetml.revisionLog+xml"/>
  <Override PartName="/xl/revisions/revisionLog115221.xml" ContentType="application/vnd.openxmlformats-officedocument.spreadsheetml.revisionLog+xml"/>
  <Override PartName="/xl/revisions/revisionLog11921.xml" ContentType="application/vnd.openxmlformats-officedocument.spreadsheetml.revisionLog+xml"/>
  <Override PartName="/xl/revisions/revisionLog112121.xml" ContentType="application/vnd.openxmlformats-officedocument.spreadsheetml.revisionLog+xml"/>
  <Override PartName="/xl/revisions/revisionLog118211.xml" ContentType="application/vnd.openxmlformats-officedocument.spreadsheetml.revisionLog+xml"/>
  <Override PartName="/xl/revisions/revisionLog1193.xml" ContentType="application/vnd.openxmlformats-officedocument.spreadsheetml.revisionLog+xml"/>
  <Override PartName="/xl/revisions/revisionLog11422.xml" ContentType="application/vnd.openxmlformats-officedocument.spreadsheetml.revisionLog+xml"/>
  <Override PartName="/xl/revisions/revisionLog191211.xml" ContentType="application/vnd.openxmlformats-officedocument.spreadsheetml.revisionLog+xml"/>
  <Override PartName="/xl/revisions/revisionLog122111.xml" ContentType="application/vnd.openxmlformats-officedocument.spreadsheetml.revisionLog+xml"/>
  <Override PartName="/xl/revisions/revisionLog132.xml" ContentType="application/vnd.openxmlformats-officedocument.spreadsheetml.revisionLog+xml"/>
  <Override PartName="/xl/revisions/revisionLog134.xml" ContentType="application/vnd.openxmlformats-officedocument.spreadsheetml.revisionLog+xml"/>
  <Override PartName="/xl/revisions/revisionLog1222.xml" ContentType="application/vnd.openxmlformats-officedocument.spreadsheetml.revisionLog+xml"/>
  <Override PartName="/xl/revisions/revisionLog128.xml" ContentType="application/vnd.openxmlformats-officedocument.spreadsheetml.revisionLog+xml"/>
  <Override PartName="/xl/revisions/revisionLog129.xml" ContentType="application/vnd.openxmlformats-officedocument.spreadsheetml.revisionLog+xml"/>
  <Override PartName="/xl/revisions/revisionLog15211.xml" ContentType="application/vnd.openxmlformats-officedocument.spreadsheetml.revisionLog+xml"/>
  <Override PartName="/xl/revisions/revisionLog1261.xml" ContentType="application/vnd.openxmlformats-officedocument.spreadsheetml.revisionLog+xml"/>
  <Override PartName="/xl/revisions/revisionLog14111.xml" ContentType="application/vnd.openxmlformats-officedocument.spreadsheetml.revisionLog+xml"/>
  <Override PartName="/xl/revisions/revisionLog1112111.xml" ContentType="application/vnd.openxmlformats-officedocument.spreadsheetml.revisionLog+xml"/>
  <Override PartName="/xl/revisions/revisionLog1152211.xml" ContentType="application/vnd.openxmlformats-officedocument.spreadsheetml.revisionLog+xml"/>
  <Override PartName="/xl/revisions/revisionLog1201111.xml" ContentType="application/vnd.openxmlformats-officedocument.spreadsheetml.revisionLog+xml"/>
  <Override PartName="/xl/revisions/revisionLog1321.xml" ContentType="application/vnd.openxmlformats-officedocument.spreadsheetml.revisionLog+xml"/>
  <Override PartName="/xl/revisions/revisionLog154.xml" ContentType="application/vnd.openxmlformats-officedocument.spreadsheetml.revisionLog+xml"/>
  <Override PartName="/xl/revisions/revisionLog11931.xml" ContentType="application/vnd.openxmlformats-officedocument.spreadsheetml.revisionLog+xml"/>
  <Override PartName="/xl/revisions/revisionLog1281.xml" ContentType="application/vnd.openxmlformats-officedocument.spreadsheetml.revisionLog+xml"/>
  <Override PartName="/xl/revisions/revisionLog1912111.xml" ContentType="application/vnd.openxmlformats-officedocument.spreadsheetml.revisionLog+xml"/>
  <Override PartName="/xl/revisions/revisionLog1121311.xml" ContentType="application/vnd.openxmlformats-officedocument.spreadsheetml.revisionLog+xml"/>
  <Override PartName="/xl/revisions/revisionLog13011.xml" ContentType="application/vnd.openxmlformats-officedocument.spreadsheetml.revisionLog+xml"/>
  <Override PartName="/xl/revisions/revisionLog12221.xml" ContentType="application/vnd.openxmlformats-officedocument.spreadsheetml.revisionLog+xml"/>
  <Override PartName="/xl/revisions/revisionLog12222.xml" ContentType="application/vnd.openxmlformats-officedocument.spreadsheetml.revisionLog+xml"/>
  <Override PartName="/xl/revisions/revisionLog1291.xml" ContentType="application/vnd.openxmlformats-officedocument.spreadsheetml.revisionLog+xml"/>
  <Override PartName="/xl/revisions/revisionLog130.xml" ContentType="application/vnd.openxmlformats-officedocument.spreadsheetml.revisionLog+xml"/>
  <Override PartName="/xl/revisions/revisionLog133.xml" ContentType="application/vnd.openxmlformats-officedocument.spreadsheetml.revisionLog+xml"/>
  <Override PartName="/xl/revisions/revisionLog6.xml" ContentType="application/vnd.openxmlformats-officedocument.spreadsheetml.revisionLog+xml"/>
  <Override PartName="/xl/revisions/revisionLog135.xml" ContentType="application/vnd.openxmlformats-officedocument.spreadsheetml.revisionLog+xml"/>
  <Override PartName="/xl/revisions/revisionLog136.xml" ContentType="application/vnd.openxmlformats-officedocument.spreadsheetml.revisionLog+xml"/>
  <Override PartName="/xl/revisions/revisionLog191121.xml" ContentType="application/vnd.openxmlformats-officedocument.spreadsheetml.revisionLog+xml"/>
  <Override PartName="/xl/revisions/revisionLog11121111.xml" ContentType="application/vnd.openxmlformats-officedocument.spreadsheetml.revisionLog+xml"/>
  <Override PartName="/xl/revisions/revisionLog13311.xml" ContentType="application/vnd.openxmlformats-officedocument.spreadsheetml.revisionLog+xml"/>
  <Override PartName="/xl/revisions/revisionLog15131.xml" ContentType="application/vnd.openxmlformats-officedocument.spreadsheetml.revisionLog+xml"/>
  <Override PartName="/xl/revisions/revisionLog123111.xml" ContentType="application/vnd.openxmlformats-officedocument.spreadsheetml.revisionLog+xml"/>
  <Override PartName="/xl/revisions/revisionLog1182111.xml" ContentType="application/vnd.openxmlformats-officedocument.spreadsheetml.revisionLog+xml"/>
  <Override PartName="/xl/revisions/revisionLog122221.xml" ContentType="application/vnd.openxmlformats-officedocument.spreadsheetml.revisionLog+xml"/>
  <Override PartName="/xl/revisions/revisionLog12911.xml" ContentType="application/vnd.openxmlformats-officedocument.spreadsheetml.revisionLog+xml"/>
  <Override PartName="/xl/revisions/revisionLog11011.xml" ContentType="application/vnd.openxmlformats-officedocument.spreadsheetml.revisionLog+xml"/>
  <Override PartName="/xl/revisions/revisionLog11441.xml" ContentType="application/vnd.openxmlformats-officedocument.spreadsheetml.revisionLog+xml"/>
  <Override PartName="/xl/revisions/revisionLog16112.xml" ContentType="application/vnd.openxmlformats-officedocument.spreadsheetml.revisionLog+xml"/>
  <Override PartName="/xl/revisions/revisionLog11731.xml" ContentType="application/vnd.openxmlformats-officedocument.spreadsheetml.revisionLog+xml"/>
  <Override PartName="/xl/revisions/revisionLog1341.xml" ContentType="application/vnd.openxmlformats-officedocument.spreadsheetml.revisionLog+xml"/>
  <Override PartName="/xl/revisions/revisionLog1301.xml" ContentType="application/vnd.openxmlformats-officedocument.spreadsheetml.revisionLog+xml"/>
  <Override PartName="/xl/revisions/revisionLog1331.xml" ContentType="application/vnd.openxmlformats-officedocument.spreadsheetml.revisionLog+xml"/>
  <Override PartName="/xl/revisions/revisionLog137.xml" ContentType="application/vnd.openxmlformats-officedocument.spreadsheetml.revisionLog+xml"/>
  <Override PartName="/xl/revisions/revisionLog138.xml" ContentType="application/vnd.openxmlformats-officedocument.spreadsheetml.revisionLog+xml"/>
  <Override PartName="/xl/revisions/revisionLog1351.xml" ContentType="application/vnd.openxmlformats-officedocument.spreadsheetml.revisionLog+xml"/>
  <Override PartName="/xl/revisions/revisionLog1292.xml" ContentType="application/vnd.openxmlformats-officedocument.spreadsheetml.revisionLog+xml"/>
  <Override PartName="/xl/revisions/revisionLog18111.xml" ContentType="application/vnd.openxmlformats-officedocument.spreadsheetml.revisionLog+xml"/>
  <Override PartName="/xl/revisions/revisionLog1381.xml" ContentType="application/vnd.openxmlformats-officedocument.spreadsheetml.revisionLog+xml"/>
  <Override PartName="/xl/revisions/revisionLog11821111.xml" ContentType="application/vnd.openxmlformats-officedocument.spreadsheetml.revisionLog+xml"/>
  <Override PartName="/xl/revisions/revisionLog1222211.xml" ContentType="application/vnd.openxmlformats-officedocument.spreadsheetml.revisionLog+xml"/>
  <Override PartName="/xl/revisions/revisionLog1293.xml" ContentType="application/vnd.openxmlformats-officedocument.spreadsheetml.revisionLog+xml"/>
  <Override PartName="/xl/revisions/revisionLog13112.xml" ContentType="application/vnd.openxmlformats-officedocument.spreadsheetml.revisionLog+xml"/>
  <Override PartName="/xl/revisions/revisionLog181111.xml" ContentType="application/vnd.openxmlformats-officedocument.spreadsheetml.revisionLog+xml"/>
  <Override PartName="/xl/revisions/revisionLog12511.xml" ContentType="application/vnd.openxmlformats-officedocument.spreadsheetml.revisionLog+xml"/>
  <Override PartName="/xl/revisions/revisionLog1213.xml" ContentType="application/vnd.openxmlformats-officedocument.spreadsheetml.revisionLog+xml"/>
  <Override PartName="/xl/revisions/revisionLog11712.xml" ContentType="application/vnd.openxmlformats-officedocument.spreadsheetml.revisionLog+xml"/>
  <Override PartName="/xl/revisions/revisionLog1174.xml" ContentType="application/vnd.openxmlformats-officedocument.spreadsheetml.revisionLog+xml"/>
  <Override PartName="/xl/revisions/revisionLog13012.xml" ContentType="application/vnd.openxmlformats-officedocument.spreadsheetml.revisionLog+xml"/>
  <Override PartName="/xl/revisions/revisionLog140.xml" ContentType="application/vnd.openxmlformats-officedocument.spreadsheetml.revisionLog+xml"/>
  <Override PartName="/xl/revisions/revisionLog142.xml" ContentType="application/vnd.openxmlformats-officedocument.spreadsheetml.revisionLog+xml"/>
  <Override PartName="/xl/revisions/revisionLog1371.xml" ContentType="application/vnd.openxmlformats-officedocument.spreadsheetml.revisionLog+xml"/>
  <Override PartName="/xl/revisions/revisionLog139.xml" ContentType="application/vnd.openxmlformats-officedocument.spreadsheetml.revisionLog+xml"/>
  <Override PartName="/xl/revisions/revisionLog12021.xml" ContentType="application/vnd.openxmlformats-officedocument.spreadsheetml.revisionLog+xml"/>
  <Override PartName="/xl/revisions/revisionLog13711.xml" ContentType="application/vnd.openxmlformats-officedocument.spreadsheetml.revisionLog+xml"/>
  <Override PartName="/xl/revisions/revisionLog7.xml" ContentType="application/vnd.openxmlformats-officedocument.spreadsheetml.revisionLog+xml"/>
  <Override PartName="/xl/revisions/revisionLog13811.xml" ContentType="application/vnd.openxmlformats-officedocument.spreadsheetml.revisionLog+xml"/>
  <Override PartName="/xl/revisions/revisionLog111211111.xml" ContentType="application/vnd.openxmlformats-officedocument.spreadsheetml.revisionLog+xml"/>
  <Override PartName="/xl/revisions/revisionLog1391.xml" ContentType="application/vnd.openxmlformats-officedocument.spreadsheetml.revisionLog+xml"/>
  <Override PartName="/xl/revisions/revisionLog12222111.xml" ContentType="application/vnd.openxmlformats-officedocument.spreadsheetml.revisionLog+xml"/>
  <Override PartName="/xl/revisions/revisionLog1282.xml" ContentType="application/vnd.openxmlformats-officedocument.spreadsheetml.revisionLog+xml"/>
  <Override PartName="/xl/revisions/revisionLog1162.xml" ContentType="application/vnd.openxmlformats-officedocument.spreadsheetml.revisionLog+xml"/>
  <Override PartName="/xl/revisions/revisionLog1521.xml" ContentType="application/vnd.openxmlformats-officedocument.spreadsheetml.revisionLog+xml"/>
  <Override PartName="/xl/revisions/revisionLog11311111.xml" ContentType="application/vnd.openxmlformats-officedocument.spreadsheetml.revisionLog+xml"/>
  <Override PartName="/xl/revisions/revisionLog126111.xml" ContentType="application/vnd.openxmlformats-officedocument.spreadsheetml.revisionLog+xml"/>
  <Override PartName="/xl/revisions/revisionLog115311.xml" ContentType="application/vnd.openxmlformats-officedocument.spreadsheetml.revisionLog+xml"/>
  <Override PartName="/xl/revisions/revisionLog19121.xml" ContentType="application/vnd.openxmlformats-officedocument.spreadsheetml.revisionLog+xml"/>
  <Override PartName="/xl/revisions/revisionLog12011.xml" ContentType="application/vnd.openxmlformats-officedocument.spreadsheetml.revisionLog+xml"/>
  <Override PartName="/xl/revisions/revisionLog130121.xml" ContentType="application/vnd.openxmlformats-officedocument.spreadsheetml.revisionLog+xml"/>
  <Override PartName="/xl/revisions/revisionLog12231.xml" ContentType="application/vnd.openxmlformats-officedocument.spreadsheetml.revisionLog+xml"/>
  <Override PartName="/xl/revisions/revisionLog13721.xml" ContentType="application/vnd.openxmlformats-officedocument.spreadsheetml.revisionLog+xml"/>
  <Override PartName="/xl/revisions/revisionLog123211.xml" ContentType="application/vnd.openxmlformats-officedocument.spreadsheetml.revisionLog+xml"/>
  <Override PartName="/xl/revisions/revisionLog122221111.xml" ContentType="application/vnd.openxmlformats-officedocument.spreadsheetml.revisionLog+xml"/>
  <Override PartName="/xl/revisions/revisionLog144.xml" ContentType="application/vnd.openxmlformats-officedocument.spreadsheetml.revisionLog+xml"/>
  <Override PartName="/xl/revisions/revisionLog143.xml" ContentType="application/vnd.openxmlformats-officedocument.spreadsheetml.revisionLog+xml"/>
  <Override PartName="/xl/revisions/revisionLog1381111.xml" ContentType="application/vnd.openxmlformats-officedocument.spreadsheetml.revisionLog+xml"/>
  <Override PartName="/xl/revisions/revisionLog13911.xml" ContentType="application/vnd.openxmlformats-officedocument.spreadsheetml.revisionLog+xml"/>
  <Override PartName="/xl/revisions/revisionLog11931111.xml" ContentType="application/vnd.openxmlformats-officedocument.spreadsheetml.revisionLog+xml"/>
  <Override PartName="/xl/revisions/revisionLog173.xml" ContentType="application/vnd.openxmlformats-officedocument.spreadsheetml.revisionLog+xml"/>
  <Override PartName="/xl/revisions/revisionLog15132.xml" ContentType="application/vnd.openxmlformats-officedocument.spreadsheetml.revisionLog+xml"/>
  <Override PartName="/xl/revisions/revisionLog117111.xml" ContentType="application/vnd.openxmlformats-officedocument.spreadsheetml.revisionLog+xml"/>
  <Override PartName="/xl/revisions/revisionLog1161111.xml" ContentType="application/vnd.openxmlformats-officedocument.spreadsheetml.revisionLog+xml"/>
  <Override PartName="/xl/revisions/revisionLog1811.xml" ContentType="application/vnd.openxmlformats-officedocument.spreadsheetml.revisionLog+xml"/>
  <Override PartName="/xl/revisions/revisionLog1143.xml" ContentType="application/vnd.openxmlformats-officedocument.spreadsheetml.revisionLog+xml"/>
  <Override PartName="/xl/revisions/revisionLog129111.xml" ContentType="application/vnd.openxmlformats-officedocument.spreadsheetml.revisionLog+xml"/>
  <Override PartName="/xl/revisions/revisionLog1431.xml" ContentType="application/vnd.openxmlformats-officedocument.spreadsheetml.revisionLog+xml"/>
  <Override PartName="/xl/revisions/revisionLog1441.xml" ContentType="application/vnd.openxmlformats-officedocument.spreadsheetml.revisionLog+xml"/>
  <Override PartName="/xl/revisions/revisionLog147.xml" ContentType="application/vnd.openxmlformats-officedocument.spreadsheetml.revisionLog+xml"/>
  <Override PartName="/xl/revisions/revisionLog123112.xml" ContentType="application/vnd.openxmlformats-officedocument.spreadsheetml.revisionLog+xml"/>
  <Override PartName="/xl/revisions/revisionLog1461.xml" ContentType="application/vnd.openxmlformats-officedocument.spreadsheetml.revisionLog+xml"/>
  <Override PartName="/xl/revisions/revisionLog1392.xml" ContentType="application/vnd.openxmlformats-officedocument.spreadsheetml.revisionLog+xml"/>
  <Override PartName="/xl/revisions/revisionLog149.xml" ContentType="application/vnd.openxmlformats-officedocument.spreadsheetml.revisionLog+xml"/>
  <Override PartName="/xl/revisions/revisionLog8.xml" ContentType="application/vnd.openxmlformats-officedocument.spreadsheetml.revisionLog+xml"/>
  <Override PartName="/xl/revisions/revisionLog12101.xml" ContentType="application/vnd.openxmlformats-officedocument.spreadsheetml.revisionLog+xml"/>
  <Override PartName="/xl/revisions/revisionLog1310.xml" ContentType="application/vnd.openxmlformats-officedocument.spreadsheetml.revisionLog+xml"/>
  <Override PartName="/xl/revisions/revisionLog1421111.xml" ContentType="application/vnd.openxmlformats-officedocument.spreadsheetml.revisionLog+xml"/>
  <Override PartName="/xl/revisions/revisionLog140111.xml" ContentType="application/vnd.openxmlformats-officedocument.spreadsheetml.revisionLog+xml"/>
  <Override PartName="/xl/revisions/revisionLog14311.xml" ContentType="application/vnd.openxmlformats-officedocument.spreadsheetml.revisionLog+xml"/>
  <Override PartName="/xl/revisions/revisionLog14411.xml" ContentType="application/vnd.openxmlformats-officedocument.spreadsheetml.revisionLog+xml"/>
  <Override PartName="/xl/revisions/revisionLog13121.xml" ContentType="application/vnd.openxmlformats-officedocument.spreadsheetml.revisionLog+xml"/>
  <Override PartName="/xl/revisions/revisionLog11121111111.xml" ContentType="application/vnd.openxmlformats-officedocument.spreadsheetml.revisionLog+xml"/>
  <Override PartName="/xl/revisions/revisionLog141111.xml" ContentType="application/vnd.openxmlformats-officedocument.spreadsheetml.revisionLog+xml"/>
  <Override PartName="/xl/revisions/revisionLog17211.xml" ContentType="application/vnd.openxmlformats-officedocument.spreadsheetml.revisionLog+xml"/>
  <Override PartName="/xl/revisions/revisionLog110211111.xml" ContentType="application/vnd.openxmlformats-officedocument.spreadsheetml.revisionLog+xml"/>
  <Override PartName="/xl/revisions/revisionLog1451.xml" ContentType="application/vnd.openxmlformats-officedocument.spreadsheetml.revisionLog+xml"/>
  <Override PartName="/xl/revisions/revisionLog14611.xml" ContentType="application/vnd.openxmlformats-officedocument.spreadsheetml.revisionLog+xml"/>
  <Override PartName="/xl/revisions/revisionLog1631.xml" ContentType="application/vnd.openxmlformats-officedocument.spreadsheetml.revisionLog+xml"/>
  <Override PartName="/xl/revisions/revisionLog193.xml" ContentType="application/vnd.openxmlformats-officedocument.spreadsheetml.revisionLog+xml"/>
  <Override PartName="/xl/revisions/revisionLog14711.xml" ContentType="application/vnd.openxmlformats-officedocument.spreadsheetml.revisionLog+xml"/>
  <Override PartName="/xl/revisions/revisionLog1481.xml" ContentType="application/vnd.openxmlformats-officedocument.spreadsheetml.revisionLog+xml"/>
  <Override PartName="/xl/revisions/revisionLog1491.xml" ContentType="application/vnd.openxmlformats-officedocument.spreadsheetml.revisionLog+xml"/>
  <Override PartName="/xl/revisions/revisionLog145.xml" ContentType="application/vnd.openxmlformats-officedocument.spreadsheetml.revisionLog+xml"/>
  <Override PartName="/xl/revisions/revisionLog1131.xml" ContentType="application/vnd.openxmlformats-officedocument.spreadsheetml.revisionLog+xml"/>
  <Override PartName="/xl/revisions/revisionLog1141.xml" ContentType="application/vnd.openxmlformats-officedocument.spreadsheetml.revisionLog+xml"/>
  <Override PartName="/xl/revisions/revisionLog1154.xml" ContentType="application/vnd.openxmlformats-officedocument.spreadsheetml.revisionLog+xml"/>
  <Override PartName="/xl/revisions/revisionLog1214.xml" ContentType="application/vnd.openxmlformats-officedocument.spreadsheetml.revisionLog+xml"/>
  <Override PartName="/xl/revisions/revisionLog122311.xml" ContentType="application/vnd.openxmlformats-officedocument.spreadsheetml.revisionLog+xml"/>
  <Override PartName="/xl/revisions/revisionLog9.xml" ContentType="application/vnd.openxmlformats-officedocument.spreadsheetml.revisionLog+xml"/>
  <Override PartName="/xl/revisions/revisionLog13113.xml" ContentType="application/vnd.openxmlformats-officedocument.spreadsheetml.revisionLog+xml"/>
  <Override PartName="/xl/revisions/revisionLog17111.xml" ContentType="application/vnd.openxmlformats-officedocument.spreadsheetml.revisionLog+xml"/>
  <Override PartName="/xl/revisions/revisionLog161121.xml" ContentType="application/vnd.openxmlformats-officedocument.spreadsheetml.revisionLog+xml"/>
  <Override PartName="/xl/revisions/revisionLog14511.xml" ContentType="application/vnd.openxmlformats-officedocument.spreadsheetml.revisionLog+xml"/>
  <Override PartName="/xl/revisions/revisionLog171111.xml" ContentType="application/vnd.openxmlformats-officedocument.spreadsheetml.revisionLog+xml"/>
  <Override PartName="/xl/revisions/revisionLog11311.xml" ContentType="application/vnd.openxmlformats-officedocument.spreadsheetml.revisionLog+xml"/>
  <Override PartName="/xl/revisions/revisionLog1161.xml" ContentType="application/vnd.openxmlformats-officedocument.spreadsheetml.revisionLog+xml"/>
  <Override PartName="/xl/revisions/revisionLog13021.xml" ContentType="application/vnd.openxmlformats-officedocument.spreadsheetml.revisionLog+xml"/>
  <Override PartName="/xl/revisions/revisionLog147111.xml" ContentType="application/vnd.openxmlformats-officedocument.spreadsheetml.revisionLog+xml"/>
  <Override PartName="/xl/revisions/revisionLog13312.xml" ContentType="application/vnd.openxmlformats-officedocument.spreadsheetml.revisionLog+xml"/>
  <Override PartName="/xl/revisions/revisionLog14811.xml" ContentType="application/vnd.openxmlformats-officedocument.spreadsheetml.revisionLog+xml"/>
  <Override PartName="/xl/revisions/revisionLog14911.xml" ContentType="application/vnd.openxmlformats-officedocument.spreadsheetml.revisionLog+xml"/>
  <Override PartName="/xl/revisions/revisionLog150.xml" ContentType="application/vnd.openxmlformats-officedocument.spreadsheetml.revisionLog+xml"/>
  <Override PartName="/xl/revisions/revisionLog118211111.xml" ContentType="application/vnd.openxmlformats-officedocument.spreadsheetml.revisionLog+xml"/>
  <Override PartName="/xl/revisions/revisionLog1171.xml" ContentType="application/vnd.openxmlformats-officedocument.spreadsheetml.revisionLog+xml"/>
  <Override PartName="/xl/revisions/revisionLog119311111.xml" ContentType="application/vnd.openxmlformats-officedocument.spreadsheetml.revisionLog+xml"/>
  <Override PartName="/xl/revisions/revisionLog1223111.xml" ContentType="application/vnd.openxmlformats-officedocument.spreadsheetml.revisionLog+xml"/>
  <Override PartName="/xl/revisions/revisionLog1412.xml" ContentType="application/vnd.openxmlformats-officedocument.spreadsheetml.revisionLog+xml"/>
  <Override PartName="/xl/revisions/revisionLog164.xml" ContentType="application/vnd.openxmlformats-officedocument.spreadsheetml.revisionLog+xml"/>
  <Override PartName="/xl/revisions/revisionLog146.xml" ContentType="application/vnd.openxmlformats-officedocument.spreadsheetml.revisionLog+xml"/>
  <Override PartName="/xl/revisions/revisionLog113111.xml" ContentType="application/vnd.openxmlformats-officedocument.spreadsheetml.revisionLog+xml"/>
  <Override PartName="/xl/revisions/revisionLog152.xml" ContentType="application/vnd.openxmlformats-officedocument.spreadsheetml.revisionLog+xml"/>
  <Override PartName="/xl/revisions/revisionLog165.xml" ContentType="application/vnd.openxmlformats-officedocument.spreadsheetml.revisionLog+xml"/>
  <Override PartName="/xl/revisions/revisionLog11611.xml" ContentType="application/vnd.openxmlformats-officedocument.spreadsheetml.revisionLog+xml"/>
  <Override PartName="/xl/revisions/revisionLog11522111.xml" ContentType="application/vnd.openxmlformats-officedocument.spreadsheetml.revisionLog+xml"/>
  <Override PartName="/xl/revisions/revisionLog1912.xml" ContentType="application/vnd.openxmlformats-officedocument.spreadsheetml.revisionLog+xml"/>
  <Override PartName="/xl/revisions/revisionLog146111.xml" ContentType="application/vnd.openxmlformats-officedocument.spreadsheetml.revisionLog+xml"/>
  <Override PartName="/xl/revisions/revisionLog1471111.xml" ContentType="application/vnd.openxmlformats-officedocument.spreadsheetml.revisionLog+xml"/>
  <Override PartName="/xl/revisions/revisionLog148111.xml" ContentType="application/vnd.openxmlformats-officedocument.spreadsheetml.revisionLog+xml"/>
  <Override PartName="/xl/revisions/revisionLog149111.xml" ContentType="application/vnd.openxmlformats-officedocument.spreadsheetml.revisionLog+xml"/>
  <Override PartName="/xl/revisions/revisionLog2.xml" ContentType="application/vnd.openxmlformats-officedocument.spreadsheetml.revisionLog+xml"/>
  <Override PartName="/xl/revisions/revisionLog11212.xml" ContentType="application/vnd.openxmlformats-officedocument.spreadsheetml.revisionLog+xml"/>
  <Override PartName="/xl/revisions/revisionLog11911.xml" ContentType="application/vnd.openxmlformats-officedocument.spreadsheetml.revisionLog+xml"/>
  <Override PartName="/xl/revisions/revisionLog1201.xml" ContentType="application/vnd.openxmlformats-officedocument.spreadsheetml.revisionLog+xml"/>
  <Override PartName="/xl/revisions/revisionLog1231.xml" ContentType="application/vnd.openxmlformats-officedocument.spreadsheetml.revisionLog+xml"/>
  <Override PartName="/xl/revisions/revisionLog1311.xml" ContentType="application/vnd.openxmlformats-officedocument.spreadsheetml.revisionLog+xml"/>
  <Override PartName="/xl/revisions/revisionLog153.xml" ContentType="application/vnd.openxmlformats-officedocument.spreadsheetml.revisionLog+xml"/>
  <Override PartName="/xl/revisions/revisionLog15111.xml" ContentType="application/vnd.openxmlformats-officedocument.spreadsheetml.revisionLog+xml"/>
  <Override PartName="/xl/revisions/revisionLog1131111.xml" ContentType="application/vnd.openxmlformats-officedocument.spreadsheetml.revisionLog+xml"/>
  <Override PartName="/xl/revisions/revisionLog1731.xml" ContentType="application/vnd.openxmlformats-officedocument.spreadsheetml.revisionLog+xml"/>
  <Override PartName="/xl/revisions/revisionLog114111.xml" ContentType="application/vnd.openxmlformats-officedocument.spreadsheetml.revisionLog+xml"/>
  <Override PartName="/xl/revisions/revisionLog16121.xml" ContentType="application/vnd.openxmlformats-officedocument.spreadsheetml.revisionLog+xml"/>
  <Override PartName="/xl/revisions/revisionLog11711.xml" ContentType="application/vnd.openxmlformats-officedocument.spreadsheetml.revisionLog+xml"/>
  <Override PartName="/xl/revisions/revisionLog12821.xml" ContentType="application/vnd.openxmlformats-officedocument.spreadsheetml.revisionLog+xml"/>
  <Override PartName="/xl/revisions/revisionLog19113.xml" ContentType="application/vnd.openxmlformats-officedocument.spreadsheetml.revisionLog+xml"/>
  <Override PartName="/xl/revisions/revisionLog14711111.xml" ContentType="application/vnd.openxmlformats-officedocument.spreadsheetml.revisionLog+xml"/>
  <Override PartName="/xl/revisions/revisionLog1481111.xml" ContentType="application/vnd.openxmlformats-officedocument.spreadsheetml.revisionLog+xml"/>
  <Override PartName="/xl/revisions/revisionLog1491111.xml" ContentType="application/vnd.openxmlformats-officedocument.spreadsheetml.revisionLog+xml"/>
  <Override PartName="/xl/revisions/revisionLog1501.xml" ContentType="application/vnd.openxmlformats-officedocument.spreadsheetml.revisionLog+xml"/>
  <Override PartName="/xl/revisions/revisionLog1531.xml" ContentType="application/vnd.openxmlformats-officedocument.spreadsheetml.revisionLog+xml"/>
  <Override PartName="/xl/revisions/revisionLog12211.xml" ContentType="application/vnd.openxmlformats-officedocument.spreadsheetml.revisionLog+xml"/>
  <Override PartName="/xl/revisions/revisionLog1251.xml" ContentType="application/vnd.openxmlformats-officedocument.spreadsheetml.revisionLog+xml"/>
  <Override PartName="/xl/revisions/revisionLog130211.xml" ContentType="application/vnd.openxmlformats-officedocument.spreadsheetml.revisionLog+xml"/>
  <Override PartName="/xl/revisions/revisionLog155.xml" ContentType="application/vnd.openxmlformats-officedocument.spreadsheetml.revisionLog+xml"/>
  <Override PartName="/xl/revisions/revisionLog116111.xml" ContentType="application/vnd.openxmlformats-officedocument.spreadsheetml.revisionLog+xml"/>
  <Override PartName="/xl/revisions/revisionLog12931.xml" ContentType="application/vnd.openxmlformats-officedocument.spreadsheetml.revisionLog+xml"/>
  <Override PartName="/xl/revisions/revisionLog17112.xml" ContentType="application/vnd.openxmlformats-officedocument.spreadsheetml.revisionLog+xml"/>
  <Override PartName="/xl/revisions/revisionLog191131.xml" ContentType="application/vnd.openxmlformats-officedocument.spreadsheetml.revisionLog+xml"/>
  <Override PartName="/xl/revisions/revisionLog156.xml" ContentType="application/vnd.openxmlformats-officedocument.spreadsheetml.revisionLog+xml"/>
  <Override PartName="/xl/revisions/revisionLog161111.xml" ContentType="application/vnd.openxmlformats-officedocument.spreadsheetml.revisionLog+xml"/>
  <Override PartName="/xl/revisions/revisionLog11312.xml" ContentType="application/vnd.openxmlformats-officedocument.spreadsheetml.revisionLog+xml"/>
  <Override PartName="/xl/revisions/revisionLog128111.xml" ContentType="application/vnd.openxmlformats-officedocument.spreadsheetml.revisionLog+xml"/>
  <Override PartName="/xl/revisions/revisionLog11213.xml" ContentType="application/vnd.openxmlformats-officedocument.spreadsheetml.revisionLog+xml"/>
  <Override PartName="/xl/revisions/revisionLog163.xml" ContentType="application/vnd.openxmlformats-officedocument.spreadsheetml.revisionLog+xml"/>
  <Override PartName="/xl/revisions/revisionLog172.xml" ContentType="application/vnd.openxmlformats-officedocument.spreadsheetml.revisionLog+xml"/>
  <Override PartName="/xl/revisions/revisionLog14811111.xml" ContentType="application/vnd.openxmlformats-officedocument.spreadsheetml.revisionLog+xml"/>
  <Override PartName="/xl/revisions/revisionLog14911111.xml" ContentType="application/vnd.openxmlformats-officedocument.spreadsheetml.revisionLog+xml"/>
  <Override PartName="/xl/revisions/revisionLog15311.xml" ContentType="application/vnd.openxmlformats-officedocument.spreadsheetml.revisionLog+xml"/>
  <Override PartName="/xl/revisions/revisionLog120111.xml" ContentType="application/vnd.openxmlformats-officedocument.spreadsheetml.revisionLog+xml"/>
  <Override PartName="/xl/revisions/revisionLog1301211.xml" ContentType="application/vnd.openxmlformats-officedocument.spreadsheetml.revisionLog+xml"/>
  <Override PartName="/xl/revisions/revisionLog1262.xml" ContentType="application/vnd.openxmlformats-officedocument.spreadsheetml.revisionLog+xml"/>
  <Override PartName="/xl/revisions/revisionLog1551.xml" ContentType="application/vnd.openxmlformats-officedocument.spreadsheetml.revisionLog+xml"/>
  <Override PartName="/xl/revisions/revisionLog12912.xml" ContentType="application/vnd.openxmlformats-officedocument.spreadsheetml.revisionLog+xml"/>
  <Override PartName="/xl/revisions/revisionLog1721.xml" ContentType="application/vnd.openxmlformats-officedocument.spreadsheetml.revisionLog+xml"/>
  <Override PartName="/xl/revisions/revisionLog1561.xml" ContentType="application/vnd.openxmlformats-officedocument.spreadsheetml.revisionLog+xml"/>
  <Override PartName="/xl/revisions/revisionLog1191111.xml" ContentType="application/vnd.openxmlformats-officedocument.spreadsheetml.revisionLog+xml"/>
  <Override PartName="/xl/revisions/revisionLog1221111.xml" ContentType="application/vnd.openxmlformats-officedocument.spreadsheetml.revisionLog+xml"/>
  <Override PartName="/xl/revisions/revisionLog16211.xml" ContentType="application/vnd.openxmlformats-officedocument.spreadsheetml.revisionLog+xml"/>
  <Override PartName="/xl/revisions/revisionLog192.xml" ContentType="application/vnd.openxmlformats-officedocument.spreadsheetml.revisionLog+xml"/>
  <Override PartName="/xl/revisions/revisionLog112131.xml" ContentType="application/vnd.openxmlformats-officedocument.spreadsheetml.revisionLog+xml"/>
  <Override PartName="/xl/revisions/revisionLog1112112.xml" ContentType="application/vnd.openxmlformats-officedocument.spreadsheetml.revisionLog+xml"/>
  <Override PartName="/xl/revisions/revisionLog1152212.xml" ContentType="application/vnd.openxmlformats-officedocument.spreadsheetml.revisionLog+xml"/>
  <Override PartName="/xl/revisions/revisionLog11822.xml" ContentType="application/vnd.openxmlformats-officedocument.spreadsheetml.revisionLog+xml"/>
  <Override PartName="/xl/revisions/revisionLog1224.xml" ContentType="application/vnd.openxmlformats-officedocument.spreadsheetml.revisionLog+xml"/>
  <Override PartName="/xl/revisions/revisionLog15011.xml" ContentType="application/vnd.openxmlformats-officedocument.spreadsheetml.revisionLog+xml"/>
  <Override PartName="/xl/revisions/revisionLog153111.xml" ContentType="application/vnd.openxmlformats-officedocument.spreadsheetml.revisionLog+xml"/>
  <Override PartName="/xl/revisions/revisionLog152111.xml" ContentType="application/vnd.openxmlformats-officedocument.spreadsheetml.revisionLog+xml"/>
  <Override PartName="/xl/revisions/revisionLog1144.xml" ContentType="application/vnd.openxmlformats-officedocument.spreadsheetml.revisionLog+xml"/>
  <Override PartName="/xl/revisions/revisionLog133121.xml" ContentType="application/vnd.openxmlformats-officedocument.spreadsheetml.revisionLog+xml"/>
  <Override PartName="/xl/revisions/revisionLog15511.xml" ContentType="application/vnd.openxmlformats-officedocument.spreadsheetml.revisionLog+xml"/>
  <Override PartName="/xl/revisions/revisionLog12321.xml" ContentType="application/vnd.openxmlformats-officedocument.spreadsheetml.revisionLog+xml"/>
  <Override PartName="/xl/revisions/revisionLog1333.xml" ContentType="application/vnd.openxmlformats-officedocument.spreadsheetml.revisionLog+xml"/>
  <Override PartName="/xl/revisions/revisionLog1210.xml" ContentType="application/vnd.openxmlformats-officedocument.spreadsheetml.revisionLog+xml"/>
  <Override PartName="/xl/revisions/revisionLog14321.xml" ContentType="application/vnd.openxmlformats-officedocument.spreadsheetml.revisionLog+xml"/>
  <Override PartName="/xl/revisions/revisionLog157.xml" ContentType="application/vnd.openxmlformats-officedocument.spreadsheetml.revisionLog+xml"/>
  <Override PartName="/xl/revisions/revisionLog1531111.xml" ContentType="application/vnd.openxmlformats-officedocument.spreadsheetml.revisionLog+xml"/>
  <Override PartName="/xl/revisions/revisionLog1211.xml" ContentType="application/vnd.openxmlformats-officedocument.spreadsheetml.revisionLog+xml"/>
  <Override PartName="/xl/revisions/revisionLog1911211.xml" ContentType="application/vnd.openxmlformats-officedocument.spreadsheetml.revisionLog+xml"/>
  <Override PartName="/xl/revisions/revisionLog11211.xml" ContentType="application/vnd.openxmlformats-officedocument.spreadsheetml.revisionLog+xml"/>
  <Override PartName="/xl/revisions/revisionLog11021111.xml" ContentType="application/vnd.openxmlformats-officedocument.spreadsheetml.revisionLog+xml"/>
  <Override PartName="/xl/revisions/revisionLog11522121.xml" ContentType="application/vnd.openxmlformats-officedocument.spreadsheetml.revisionLog+xml"/>
  <Override PartName="/xl/revisions/revisionLog119311.xml" ContentType="application/vnd.openxmlformats-officedocument.spreadsheetml.revisionLog+xml"/>
  <Override PartName="/xl/revisions/revisionLog12811.xml" ContentType="application/vnd.openxmlformats-officedocument.spreadsheetml.revisionLog+xml"/>
  <Override PartName="/xl/revisions/revisionLog1913.xml" ContentType="application/vnd.openxmlformats-officedocument.spreadsheetml.revisionLog+xml"/>
  <Override PartName="/xl/revisions/revisionLog1121.xml" ContentType="application/vnd.openxmlformats-officedocument.spreadsheetml.revisionLog+xml"/>
  <Override PartName="/xl/revisions/revisionLog1223.xml" ContentType="application/vnd.openxmlformats-officedocument.spreadsheetml.revisionLog+xml"/>
  <Override PartName="/xl/revisions/revisionLog13411.xml" ContentType="application/vnd.openxmlformats-officedocument.spreadsheetml.revisionLog+xml"/>
  <Override PartName="/xl/revisions/revisionLog1361.xml" ContentType="application/vnd.openxmlformats-officedocument.spreadsheetml.revisionLog+xml"/>
  <Override PartName="/xl/revisions/revisionLog137211.xml" ContentType="application/vnd.openxmlformats-officedocument.spreadsheetml.revisionLog+xml"/>
  <Override PartName="/xl/revisions/revisionLog110211112.xml" ContentType="application/vnd.openxmlformats-officedocument.spreadsheetml.revisionLog+xml"/>
  <Override PartName="/xl/revisions/revisionLog1334.xml" ContentType="application/vnd.openxmlformats-officedocument.spreadsheetml.revisionLog+xml"/>
  <Override PartName="/xl/revisions/revisionLog15611.xml" ContentType="application/vnd.openxmlformats-officedocument.spreadsheetml.revisionLog+xml"/>
  <Override PartName="/xl/revisions/revisionLog1571.xml" ContentType="application/vnd.openxmlformats-officedocument.spreadsheetml.revisionLog+xml"/>
  <Override PartName="/xl/revisions/revisionLog15121.xml" ContentType="application/vnd.openxmlformats-officedocument.spreadsheetml.revisionLog+xml"/>
  <Override PartName="/xl/revisions/revisionLog1121111.xml" ContentType="application/vnd.openxmlformats-officedocument.spreadsheetml.revisionLog+xml"/>
  <Override PartName="/xl/revisions/revisionLog11412.xml" ContentType="application/vnd.openxmlformats-officedocument.spreadsheetml.revisionLog+xml"/>
  <Override PartName="/xl/revisions/revisionLog11513.xml" ContentType="application/vnd.openxmlformats-officedocument.spreadsheetml.revisionLog+xml"/>
  <Override PartName="/xl/revisions/revisionLog1153.xml" ContentType="application/vnd.openxmlformats-officedocument.spreadsheetml.revisionLog+xml"/>
  <Override PartName="/xl/revisions/revisionLog1193112.xml" ContentType="application/vnd.openxmlformats-officedocument.spreadsheetml.revisionLog+xml"/>
  <Override PartName="/xl/revisions/revisionLog128112.xml" ContentType="application/vnd.openxmlformats-officedocument.spreadsheetml.revisionLog+xml"/>
  <Override PartName="/xl/revisions/revisionLog11211111.xml" ContentType="application/vnd.openxmlformats-officedocument.spreadsheetml.revisionLog+xml"/>
  <Override PartName="/xl/revisions/revisionLog1511.xml" ContentType="application/vnd.openxmlformats-officedocument.spreadsheetml.revisionLog+xml"/>
  <Override PartName="/xl/revisions/revisionLog13921.xml" ContentType="application/vnd.openxmlformats-officedocument.spreadsheetml.revisionLog+xml"/>
  <Override PartName="/xl/revisions/revisionLog13313.xml" ContentType="application/vnd.openxmlformats-officedocument.spreadsheetml.revisionLog+xml"/>
  <Override PartName="/xl/revisions/revisionLog1142.xml" ContentType="application/vnd.openxmlformats-officedocument.spreadsheetml.revisionLog+xml"/>
  <Override PartName="/xl/revisions/revisionLog122211.xml" ContentType="application/vnd.openxmlformats-officedocument.spreadsheetml.revisionLog+xml"/>
  <Override PartName="/xl/revisions/revisionLog12611.xml" ContentType="application/vnd.openxmlformats-officedocument.spreadsheetml.revisionLog+xml"/>
  <Override PartName="/xl/revisions/revisionLog13812.xml" ContentType="application/vnd.openxmlformats-officedocument.spreadsheetml.revisionLog+xml"/>
  <Override PartName="/xl/revisions/revisionLog111211112.xml" ContentType="application/vnd.openxmlformats-officedocument.spreadsheetml.revisionLog+xml"/>
  <Override PartName="/xl/revisions/revisionLog1421.xml" ContentType="application/vnd.openxmlformats-officedocument.spreadsheetml.revisionLog+xml"/>
  <Override PartName="/xl/revisions/revisionLog1372.xml" ContentType="application/vnd.openxmlformats-officedocument.spreadsheetml.revisionLog+xml"/>
  <Override PartName="/xl/revisions/revisionLog15711.xml" ContentType="application/vnd.openxmlformats-officedocument.spreadsheetml.revisionLog+xml"/>
  <Override PartName="/xl/revisions/revisionLog1.xml" ContentType="application/vnd.openxmlformats-officedocument.spreadsheetml.revisionLog+xml"/>
  <Override PartName="/xl/revisions/revisionLog114211.xml" ContentType="application/vnd.openxmlformats-officedocument.spreadsheetml.revisionLog+xml"/>
  <Override PartName="/xl/revisions/revisionLog1212.xml" ContentType="application/vnd.openxmlformats-officedocument.spreadsheetml.revisionLog+xml"/>
  <Override PartName="/xl/revisions/revisionLog12621.xml" ContentType="application/vnd.openxmlformats-officedocument.spreadsheetml.revisionLog+xml"/>
  <Override PartName="/xl/revisions/revisionLog11531.xml" ContentType="application/vnd.openxmlformats-officedocument.spreadsheetml.revisionLog+xml"/>
  <Override PartName="/xl/revisions/revisionLog1193111.xml" ContentType="application/vnd.openxmlformats-officedocument.spreadsheetml.revisionLog+xml"/>
  <Override PartName="/xl/revisions/revisionLog1401.xml" ContentType="application/vnd.openxmlformats-officedocument.spreadsheetml.revisionLog+xml"/>
  <Override PartName="/xl/revisions/revisionLog11811.xml" ContentType="application/vnd.openxmlformats-officedocument.spreadsheetml.revisionLog+xml"/>
  <Override PartName="/xl/revisions/revisionLog14211.xml" ContentType="application/vnd.openxmlformats-officedocument.spreadsheetml.revisionLog+xml"/>
  <Override PartName="/xl/revisions/revisionLog143211.xml" ContentType="application/vnd.openxmlformats-officedocument.spreadsheetml.revisionLog+xml"/>
  <Override PartName="/xl/revisions/revisionLog1622.xml" ContentType="application/vnd.openxmlformats-officedocument.spreadsheetml.revisionLog+xml"/>
  <Override PartName="/xl/revisions/revisionLog120112.xml" ContentType="application/vnd.openxmlformats-officedocument.spreadsheetml.revisionLog+xml"/>
  <Override PartName="/xl/revisions/revisionLog12921.xml" ContentType="application/vnd.openxmlformats-officedocument.spreadsheetml.revisionLog+xml"/>
  <Override PartName="/xl/revisions/revisionLog1263.xml" ContentType="application/vnd.openxmlformats-officedocument.spreadsheetml.revisionLog+xml"/>
  <Override PartName="/xl/revisions/revisionLog138111.xml" ContentType="application/vnd.openxmlformats-officedocument.spreadsheetml.revisionLog+xml"/>
  <Override PartName="/xl/revisions/revisionLog1112111111.xml" ContentType="application/vnd.openxmlformats-officedocument.spreadsheetml.revisionLog+xml"/>
  <Override PartName="/xl/revisions/revisionLog1332.xml" ContentType="application/vnd.openxmlformats-officedocument.spreadsheetml.revisionLog+xml"/>
  <Override PartName="/xl/revisions/revisionLog1393.xml" ContentType="application/vnd.openxmlformats-officedocument.spreadsheetml.revisionLog+xml"/>
  <Override PartName="/xl/revisions/revisionLog158.xml" ContentType="application/vnd.openxmlformats-officedocument.spreadsheetml.revisionLog+xml"/>
  <Override PartName="/xl/revisions/revisionLog131111.xml" ContentType="application/vnd.openxmlformats-officedocument.spreadsheetml.revisionLog+xml"/>
  <Override PartName="/xl/revisions/revisionLog118111.xml" ContentType="application/vnd.openxmlformats-officedocument.spreadsheetml.revisionLog+xml"/>
  <Override PartName="/xl/revisions/revisionLog14011.xml" ContentType="application/vnd.openxmlformats-officedocument.spreadsheetml.revisionLog+xml"/>
  <Override PartName="/xl/revisions/revisionLog11511.xml" ContentType="application/vnd.openxmlformats-officedocument.spreadsheetml.revisionLog+xml"/>
  <Override PartName="/xl/revisions/revisionLog110112.xml" ContentType="application/vnd.openxmlformats-officedocument.spreadsheetml.revisionLog+xml"/>
  <Override PartName="/xl/revisions/revisionLog1153111.xml" ContentType="application/vnd.openxmlformats-officedocument.spreadsheetml.revisionLog+xml"/>
  <Override PartName="/xl/revisions/revisionLog142111.xml" ContentType="application/vnd.openxmlformats-officedocument.spreadsheetml.revisionLog+xml"/>
  <Override PartName="/xl/revisions/revisionLog1302.xml" ContentType="application/vnd.openxmlformats-officedocument.spreadsheetml.revisionLog+xml"/>
  <Override PartName="/xl/revisions/revisionLog1452.xml" ContentType="application/vnd.openxmlformats-officedocument.spreadsheetml.revisionLog+xml"/>
  <Override PartName="/xl/revisions/revisionLog1462.xml" ContentType="application/vnd.openxmlformats-officedocument.spreadsheetml.revisionLog+xml"/>
  <Override PartName="/xl/revisions/revisionLog1291111.xml" ContentType="application/vnd.openxmlformats-officedocument.spreadsheetml.revisionLog+xml"/>
  <Override PartName="/xl/revisions/revisionLog1173.xml" ContentType="application/vnd.openxmlformats-officedocument.spreadsheetml.revisionLog+xml"/>
  <Override PartName="/xl/revisions/revisionLog13321.xml" ContentType="application/vnd.openxmlformats-officedocument.spreadsheetml.revisionLog+xml"/>
  <Override PartName="/xl/revisions/revisionLog1232.xml" ContentType="application/vnd.openxmlformats-officedocument.spreadsheetml.revisionLog+xml"/>
  <Override PartName="/xl/revisions/revisionLog139111.xml" ContentType="application/vnd.openxmlformats-officedocument.spreadsheetml.revisionLog+xml"/>
  <Override PartName="/xl/revisions/revisionLog1471.xml" ContentType="application/vnd.openxmlformats-officedocument.spreadsheetml.revisionLog+xml"/>
  <Override PartName="/xl/revisions/revisionLog148.xml" ContentType="application/vnd.openxmlformats-officedocument.spreadsheetml.revisionLog+xml"/>
  <Override PartName="/xl/revisions/revisionLog1432.xml" ContentType="application/vnd.openxmlformats-officedocument.spreadsheetml.revisionLog+xml"/>
  <Override PartName="/xl/revisions/revisionLog3.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15" yWindow="105" windowWidth="15480" windowHeight="11580" firstSheet="1" activeTab="4"/>
  </bookViews>
  <sheets>
    <sheet name="1" sheetId="1" r:id="rId1"/>
    <sheet name="2014 " sheetId="2" r:id="rId2"/>
    <sheet name="2014 год" sheetId="3" r:id="rId3"/>
    <sheet name="2015-2016" sheetId="4" r:id="rId4"/>
    <sheet name="2015-2016 годы" sheetId="5" r:id="rId5"/>
  </sheets>
  <externalReferences>
    <externalReference r:id="rId6"/>
  </externalReferences>
  <definedNames>
    <definedName name="_xlnm._FilterDatabase" localSheetId="2" hidden="1">'2014 год'!$A$8:$F$1205</definedName>
    <definedName name="Z_01485E0A_3CC8_4E53_810C_4CCEB0F47372_.wvu.FilterData" localSheetId="2" hidden="1">'2014 год'!$A$8:$F$1205</definedName>
    <definedName name="Z_01ACAFE8_2559_428B_BDCD_23D84D64DBD4_.wvu.FilterData" localSheetId="2" hidden="1">'2014 год'!$A$8:$F$1205</definedName>
    <definedName name="Z_01D26511_270A_4750_A930_03BBE2B61DDD_.wvu.FilterData" localSheetId="2" hidden="1">'2014 год'!$A$8:$F$1142</definedName>
    <definedName name="Z_023B24DA_7EE1_48F5_8C13_88FD84B80F55_.wvu.FilterData" localSheetId="2" hidden="1">'2014 год'!$A$8:$F$1205</definedName>
    <definedName name="Z_036B103F_4412_496B_B961_AE093F01CB83_.wvu.FilterData" localSheetId="2" hidden="1">'2014 год'!$A$8:$F$1205</definedName>
    <definedName name="Z_036C9AC6_7AE3_466F_AE28_17F942CBE41F_.wvu.FilterData" localSheetId="2" hidden="1">'2014 год'!$A$11:$F$1205</definedName>
    <definedName name="Z_03832DC8_6D64_4ED7_94C3_6802514517C8_.wvu.FilterData" localSheetId="2" hidden="1">'2014 год'!$A$8:$F$1142</definedName>
    <definedName name="Z_041859AE_2011_481C_90EF_147F0B3085A2_.wvu.FilterData" localSheetId="2" hidden="1">'2014 год'!$A$11:$F$1205</definedName>
    <definedName name="Z_04F8D191_BA7E_4D7C_BC3E_FBB4A8939D36_.wvu.FilterData" localSheetId="2" hidden="1">'2014 год'!$A$8:$F$1205</definedName>
    <definedName name="Z_06040498_F2E2_49A5_A4AE_267ABFBEBAF0_.wvu.FilterData" localSheetId="2" hidden="1">'2014 год'!$A$11:$F$1205</definedName>
    <definedName name="Z_06AAC222_3DCA_4BD7_B5F5_24B19EFE45BD_.wvu.FilterData" localSheetId="2" hidden="1">'2014 год'!$A$8:$F$1205</definedName>
    <definedName name="Z_07455A92_EDA6_4B93_BA65_AA18AFD091A0_.wvu.FilterData" localSheetId="2" hidden="1">'2014 год'!$A$8:$F$1205</definedName>
    <definedName name="Z_07770722_C194_4076_A529_2DA52B322D0D_.wvu.FilterData" localSheetId="2" hidden="1">'2014 год'!$A$8:$F$1142</definedName>
    <definedName name="Z_07C2FB7E_4C47_4802_9DEA_7C408393B259_.wvu.FilterData" localSheetId="2" hidden="1">'2014 год'!$A$8:$F$1205</definedName>
    <definedName name="Z_07E75D03_B65E_44F3_A365_79DF1C4196E9_.wvu.FilterData" localSheetId="2" hidden="1">'2014 год'!$A$11:$G$1205</definedName>
    <definedName name="Z_08237599_FE04_45EB_8B47_52B7D960BD17_.wvu.FilterData" localSheetId="2" hidden="1">'2014 год'!$A$8:$F$1205</definedName>
    <definedName name="Z_084227BD_78E6_4C87_B5D7_9DFF722D23B9_.wvu.FilterData" localSheetId="2" hidden="1">'2014 год'!$A$8:$F$1205</definedName>
    <definedName name="Z_08EE78E2_33AA_4754_A5E0_3460B124E2F2_.wvu.FilterData" localSheetId="2" hidden="1">'2014 год'!$A$8:$F$1205</definedName>
    <definedName name="Z_0935665E_7523_43B1_9D1F_26B5DD81668E_.wvu.FilterData" localSheetId="2" hidden="1">'2014 год'!$A$8:$F$1205</definedName>
    <definedName name="Z_0938A432_AAF2_4958_A19E_1B568007172B_.wvu.FilterData" localSheetId="2" hidden="1">'2014 год'!$A$8:$F$1142</definedName>
    <definedName name="Z_09B497FA_C94C_4FAB_BCF2_AF24BC36F959_.wvu.FilterData" localSheetId="2" hidden="1">'2014 год'!$A$8:$F$1205</definedName>
    <definedName name="Z_0A03DAD1_C03D_47C3_B4DB_6FE2B89F4F7B_.wvu.FilterData" localSheetId="2" hidden="1">'2014 год'!$A$8:$F$1205</definedName>
    <definedName name="Z_0A312679_9F75_42F7_A03D_AC8F847E6119_.wvu.FilterData" localSheetId="2" hidden="1">'2014 год'!$A$8:$F$1205</definedName>
    <definedName name="Z_0A4620E8_0863_46A8_B6C8_812DFAB4686B_.wvu.FilterData" localSheetId="2" hidden="1">'2014 год'!$A$8:$F$1205</definedName>
    <definedName name="Z_0AADBC3F_CDA7_44F9_B301_CCED67B9931D_.wvu.FilterData" localSheetId="2" hidden="1">'2014 год'!$A$8:$F$1142</definedName>
    <definedName name="Z_0AB30962_2963_46FA_BB59_DD11D3A811F4_.wvu.FilterData" localSheetId="2" hidden="1">'2014 год'!$A$8:$F$1205</definedName>
    <definedName name="Z_0B8B4C82_B112_4AC4_85F0_F0993751A30C_.wvu.FilterData" localSheetId="2" hidden="1">'2014 год'!$A$8:$F$1205</definedName>
    <definedName name="Z_0BAC3759_3662_41DD_8854_C9C921DF9B91_.wvu.FilterData" localSheetId="2" hidden="1">'2014 год'!$A$8:$F$1205</definedName>
    <definedName name="Z_0D9573CE_2FA6_4D5B_B1B4_22C7CDAB3458_.wvu.FilterData" localSheetId="2" hidden="1">'2014 год'!$A$8:$F$1142</definedName>
    <definedName name="Z_0E0CB980_E9A1_43FC_93CC_453FB500F085_.wvu.FilterData" localSheetId="2" hidden="1">'2014 год'!$A$8:$F$1205</definedName>
    <definedName name="Z_0EC69AF3_6E8D_41F1_9994_CA6B60042D61_.wvu.FilterData" localSheetId="2" hidden="1">'2014 год'!$A$8:$F$1142</definedName>
    <definedName name="Z_0EC934A2_B9EC_4ADD_8537_FF579D9BDD75_.wvu.FilterData" localSheetId="2" hidden="1">'2014 год'!$A$8:$F$1205</definedName>
    <definedName name="Z_0F740238_1117_4135_BB06_BACFD644C737_.wvu.FilterData" localSheetId="2" hidden="1">'2014 год'!$A$8:$F$1142</definedName>
    <definedName name="Z_0FACCC27_026A_49CF_8C98_0FF992F74D9B_.wvu.FilterData" localSheetId="2" hidden="1">'2014 год'!$A$8:$F$1205</definedName>
    <definedName name="Z_105059D6_9C1E_4ABF_9D23_B56BA24F19BA_.wvu.FilterData" localSheetId="2" hidden="1">'2014 год'!$A$8:$F$1205</definedName>
    <definedName name="Z_1179E7FE_2B08_4258_BF19_A1CE2E7D2FC6_.wvu.FilterData" localSheetId="2" hidden="1">'2014 год'!$A$8:$F$1205</definedName>
    <definedName name="Z_12FBCD34_FFD6_44F3_85F3_C31857BD2B4A_.wvu.FilterData" localSheetId="2" hidden="1">'2014 год'!$A$8:$F$1205</definedName>
    <definedName name="Z_1335F88E_5C1B_45C4_AEF5_DCB1F351776D_.wvu.FilterData" localSheetId="2" hidden="1">'2014 год'!$A$8:$F$1205</definedName>
    <definedName name="Z_152D13AA_5208_4CBF_AE7A_D2527615E398_.wvu.FilterData" localSheetId="2" hidden="1">'2014 год'!$A$8:$F$1205</definedName>
    <definedName name="Z_1579B769_52E1_43AD_998C_37FC2C837421_.wvu.FilterData" localSheetId="2" hidden="1">'2014 год'!$A$8:$F$1205</definedName>
    <definedName name="Z_163B8715_85B8_471E_B260_0B77DCF30478_.wvu.FilterData" localSheetId="2" hidden="1">'2014 год'!$A$8:$F$1205</definedName>
    <definedName name="Z_167491D8_6D6D_447D_A119_5E65D8431081_.wvu.Cols" localSheetId="2" hidden="1">'2014 год'!$G:$H</definedName>
    <definedName name="Z_167491D8_6D6D_447D_A119_5E65D8431081_.wvu.FilterData" localSheetId="2" hidden="1">'2014 год'!$A$8:$F$1205</definedName>
    <definedName name="Z_167491D8_6D6D_447D_A119_5E65D8431081_.wvu.Rows" localSheetId="2" hidden="1">'2014 год'!$112:$118,'2014 год'!$348:$349,'2014 год'!$363:$366,'2014 год'!$371:$374,'2014 год'!$443:$447,'2014 год'!$1076:$1078,'2014 год'!$1083:$1085</definedName>
    <definedName name="Z_16C135C9_94AB_472D_93D8_5C1DA8432321_.wvu.FilterData" localSheetId="2" hidden="1">'2014 год'!$A$8:$F$1142</definedName>
    <definedName name="Z_16C135C9_94AB_472D_93D8_5C1DA8432321_.wvu.PrintArea" localSheetId="0" hidden="1">'1'!#REF!</definedName>
    <definedName name="Z_16C135C9_94AB_472D_93D8_5C1DA8432321_.wvu.PrintArea" localSheetId="2" hidden="1">'2014 год'!$A$6:$F$1142</definedName>
    <definedName name="Z_16C135C9_94AB_472D_93D8_5C1DA8432321_.wvu.PrintTitles" localSheetId="2" hidden="1">'2014 год'!$9:$10</definedName>
    <definedName name="Z_16F666D1_C44A_4B26_BC8D_90D2AA909442_.wvu.FilterData" localSheetId="2" hidden="1">'2014 год'!$A$8:$F$1205</definedName>
    <definedName name="Z_17416175_30CA_4568_8AF8_3F0279D3A0E3_.wvu.FilterData" localSheetId="2" hidden="1">'2014 год'!$A$8:$F$1142</definedName>
    <definedName name="Z_1811BA39_143F_482B_A4C8_52C37919CE41_.wvu.FilterData" localSheetId="2" hidden="1">'2014 год'!$A$8:$F$1205</definedName>
    <definedName name="Z_184B6668_403B_48C9_B1C4_7E34F237B949_.wvu.FilterData" localSheetId="2" hidden="1">'2014 год'!$A$8:$F$1205</definedName>
    <definedName name="Z_18A11879_EC64_4FEE_AE5E_760F3730A33A_.wvu.FilterData" localSheetId="2" hidden="1">'2014 год'!$A$8:$F$1205</definedName>
    <definedName name="Z_18B69824_3244_48A5_8081_90250379CED2_.wvu.FilterData" localSheetId="2" hidden="1">'2014 год'!$A$8:$F$1205</definedName>
    <definedName name="Z_18DA4211_C1A8_4AEA_A88D_04CC8F36FDA3_.wvu.FilterData" localSheetId="2" hidden="1">'2014 год'!$A$8:$F$1142</definedName>
    <definedName name="Z_1A598C48_94DC_48C4_A7F0_4CF8286A5225_.wvu.FilterData" localSheetId="2" hidden="1">'2014 год'!$A$8:$F$1205</definedName>
    <definedName name="Z_1C060685_541B_49B8_81E5_C9855E92EF71_.wvu.Cols" localSheetId="2" hidden="1">'2014 год'!$G:$H</definedName>
    <definedName name="Z_1C060685_541B_49B8_81E5_C9855E92EF71_.wvu.FilterData" localSheetId="2" hidden="1">'2014 год'!$A$8:$F$1205</definedName>
    <definedName name="Z_1C060685_541B_49B8_81E5_C9855E92EF71_.wvu.PrintArea" localSheetId="2" hidden="1">'2014 год'!$A$1:$I$1205</definedName>
    <definedName name="Z_1C060685_541B_49B8_81E5_C9855E92EF71_.wvu.Rows" localSheetId="2" hidden="1">'2014 год'!$112:$118,'2014 год'!$348:$349,'2014 год'!$363:$366,'2014 год'!$371:$374,'2014 год'!$443:$447,'2014 год'!$1076:$1078,'2014 год'!$1083:$1085,'2014 год'!$1177:$1179</definedName>
    <definedName name="Z_1C29B5A3_1A43_41C7_87F8_C5550168ECA0_.wvu.FilterData" localSheetId="2" hidden="1">'2014 год'!$A$8:$F$1142</definedName>
    <definedName name="Z_1CAAAC7E_BF88_4E29_8F2C_6B258CA891CB_.wvu.FilterData" localSheetId="2" hidden="1">'2014 год'!$A$8:$F$1205</definedName>
    <definedName name="Z_1D143C16_ADFD_456C_8495_AD2E4781EB7A_.wvu.FilterData" localSheetId="2" hidden="1">'2014 год'!$A$8:$F$1205</definedName>
    <definedName name="Z_1D1D211C_E4F7_435E_85D8_9BCC191C761F_.wvu.FilterData" localSheetId="2" hidden="1">'2014 год'!$A$8:$F$1142</definedName>
    <definedName name="Z_1D233209_08DA_49F0_88CF_D3EA4EFED16A_.wvu.FilterData" localSheetId="2" hidden="1">'2014 год'!$A$8:$F$1205</definedName>
    <definedName name="Z_1DD540E2_1A89_4DA6_AEB5_115E2044A31F_.wvu.FilterData" localSheetId="2" hidden="1">'2014 год'!$A$8:$F$1142</definedName>
    <definedName name="Z_1E1CAACA_FCE9_42CE_A93A_B0BFFA628011_.wvu.FilterData" localSheetId="2" hidden="1">'2014 год'!$A$8:$F$1205</definedName>
    <definedName name="Z_1E462B95_1CC6_4470_8A15_50655F4FD348_.wvu.FilterData" localSheetId="2" hidden="1">'2014 год'!$A$8:$F$1142</definedName>
    <definedName name="Z_1E466A31_D1EC_4147_ADF2_745A7FF3D60C_.wvu.FilterData" localSheetId="2" hidden="1">'2014 год'!$A$8:$F$1205</definedName>
    <definedName name="Z_1F5F26B2_71F8_40D2_9B14_F83C4E99AE51_.wvu.FilterData" localSheetId="2" hidden="1">'2014 год'!$A$8:$F$1142</definedName>
    <definedName name="Z_1F94BEC6_3BFD_47F2_A9C2_E238E20B3BF0_.wvu.FilterData" localSheetId="2" hidden="1">'2014 год'!$A$11:$G$1205</definedName>
    <definedName name="Z_1FB463F4_2F92_4951_BF3B_22934E4DDF23_.wvu.FilterData" localSheetId="2" hidden="1">'2014 год'!$A$8:$F$1142</definedName>
    <definedName name="Z_201E4A2B_C380_4704_AD50_22F4AADE2A63_.wvu.FilterData" localSheetId="2" hidden="1">'2014 год'!$A$8:$F$1142</definedName>
    <definedName name="Z_20285BEB_BD1B_46B1_8FA6_BA4BE5781E3A_.wvu.FilterData" localSheetId="2" hidden="1">'2014 год'!$A$11:$F$1205</definedName>
    <definedName name="Z_20287FCD_37CF_4076_B4F7_AFB0E4AEA664_.wvu.FilterData" localSheetId="2" hidden="1">'2014 год'!$A$8:$F$1205</definedName>
    <definedName name="Z_20835D8E_94C2_487C_AC4E_ED4722E43B00_.wvu.FilterData" localSheetId="2" hidden="1">'2014 год'!$A$8:$F$1142</definedName>
    <definedName name="Z_20EC23B5_B485_44A6_89CB_3EB8AF394C37_.wvu.FilterData" localSheetId="2" hidden="1">'2014 год'!$A$8:$F$1205</definedName>
    <definedName name="Z_20F08A1B_20F7_4B29_BA8C_338CD14725E7_.wvu.FilterData" localSheetId="2" hidden="1">'2014 год'!$A$8:$F$1142</definedName>
    <definedName name="Z_229F99DD_8F74_4446_8475_0AB768D0D0FB_.wvu.FilterData" localSheetId="2" hidden="1">'2014 год'!$A$8:$F$1205</definedName>
    <definedName name="Z_2301F651_1CCC_45A7_9242_0A39A33735DC_.wvu.FilterData" localSheetId="2" hidden="1">'2014 год'!$A$8:$F$1205</definedName>
    <definedName name="Z_23993E76_6758_416C_BDB7_9A61163DA666_.wvu.FilterData" localSheetId="2" hidden="1">'2014 год'!$A$8:$F$1205</definedName>
    <definedName name="Z_23B572C0_5AE0_4D2B_B827_461CEE71ADAD_.wvu.FilterData" localSheetId="2" hidden="1">'2014 год'!$A$8:$F$1142</definedName>
    <definedName name="Z_2550B539_4B9A_4E12_8E3C_D91BCD812AA4_.wvu.FilterData" localSheetId="2" hidden="1">'2014 год'!$A$8:$F$1205</definedName>
    <definedName name="Z_262C047B_3232_4D96_B860_63BDE0FAD674_.wvu.FilterData" localSheetId="2" hidden="1">'2014 год'!$A$8:$F$1205</definedName>
    <definedName name="Z_26666950_7B7E_4C80_A319_68E27CF2C901_.wvu.FilterData" localSheetId="2" hidden="1">'2014 год'!$A$8:$F$1205</definedName>
    <definedName name="Z_26D334A5_C7A4_470F_9868_2E20D240BAAB_.wvu.FilterData" localSheetId="2" hidden="1">'2014 год'!$A$8:$F$1142</definedName>
    <definedName name="Z_26EA592F_540A_4F2E_91F0_6E107643B70C_.wvu.FilterData" localSheetId="2" hidden="1">'2014 год'!$A$8:$F$1205</definedName>
    <definedName name="Z_27388E48_9C14_43B8_B4A6_C752CD83E153_.wvu.FilterData" localSheetId="2" hidden="1">'2014 год'!$A$8:$F$1142</definedName>
    <definedName name="Z_2788703C_E465_488A_804A_CD102096A28D_.wvu.FilterData" localSheetId="2" hidden="1">'2014 год'!$A$8:$F$1142</definedName>
    <definedName name="Z_2938E938_3CE7_4B41_B8BA_1D74087E9DA4_.wvu.FilterData" localSheetId="2" hidden="1">'2014 год'!$A$8:$F$1205</definedName>
    <definedName name="Z_2989CB6B_0895_479A_8090_247610F1868B_.wvu.FilterData" localSheetId="2" hidden="1">'2014 год'!$A$8:$F$1205</definedName>
    <definedName name="Z_29AB9C15_3101_4012_A75E_AEA38357787D_.wvu.FilterData" localSheetId="2" hidden="1">'2014 год'!$A$8:$F$1205</definedName>
    <definedName name="Z_2A7E352A_DF91_4DD4_97C6_5D903871A365_.wvu.FilterData" localSheetId="2" hidden="1">'2014 год'!$A$8:$F$1205</definedName>
    <definedName name="Z_2AA567BD_3DC8_4294_97EE_1414B9844668_.wvu.FilterData" localSheetId="2" hidden="1">'2014 год'!$A$8:$F$1205</definedName>
    <definedName name="Z_2ADC3093_5522_49F0_84B5_1ADF0A209C13_.wvu.FilterData" localSheetId="2" hidden="1">'2014 год'!$A$8:$F$1142</definedName>
    <definedName name="Z_2B8A2E2F_34CD_4A73_80B0_2A7FC8A9C4FD_.wvu.FilterData" localSheetId="2" hidden="1">'2014 год'!$A$8:$F$1142</definedName>
    <definedName name="Z_2BA4A7A8_80CD_4FE1_BA9C_2E3FDE25AA1D_.wvu.FilterData" localSheetId="2" hidden="1">'2014 год'!$A$8:$F$1142</definedName>
    <definedName name="Z_2C20CE73_76CE_49EF_9C5C_82A537464676_.wvu.FilterData" localSheetId="2" hidden="1">'2014 год'!$A$8:$F$1205</definedName>
    <definedName name="Z_2CBFA8FD_5557_477C_ADCC_D1649B48FF26_.wvu.FilterData" localSheetId="2" hidden="1">'2014 год'!$A$8:$F$1205</definedName>
    <definedName name="Z_2CC00D77_39F2_4E47_BBA4_A3F8E85265FC_.wvu.FilterData" localSheetId="2" hidden="1">'2014 год'!$A$8:$F$1142</definedName>
    <definedName name="Z_2CD18BE6_9F1C_4E98_B644_12805E4E086C_.wvu.FilterData" localSheetId="2" hidden="1">'2014 год'!$A$8:$F$1142</definedName>
    <definedName name="Z_2D1F7A33_09AE_46BF_96CC_E47D31065421_.wvu.FilterData" localSheetId="2" hidden="1">'2014 год'!$A$8:$F$1205</definedName>
    <definedName name="Z_2F2D79B0_5674_42B4_A028_59E60146B088_.wvu.FilterData" localSheetId="2" hidden="1">'2014 год'!$A$8:$F$1142</definedName>
    <definedName name="Z_2F59CC07_2BE2_45EB_9145_1C2327618AD8_.wvu.FilterData" localSheetId="2" hidden="1">'2014 год'!$A$8:$F$1205</definedName>
    <definedName name="Z_30C5686C_CD74_4995_BD3D_B7A0EAFA7686_.wvu.FilterData" localSheetId="2" hidden="1">'2014 год'!$A$11:$F$1205</definedName>
    <definedName name="Z_30C71730_661E_4F2F_9F9C_DE5ABFD0F18C_.wvu.FilterData" localSheetId="2" hidden="1">'2014 год'!$A$8:$F$1205</definedName>
    <definedName name="Z_30CC1E97_5C4F_400A_8AB0_284135BE9A9F_.wvu.FilterData" localSheetId="2" hidden="1">'2014 год'!$A$8:$F$1205</definedName>
    <definedName name="Z_30F8596E_B575_4EAF_8901_4BFC09A5C06B_.wvu.FilterData" localSheetId="2" hidden="1">'2014 год'!$A$8:$F$1142</definedName>
    <definedName name="Z_31265C14_8474_48E4_BADE_268998DF9E01_.wvu.FilterData" localSheetId="2" hidden="1">'2014 год'!$A$8:$F$1142</definedName>
    <definedName name="Z_317CD477_3AD4_482A_AF07_EEB4C18E49DE_.wvu.FilterData" localSheetId="2" hidden="1">'2014 год'!$A$8:$F$1205</definedName>
    <definedName name="Z_31AB95D6_A67D_472B_B4AF_A6C80D7C10B4_.wvu.FilterData" localSheetId="2" hidden="1">'2014 год'!$A$8:$F$1205</definedName>
    <definedName name="Z_31C54A89_D172_4A87_B601_9B991364CEE1_.wvu.FilterData" localSheetId="2" hidden="1">'2014 год'!$A$8:$F$1142</definedName>
    <definedName name="Z_3310EC00_E317_4268_B5C8_F3049D5842E8_.wvu.FilterData" localSheetId="2" hidden="1">'2014 год'!$A$8:$F$1205</definedName>
    <definedName name="Z_3449C47B_51AB_40A8_B2A2_08B69719CE86_.wvu.FilterData" localSheetId="2" hidden="1">'2014 год'!$A$8:$F$1142</definedName>
    <definedName name="Z_344C775E_6305_4AC8_8A67_7CD48C4A6FC0_.wvu.FilterData" localSheetId="2" hidden="1">'2014 год'!$A$8:$F$1205</definedName>
    <definedName name="Z_34CA7316_21D3_43B0_B4D3_6E9FC18023BF_.wvu.FilterData" localSheetId="2" hidden="1">'2014 год'!$A$11:$F$1205</definedName>
    <definedName name="Z_34CA7316_21D3_43B0_B4D3_6E9FC18023BF_.wvu.PrintArea" localSheetId="0" hidden="1">'1'!#REF!</definedName>
    <definedName name="Z_34CA7316_21D3_43B0_B4D3_6E9FC18023BF_.wvu.PrintArea" localSheetId="2" hidden="1">'2014 год'!$A$1:$G$1205</definedName>
    <definedName name="Z_34CA7316_21D3_43B0_B4D3_6E9FC18023BF_.wvu.PrintTitles" localSheetId="2" hidden="1">'2014 год'!$9:$10</definedName>
    <definedName name="Z_364C6F56_3BB4_4DC8_B041_6B406C30C678_.wvu.FilterData" localSheetId="2" hidden="1">'2014 год'!$A$8:$F$1142</definedName>
    <definedName name="Z_3662A0BD_B768_4748_AEB6_8D557EF3AF75_.wvu.FilterData" localSheetId="2" hidden="1">'2014 год'!$A$8:$F$1205</definedName>
    <definedName name="Z_3669C92C_DC9E_4892_8945_C737DEF84408_.wvu.FilterData" localSheetId="2" hidden="1">'2014 год'!$A$8:$F$1142</definedName>
    <definedName name="Z_366EFB70_8B99_4D08_B246_B31A2F884A3E_.wvu.FilterData" localSheetId="2" hidden="1">'2014 год'!$A$8:$F$1142</definedName>
    <definedName name="Z_36941280_D09E_4049_ADEA_59A2BAB27B21_.wvu.FilterData" localSheetId="2" hidden="1">'2014 год'!$A$8:$F$1205</definedName>
    <definedName name="Z_37264707_2155_4964_A093_B93EC4D54EC1_.wvu.FilterData" localSheetId="2" hidden="1">'2014 год'!$A$8:$F$1205</definedName>
    <definedName name="Z_3728B404_ADA0_4026_9738_F6BBC472487B_.wvu.FilterData" localSheetId="2" hidden="1">'2014 год'!$A$8:$F$1142</definedName>
    <definedName name="Z_38185181_CCB4_4524_A468_D856B2AF5242_.wvu.FilterData" localSheetId="2" hidden="1">'2014 год'!$A$8:$F$1205</definedName>
    <definedName name="Z_3896D90E_6C02_40E7_80E3_5AE50547F6BD_.wvu.FilterData" localSheetId="2" hidden="1">'2014 год'!$A$8:$F$1142</definedName>
    <definedName name="Z_390019E6_C692_4D88_AC49_6D9C3CF45900_.wvu.FilterData" localSheetId="2" hidden="1">'2014 год'!$A$8:$F$1142</definedName>
    <definedName name="Z_3ABC86E2_9E74_49D7_9B4C_9DEDE6B1992C_.wvu.FilterData" localSheetId="2" hidden="1">'2014 год'!$A$8:$F$1205</definedName>
    <definedName name="Z_3AF92345_B446_4F89_A6EC_B82C880708FB_.wvu.FilterData" localSheetId="2" hidden="1">'2014 год'!$A$8:$F$1205</definedName>
    <definedName name="Z_3B902B23_5EF3_4C28_B033_8D663E1CAB8E_.wvu.FilterData" localSheetId="2" hidden="1">'2014 год'!$A$8:$F$1205</definedName>
    <definedName name="Z_3BBEC495_449B_448E_9D87_B34FFE4EA86C_.wvu.FilterData" localSheetId="2" hidden="1">'2014 год'!$A$8:$F$1205</definedName>
    <definedName name="Z_3BF48ACD_5458_4D9D_9CF1_8F1C6EBBFCFC_.wvu.FilterData" localSheetId="2" hidden="1">'2014 год'!$A$11:$G$1205</definedName>
    <definedName name="Z_3C121C0A_9AA5_4294_B8A0_6EC7899A32DD_.wvu.FilterData" localSheetId="2" hidden="1">'2014 год'!$A$8:$F$1205</definedName>
    <definedName name="Z_3D5EF7E2_DCE6_4CAB_BB00_EE512A0DA4AA_.wvu.FilterData" localSheetId="2" hidden="1">'2014 год'!$A$8:$F$1205</definedName>
    <definedName name="Z_3D811833_9E0A_4FA9_AB8E_E3BF24823264_.wvu.FilterData" localSheetId="2" hidden="1">'2014 год'!$A$8:$F$1205</definedName>
    <definedName name="Z_3D827687_5C4F_4B62_A2A8_7EDA28ADEEA8_.wvu.FilterData" localSheetId="2" hidden="1">'2014 год'!$A$8:$F$1205</definedName>
    <definedName name="Z_3DF9571B_AEAE_41C2_AF22_3BD4E62E8A9D_.wvu.FilterData" localSheetId="2" hidden="1">'2014 год'!$A$8:$F$1205</definedName>
    <definedName name="Z_3E23BF5E_5EC2_4342_8090_21C9A839F8ED_.wvu.FilterData" localSheetId="2" hidden="1">'2014 год'!$A$8:$F$1205</definedName>
    <definedName name="Z_3E4DE5EA_C398_426F_BAB7_D562E4A72FAE_.wvu.FilterData" localSheetId="2" hidden="1">'2014 год'!$A$8:$F$1205</definedName>
    <definedName name="Z_3E787A2E_F181_4F4C_9DF5_2CDE6703A38F_.wvu.FilterData" localSheetId="2" hidden="1">'2014 год'!$A$8:$F$1205</definedName>
    <definedName name="Z_3E7C200F_0889_4FF0_AFF1_7E45BD3D3639_.wvu.FilterData" localSheetId="2" hidden="1">'2014 год'!$A$8:$F$1142</definedName>
    <definedName name="Z_3EE161BC_16A2_416A_AA12_A92DF0B239AC_.wvu.FilterData" localSheetId="2" hidden="1">'2014 год'!$A$8:$F$1142</definedName>
    <definedName name="Z_3F3DB3A8_6722_4F36_BADB_E61DAC1CEA95_.wvu.FilterData" localSheetId="2" hidden="1">'2014 год'!$A$8:$F$1205</definedName>
    <definedName name="Z_3F9CAEB2_4910_4DDF_AD06_FFCDAA7A1554_.wvu.FilterData" localSheetId="2" hidden="1">'2014 год'!$A$8:$F$1142</definedName>
    <definedName name="Z_3FA719ED_07A2_47DE_9442_BC181438492D_.wvu.FilterData" localSheetId="2" hidden="1">'2014 год'!$A$8:$F$1205</definedName>
    <definedName name="Z_4107C9BD_9249_4E37_AF29_33D13E9FC880_.wvu.FilterData" localSheetId="2" hidden="1">'2014 год'!$A$8:$F$1142</definedName>
    <definedName name="Z_42D2D908_82CC_4BE1_A1C4_303AE742316E_.wvu.FilterData" localSheetId="2" hidden="1">'2014 год'!$A$8:$F$1205</definedName>
    <definedName name="Z_4305EDD0_0C5B_4F1B_9B87_54CB2EB3CFB5_.wvu.FilterData" localSheetId="2" hidden="1">'2014 год'!$A$8:$F$1205</definedName>
    <definedName name="Z_43183547_E407_443D_AF1D_AE2EDD33F12D_.wvu.FilterData" localSheetId="2" hidden="1">'2014 год'!$A$8:$F$1205</definedName>
    <definedName name="Z_433D1ED1_4EF4_4D23_B691_1925F16A6300_.wvu.FilterData" localSheetId="2" hidden="1">'2014 год'!$A$8:$F$1205</definedName>
    <definedName name="Z_4413E402_D4B7_4CF8_BDE3_F7525B0609E7_.wvu.FilterData" localSheetId="2" hidden="1">'2014 год'!$A$8:$F$1205</definedName>
    <definedName name="Z_4416AE8C_91B9_4C2D_AF37_FBCB273E69EE_.wvu.FilterData" localSheetId="2" hidden="1">'2014 год'!$A$8:$F$1205</definedName>
    <definedName name="Z_4449A8B2_4130_4F70_B6EB_FB91785ADC67_.wvu.FilterData" localSheetId="2" hidden="1">'2014 год'!$A$8:$F$1142</definedName>
    <definedName name="Z_44799B16_267C_4072_ADA2_D48CB9E7523E_.wvu.FilterData" localSheetId="2" hidden="1">'2014 год'!$A$8:$F$1142</definedName>
    <definedName name="Z_447BD1E1_F463_46C6_AB43_AE3153588B85_.wvu.FilterData" localSheetId="2" hidden="1">'2014 год'!$A$8:$F$1205</definedName>
    <definedName name="Z_44E17DEA_3D7B_45A4_82D4_082027B0D042_.wvu.FilterData" localSheetId="2" hidden="1">'2014 год'!$A$8:$F$1205</definedName>
    <definedName name="Z_45063245_BCC1_4A02_BD6A_44D5C528BCB5_.wvu.FilterData" localSheetId="2" hidden="1">'2014 год'!$A$8:$F$1205</definedName>
    <definedName name="Z_451291F9_7283_42E2_91FD_5C64EAA156B1_.wvu.FilterData" localSheetId="2" hidden="1">'2014 год'!$A$8:$F$1205</definedName>
    <definedName name="Z_45B10A63_28A8_41C7_B61D_43FB9824826D_.wvu.FilterData" localSheetId="2" hidden="1">'2014 год'!$A$8:$F$1205</definedName>
    <definedName name="Z_467D530C_2035_4F1D_88E2_EF327E9913FF_.wvu.FilterData" localSheetId="2" hidden="1">'2014 год'!$A$11:$G$1205</definedName>
    <definedName name="Z_4728EECA_7767_481A_8847_3638A770DFA0_.wvu.FilterData" localSheetId="2" hidden="1">'2014 год'!$A$8:$F$1142</definedName>
    <definedName name="Z_472E64AE_84DD_4C2A_BEF3_458D517FBC4E_.wvu.FilterData" localSheetId="2" hidden="1">'2014 год'!$A$8:$F$1205</definedName>
    <definedName name="Z_4742FE6E_D9E8_40E2_BBF1_CE3838A8023F_.wvu.FilterData" localSheetId="2" hidden="1">'2014 год'!$A$8:$F$1205</definedName>
    <definedName name="Z_47947C32_FD11_46C1_A812_615E419985A0_.wvu.FilterData" localSheetId="2" hidden="1">'2014 год'!$A$8:$F$1205</definedName>
    <definedName name="Z_4839B34A_E959_4AC6_A47F_982014865D39_.wvu.FilterData" localSheetId="2" hidden="1">'2014 год'!$A$8:$F$1205</definedName>
    <definedName name="Z_49CD0C4F_FA9E_4BF8_8A46_5B4D32D5E6E8_.wvu.FilterData" localSheetId="2" hidden="1">'2014 год'!$A$8:$F$1205</definedName>
    <definedName name="Z_49E818AC_F0B4_4673_B740_74CDDAACCB4E_.wvu.FilterData" localSheetId="2" hidden="1">'2014 год'!$A$8:$F$1142</definedName>
    <definedName name="Z_4A704A5F_B2F3_43B4_8FF0_C02B31291678_.wvu.FilterData" localSheetId="2" hidden="1">'2014 год'!$A$8:$F$1205</definedName>
    <definedName name="Z_4B2A934B_2B86_4BB7_B86C_9F8BC0ECBC9F_.wvu.FilterData" localSheetId="2" hidden="1">'2014 год'!$A$11:$F$1205</definedName>
    <definedName name="Z_4BAF6B79_11A2_4CCA_ACD8_A48490770942_.wvu.FilterData" localSheetId="2" hidden="1">'2014 год'!$A$8:$F$1205</definedName>
    <definedName name="Z_4BDD2CF9_B63D_487B_9873_0ED6B468F681_.wvu.FilterData" localSheetId="2" hidden="1">'2014 год'!$A$8:$F$1142</definedName>
    <definedName name="Z_4C38A84F_21A7_484E_BF8C_E47C4F1FC983_.wvu.FilterData" localSheetId="2" hidden="1">'2014 год'!$A$8:$F$1205</definedName>
    <definedName name="Z_4CD60E6F_3C42_4ECA_9D37_EB67FAEF36E8_.wvu.FilterData" localSheetId="2" hidden="1">'2014 год'!$A$8:$F$1205</definedName>
    <definedName name="Z_4D7EFB53_0B25_44D5_8F75_5D4DF43F9ADD_.wvu.FilterData" localSheetId="2" hidden="1">'2014 год'!$A$8:$F$1142</definedName>
    <definedName name="Z_4D9D8E18_450C_45E5_AEAF_3DA57714FE80_.wvu.FilterData" localSheetId="2" hidden="1">'2014 год'!$A$11:$F$1205</definedName>
    <definedName name="Z_4ED7BDA0_70AB_420B_AAD3_624C696DA83A_.wvu.FilterData" localSheetId="2" hidden="1">'2014 год'!$A$8:$F$1205</definedName>
    <definedName name="Z_4F07B83A_6D9C_4F2D_8F4B_48733EAC0DD0_.wvu.FilterData" localSheetId="2" hidden="1">'2014 год'!$A$8:$F$1205</definedName>
    <definedName name="Z_4F357DD1_222B_43E4_AB4B_9B76E86B43D2_.wvu.FilterData" localSheetId="2" hidden="1">'2014 год'!$A$11:$F$1205</definedName>
    <definedName name="Z_4FD6D095_E221_4284_8108_4A3020BFC061_.wvu.FilterData" localSheetId="2" hidden="1">'2014 год'!$A$8:$F$1205</definedName>
    <definedName name="Z_502656C6_403E_4F75_9DB5_415472639CFE_.wvu.FilterData" localSheetId="2" hidden="1">'2014 год'!$A$8:$F$1142</definedName>
    <definedName name="Z_51194E85_FE38_4318_84F9_54ACCBD6F64B_.wvu.FilterData" localSheetId="2" hidden="1">'2014 год'!$A$8:$F$1142</definedName>
    <definedName name="Z_512DF4D8_0F84_4EBC_8554_85A6A32DFC8D_.wvu.FilterData" localSheetId="2" hidden="1">'2014 год'!$A$8:$F$1205</definedName>
    <definedName name="Z_519E41EF_6F59_4A3F_AB93_C1AFC6917F1C_.wvu.FilterData" localSheetId="2" hidden="1">'2014 год'!$A$8:$F$1205</definedName>
    <definedName name="Z_52060439_C2D6_4904_8390_28268F545611_.wvu.FilterData" localSheetId="2" hidden="1">'2014 год'!$A$8:$F$1142</definedName>
    <definedName name="Z_52FDAE4D_070D_4DD2_ABDD_0ACE909C6E1D_.wvu.FilterData" localSheetId="2" hidden="1">'2014 год'!$A$8:$F$1142</definedName>
    <definedName name="Z_5580F4DB_8E92_41B6_84F3_87FC2DE15ED1_.wvu.FilterData" localSheetId="2" hidden="1">'2014 год'!$A$8:$F$1205</definedName>
    <definedName name="Z_55D801FF_0BA4_4BAA_B555_91E77EBF2A1C_.wvu.FilterData" localSheetId="2" hidden="1">'2014 год'!$A$8:$F$1142</definedName>
    <definedName name="Z_55E5172F_1E01_4F2B_A8AD_89FF490B18BC_.wvu.FilterData" localSheetId="2" hidden="1">'2014 год'!$A$8:$F$1205</definedName>
    <definedName name="Z_56D34F7B_74BE_451C_9387_98639FA24F9A_.wvu.FilterData" localSheetId="2" hidden="1">'2014 год'!$A$8:$F$1142</definedName>
    <definedName name="Z_57F45CE7_7B32_4B00_A901_25E6C312AF23_.wvu.FilterData" localSheetId="2" hidden="1">'2014 год'!$A$8:$F$1205</definedName>
    <definedName name="Z_5817314E_8642_427C_ACFD_37200B2BD0A8_.wvu.FilterData" localSheetId="2" hidden="1">'2014 год'!$A$8:$F$1205</definedName>
    <definedName name="Z_581C71D9_D907_426E_9A38_4F684C7498E3_.wvu.FilterData" localSheetId="2" hidden="1">'2014 год'!$A$8:$F$1205</definedName>
    <definedName name="Z_5876F682_5FD0_4665_B2F3_309E189970CD_.wvu.FilterData" localSheetId="2" hidden="1">'2014 год'!$A$8:$F$1205</definedName>
    <definedName name="Z_58DCF378_AAE3_46BC_AE10_F945B3BD9A16_.wvu.FilterData" localSheetId="2" hidden="1">'2014 год'!$A$8:$F$1205</definedName>
    <definedName name="Z_5B0ECC04_287D_41FE_BA8D_5B249E27F599_.wvu.Cols" localSheetId="2" hidden="1">'2014 год'!$G:$G</definedName>
    <definedName name="Z_5B0ECC04_287D_41FE_BA8D_5B249E27F599_.wvu.FilterData" localSheetId="2" hidden="1">'2014 год'!$A$8:$F$1205</definedName>
    <definedName name="Z_5B0ECC04_287D_41FE_BA8D_5B249E27F599_.wvu.PrintArea" localSheetId="0" hidden="1">'1'!#REF!</definedName>
    <definedName name="Z_5B0ECC04_287D_41FE_BA8D_5B249E27F599_.wvu.PrintArea" localSheetId="2" hidden="1">'2014 год'!$A$6:$F$1205</definedName>
    <definedName name="Z_5B0ECC04_287D_41FE_BA8D_5B249E27F599_.wvu.PrintTitles" localSheetId="2" hidden="1">'2014 год'!$9:$10</definedName>
    <definedName name="Z_5B4A91AC_C8B6_41D6_9B9D_6FA8F444D47D_.wvu.FilterData" localSheetId="2" hidden="1">'2014 год'!$A$8:$F$1142</definedName>
    <definedName name="Z_5B8B6888_DC8B_4607_81D6_26224BD9BE4D_.wvu.FilterData" localSheetId="2" hidden="1">'2014 год'!$A$8:$F$1142</definedName>
    <definedName name="Z_5C73827A_5419_4766_B1D7_163957B8AE7B_.wvu.FilterData" localSheetId="2" hidden="1">'2014 год'!$A$8:$F$1205</definedName>
    <definedName name="Z_5D0C51CB_50F9_406B_8797_63387887404B_.wvu.FilterData" localSheetId="2" hidden="1">'2014 год'!$A$8:$F$1205</definedName>
    <definedName name="Z_5E3E2F1E_56A5_4BCA_B4B0_FA26320696D5_.wvu.FilterData" localSheetId="2" hidden="1">'2014 год'!$A$8:$F$1205</definedName>
    <definedName name="Z_5EB218E7_FD86_4A8A_8DF2_B60B27DF320F_.wvu.FilterData" localSheetId="2" hidden="1">'2014 год'!$A$8:$F$1205</definedName>
    <definedName name="Z_5F2FDBD8_DD04_4237_AA55_F2B024A5100A_.wvu.FilterData" localSheetId="2" hidden="1">'2014 год'!$A$8:$F$1205</definedName>
    <definedName name="Z_601B084F_A7A8_45D3_8E9A_4B2DA7F16E05_.wvu.FilterData" localSheetId="2" hidden="1">'2014 год'!$A$8:$F$1205</definedName>
    <definedName name="Z_603CC625_04C8_49D0_81FE_05BE5BC26EF5_.wvu.FilterData" localSheetId="2" hidden="1">'2014 год'!$A$8:$F$1142</definedName>
    <definedName name="Z_61C22536_6D69_40B7_BA8B_75BBEA0B970E_.wvu.FilterData" localSheetId="2" hidden="1">'2014 год'!$A$8:$F$1205</definedName>
    <definedName name="Z_61DDBF51_9C44_4ED8_AF5F_8AA49148014E_.wvu.FilterData" localSheetId="2" hidden="1">'2014 год'!$A$8:$F$1205</definedName>
    <definedName name="Z_6257A4DE_F1D2_4FB1_A73F_4F375F8661BD_.wvu.FilterData" localSheetId="2" hidden="1">'2014 год'!$A$8:$F$1142</definedName>
    <definedName name="Z_63CA41D3_09DE_45B5_BDD6_686CEFC3203E_.wvu.FilterData" localSheetId="2" hidden="1">'2014 год'!$A$11:$G$1205</definedName>
    <definedName name="Z_6443F09E_7F95_4594_84DB_5D8F2A68F889_.wvu.FilterData" localSheetId="2" hidden="1">'2014 год'!$A$8:$F$1142</definedName>
    <definedName name="Z_64849A85_25C0_4495_855E_9CFD7ED440B8_.wvu.FilterData" localSheetId="2" hidden="1">'2014 год'!$A$8:$F$1205</definedName>
    <definedName name="Z_6631C4AD_F324_4D59_9A9C_ED1B8AAB0F5C_.wvu.FilterData" localSheetId="2" hidden="1">'2014 год'!$A$8:$F$1205</definedName>
    <definedName name="Z_66BBC779_1FD5_4E39_94D0_B25B39D666B1_.wvu.FilterData" localSheetId="2" hidden="1">'2014 год'!$A$8:$F$1205</definedName>
    <definedName name="Z_673439AE_5BE8_4754_8499_19345B10BB2B_.wvu.FilterData" localSheetId="2" hidden="1">'2014 год'!$A$8:$F$1142</definedName>
    <definedName name="Z_68C20A17_232B_4FD7_BE4E_0031E66EBB19_.wvu.FilterData" localSheetId="2" hidden="1">'2014 год'!$A$8:$F$1205</definedName>
    <definedName name="Z_69004C69_59F1_46F1_8E03_C655A4F0F4BE_.wvu.FilterData" localSheetId="2" hidden="1">'2014 год'!$A$8:$F$1205</definedName>
    <definedName name="Z_69D9145A_DCA2_41D9_B2D4_8AD82393D158_.wvu.FilterData" localSheetId="2" hidden="1">'2014 год'!$A$8:$F$1205</definedName>
    <definedName name="Z_69E3E09F_63D7_44A0_87C9_C37A774C2BDB_.wvu.FilterData" localSheetId="2" hidden="1">'2014 год'!$A$8:$F$1205</definedName>
    <definedName name="Z_6A5ED90E_A4C3_41A1_8069_A5AA00F00FF5_.wvu.FilterData" localSheetId="2" hidden="1">'2014 год'!$A$8:$F$1205</definedName>
    <definedName name="Z_6A70CC14_870A_4736_9EBF_9F8C6C5F124A_.wvu.FilterData" localSheetId="2" hidden="1">'2014 год'!$A$8:$F$1142</definedName>
    <definedName name="Z_6A8920B9_DFE1_4B53_A822_686906746210_.wvu.FilterData" localSheetId="2" hidden="1">'2014 год'!$A$8:$F$1205</definedName>
    <definedName name="Z_6B370238_CBD6_4AE1_8559_A90DE6A0C1A4_.wvu.FilterData" localSheetId="2" hidden="1">'2014 год'!$A$8:$F$1205</definedName>
    <definedName name="Z_6B5DFD5C_ECA3_4937_BC41_F3A92A26AD5B_.wvu.FilterData" localSheetId="2" hidden="1">'2014 год'!$A$8:$F$1205</definedName>
    <definedName name="Z_6CD279E1_7A38_4EDC_9405_2D7F6F57704C_.wvu.FilterData" localSheetId="2" hidden="1">'2014 год'!$A$8:$F$1205</definedName>
    <definedName name="Z_6CE353C0_537B_4711_9D0B_167F1BD0950A_.wvu.FilterData" localSheetId="2" hidden="1">'2014 год'!$A$8:$F$1205</definedName>
    <definedName name="Z_6D3AEA6E_D357_431C_8683_618EF0BBFE8A_.wvu.FilterData" localSheetId="2" hidden="1">'2014 год'!$A$8:$F$1205</definedName>
    <definedName name="Z_6D474B0B_E826_4006_9311_173F9A86E602_.wvu.FilterData" localSheetId="2" hidden="1">'2014 год'!$A$8:$F$1205</definedName>
    <definedName name="Z_6E5A8D45_A1E0_4BAA_8D5F_2CFB6196AB8E_.wvu.FilterData" localSheetId="2" hidden="1">'2014 год'!$A$8:$F$1142</definedName>
    <definedName name="Z_6E687455_2548_4206_A688_775EC827F307_.wvu.FilterData" localSheetId="2" hidden="1">'2014 год'!$A$8:$F$1142</definedName>
    <definedName name="Z_6EBB8769_75BD_4175_BCFF_7A5DA367421F_.wvu.FilterData" localSheetId="2" hidden="1">'2014 год'!$A$8:$F$1205</definedName>
    <definedName name="Z_6FE61183_5868_4C88_9F84_4B5374594BCA_.wvu.FilterData" localSheetId="2" hidden="1">'2014 год'!$A$8:$F$1205</definedName>
    <definedName name="Z_702A2639_98EC_4B3B_8130_30D6EBFB5A94_.wvu.FilterData" localSheetId="2" hidden="1">'2014 год'!$A$8:$F$1142</definedName>
    <definedName name="Z_713102FD_00E1_4450_9419_7E27E49F6060_.wvu.FilterData" localSheetId="2" hidden="1">'2014 год'!$A$8:$F$1205</definedName>
    <definedName name="Z_713576A9_D6A1_4D84_B6C6_82C417398F87_.wvu.FilterData" localSheetId="2" hidden="1">'2014 год'!$A$8:$F$1142</definedName>
    <definedName name="Z_71B5A155_41BD_4ECF_9A93_4E270C21C2D0_.wvu.FilterData" localSheetId="2" hidden="1">'2014 год'!$A$8:$F$1205</definedName>
    <definedName name="Z_71C58D14_CAE6_49F0_923A_8A44EFB8C551_.wvu.FilterData" localSheetId="2" hidden="1">'2014 год'!$A$8:$F$1205</definedName>
    <definedName name="Z_71CA4448_07D7_4E5B_8D53_2D8DCB45CF0D_.wvu.FilterData" localSheetId="2" hidden="1">'2014 год'!$A$8:$F$1205</definedName>
    <definedName name="Z_727F6D9E_BE78_462F_9530_139922A55F92_.wvu.FilterData" localSheetId="2" hidden="1">'2014 год'!$A$8:$F$1142</definedName>
    <definedName name="Z_7376C419_028B_4D72_912E_410B8E9BF459_.wvu.FilterData" localSheetId="2" hidden="1">'2014 год'!$A$8:$F$1205</definedName>
    <definedName name="Z_739C8840_4186_4E38_91D1_D58828697222_.wvu.FilterData" localSheetId="2" hidden="1">'2014 год'!$A$8:$F$1205</definedName>
    <definedName name="Z_73DF60E5_5F70_418A_86E7_A7900E2EBF69_.wvu.FilterData" localSheetId="2" hidden="1">'2014 год'!$A$8:$F$1142</definedName>
    <definedName name="Z_75D55C20_A3E0_4875_B782_7785445AD364_.wvu.FilterData" localSheetId="2" hidden="1">'2014 год'!$A$8:$F$1205</definedName>
    <definedName name="Z_75EC1E01_239E_4F11_88F2_FFA699CBD373_.wvu.FilterData" localSheetId="2" hidden="1">'2014 год'!$A$8:$F$1205</definedName>
    <definedName name="Z_7718EF2A_FCEA_41D8_B005_839C4831C164_.wvu.FilterData" localSheetId="2" hidden="1">'2014 год'!$A$8:$F$1205</definedName>
    <definedName name="Z_772EDD47_F825_4D82_87D9_9FEFD286F3F8_.wvu.FilterData" localSheetId="2" hidden="1">'2014 год'!$A$8:$F$1205</definedName>
    <definedName name="Z_7A50C217_0835_427E_A760_D2664AEB60C3_.wvu.FilterData" localSheetId="2" hidden="1">'2014 год'!$A$8:$F$1205</definedName>
    <definedName name="Z_7ACE9E43_9C42_496F_9195_918500B3CA17_.wvu.FilterData" localSheetId="2" hidden="1">'2014 год'!$A$8:$F$1205</definedName>
    <definedName name="Z_7AE43902_B75D_4844_A895_5E59E8DD60A0_.wvu.FilterData" localSheetId="2" hidden="1">'2014 год'!$A$8:$F$1142</definedName>
    <definedName name="Z_7AF66328_17FF_43F4_912D_ADB0BB15D3D1_.wvu.FilterData" localSheetId="2" hidden="1">'2014 год'!$A$8:$F$1205</definedName>
    <definedName name="Z_7B2E3BDE_C441_47F0_AAEE_78F14EF61A85_.wvu.FilterData" localSheetId="2" hidden="1">'2014 год'!$A$8:$F$1142</definedName>
    <definedName name="Z_7C6E0ECD_7C82_43DA_9D75_77D350D6208C_.wvu.FilterData" localSheetId="2" hidden="1">'2014 год'!$A$8:$F$1142</definedName>
    <definedName name="Z_7CC43D9C_C69C_478B_A304_BC025559CED7_.wvu.FilterData" localSheetId="2" hidden="1">'2014 год'!$A$8:$F$1205</definedName>
    <definedName name="Z_7F656922_6FDE_49E0_97AD_1A6D705D2E26_.wvu.FilterData" localSheetId="2" hidden="1">'2014 год'!$A$8:$F$1205</definedName>
    <definedName name="Z_7FEC3782_63CB_48AB_A9B9_9C317D30B71C_.wvu.FilterData" localSheetId="2" hidden="1">'2014 год'!$A$8:$F$1142</definedName>
    <definedName name="Z_801D8F29_5B8E_4B6B_9F15_EC2A8C4A5F55_.wvu.FilterData" localSheetId="2" hidden="1">'2014 год'!$A$8:$F$1205</definedName>
    <definedName name="Z_804F60AD_EC4A_4A73_BB76_0D47910F27BE_.wvu.FilterData" localSheetId="2" hidden="1">'2014 год'!$A$11:$F$1205</definedName>
    <definedName name="Z_812CE8FC_45A2_49E0_80CF_0751657640D8_.wvu.FilterData" localSheetId="2" hidden="1">'2014 год'!$A$8:$F$1205</definedName>
    <definedName name="Z_8180B04D_132E_4AEF_A789_32C9B0BF3437_.wvu.FilterData" localSheetId="2" hidden="1">'2014 год'!$A$8:$F$1142</definedName>
    <definedName name="Z_833ED417_949F_4187_8D81_EF7FE148832E_.wvu.FilterData" localSheetId="2" hidden="1">'2014 год'!$A$8:$F$1142</definedName>
    <definedName name="Z_8441188D_5598_452D_A163_555874D984C2_.wvu.FilterData" localSheetId="2" hidden="1">'2014 год'!$A$8:$F$1205</definedName>
    <definedName name="Z_84BD7CE6_9D6D_4B3A_B71E_7A080572A1A6_.wvu.FilterData" localSheetId="2" hidden="1">'2014 год'!$A$8:$F$1142</definedName>
    <definedName name="Z_857C978B_B2C3_470A_A7DF_CAE1637F26D3_.wvu.FilterData" localSheetId="2" hidden="1">'2014 год'!$A$8:$F$1205</definedName>
    <definedName name="Z_86927E49_97E0_4FD2_8415_307812566597_.wvu.FilterData" localSheetId="2" hidden="1">'2014 год'!$A$8:$F$1205</definedName>
    <definedName name="Z_86A3091F_81A3_4027_9E6F_AAEDED3811D9_.wvu.FilterData" localSheetId="2" hidden="1">'2014 год'!$A$8:$F$1142</definedName>
    <definedName name="Z_86E60E27_03EA_4136_B85E_9FE43AA5AEEE_.wvu.FilterData" localSheetId="2" hidden="1">'2014 год'!$A$8:$F$1205</definedName>
    <definedName name="Z_86EF30E0_3133_453A_B533_29EA7E3CE463_.wvu.FilterData" localSheetId="2" hidden="1">'2014 год'!$A$8:$F$1142</definedName>
    <definedName name="Z_8930E696_E276_4881_A2A3_78EAA0BE84B3_.wvu.FilterData" localSheetId="2" hidden="1">'2014 год'!$A$8:$F$1142</definedName>
    <definedName name="Z_894148B6_2662_40B2_B3F4_983DFAA3EB7E_.wvu.FilterData" localSheetId="2" hidden="1">'2014 год'!$A$8:$F$1142</definedName>
    <definedName name="Z_89ADC4D0_BEA0_4A0D_9539_12B57848BEFE_.wvu.FilterData" localSheetId="2" hidden="1">'2014 год'!$A$11:$G$1205</definedName>
    <definedName name="Z_89B2E33F_1D42_4036_8895_B42940C06104_.wvu.FilterData" localSheetId="2" hidden="1">'2014 год'!$A$8:$F$1142</definedName>
    <definedName name="Z_89BD3A12_B0B0_4176_902E_2250588C3BF1_.wvu.FilterData" localSheetId="2" hidden="1">'2014 год'!$A$8:$F$1142</definedName>
    <definedName name="Z_8ABA4AAF_F9B8_4736_A935_4298FD6BC0D7_.wvu.FilterData" localSheetId="2" hidden="1">'2014 год'!$A$8:$F$1205</definedName>
    <definedName name="Z_8B0F08C8_A32B_477F_B38A_BCFC64675EBC_.wvu.FilterData" localSheetId="2" hidden="1">'2014 год'!$A$8:$F$1205</definedName>
    <definedName name="Z_8B363A26_D016_4D55_A2DC_DDF603AB55B1_.wvu.FilterData" localSheetId="2" hidden="1">'2014 год'!$A$11:$G$1205</definedName>
    <definedName name="Z_8C4A2C45_948E_47DD_8AFE_CC22EADAAAD2_.wvu.FilterData" localSheetId="2" hidden="1">'2014 год'!$A$8:$F$1205</definedName>
    <definedName name="Z_8CB107D7_4D83_4195_A368_3B186CE6D535_.wvu.FilterData" localSheetId="2" hidden="1">'2014 год'!$A$8:$F$1142</definedName>
    <definedName name="Z_8CE8574A_6BF3_4F09_9CC2_A27CD8F3CD21_.wvu.FilterData" localSheetId="2" hidden="1">'2014 год'!$A$8:$F$1205</definedName>
    <definedName name="Z_8E4191FA_C814_4A92_B192_0F430F979047_.wvu.FilterData" localSheetId="2" hidden="1">'2014 год'!$A$8:$F$1142</definedName>
    <definedName name="Z_8E7178FB_3B43_47C3_A920_04CF161DC57D_.wvu.FilterData" localSheetId="2" hidden="1">'2014 год'!$A$8:$F$1205</definedName>
    <definedName name="Z_8EA66883_FAEC_4C07_AF6B_0A7C886C6860_.wvu.FilterData" localSheetId="2" hidden="1">'2014 год'!$A$8:$F$1205</definedName>
    <definedName name="Z_8ECF6EB7_D0C6_4823_AC8E_D63C0314E881_.wvu.FilterData" localSheetId="2" hidden="1">'2014 год'!$A$8:$F$1205</definedName>
    <definedName name="Z_8ED9587F_1212_4695_8694_BE90DA241F38_.wvu.FilterData" localSheetId="2" hidden="1">'2014 год'!$A$8:$F$1142</definedName>
    <definedName name="Z_8F9EB792_5571_4A4A_8C62_DF06E69764E7_.wvu.FilterData" localSheetId="2" hidden="1">'2014 год'!$A$8:$F$1205</definedName>
    <definedName name="Z_8FD13707_6EA3_44A3_A065_E1C52E6D59A8_.wvu.FilterData" localSheetId="2" hidden="1">'2014 год'!$A$8:$F$1142</definedName>
    <definedName name="Z_8FF20B0A_3E50_41FD_A9A2_CF0B4581C492_.wvu.FilterData" localSheetId="2" hidden="1">'2014 год'!$A$8:$F$1142</definedName>
    <definedName name="Z_90DDA58C_BA2D_4EAA_BA51_45665D8EBF17_.wvu.FilterData" localSheetId="2" hidden="1">'2014 год'!$A$8:$F$1205</definedName>
    <definedName name="Z_910959A1_967A_4D11_A335_C1A24F273731_.wvu.FilterData" localSheetId="2" hidden="1">'2014 год'!$A$8:$F$1205</definedName>
    <definedName name="Z_913195FC_1D5E_4881_B559_A06A9CFA1EE9_.wvu.FilterData" localSheetId="2" hidden="1">'2014 год'!$A$8:$F$1205</definedName>
    <definedName name="Z_91512BEA_1065_442D_B256_8700A8B69E23_.wvu.FilterData" localSheetId="2" hidden="1">'2014 год'!$A$8:$F$1205</definedName>
    <definedName name="Z_918F09B9_5A5A_497D_BCBB_2E9A32B33A79_.wvu.FilterData" localSheetId="2" hidden="1">'2014 год'!$A$8:$F$1205</definedName>
    <definedName name="Z_9385B763_0CF7_491B_BF88_E7176BBCE938_.wvu.FilterData" localSheetId="2" hidden="1">'2014 год'!$A$11:$F$1205</definedName>
    <definedName name="Z_93E6AB2A_D8E1_4013_85E7_509A14BF0119_.wvu.FilterData" localSheetId="2" hidden="1">'2014 год'!$A$8:$F$1205</definedName>
    <definedName name="Z_9491DDF0_8A4E_4467_B271_53B1621A6E3E_.wvu.FilterData" localSheetId="2" hidden="1">'2014 год'!$A$8:$F$1205</definedName>
    <definedName name="Z_953CF944_D69F_465B_BE8F_2CF86DAE022F_.wvu.FilterData" localSheetId="2" hidden="1">'2014 год'!$A$8:$F$1205</definedName>
    <definedName name="Z_957BC17E_B21D_4730_A34D_FCB0DFEF21E4_.wvu.FilterData" localSheetId="2" hidden="1">'2014 год'!$A$8:$F$1205</definedName>
    <definedName name="Z_95872F67_E246_43B1_ACC2_FF2B3EB9B512_.wvu.FilterData" localSheetId="2" hidden="1">'2014 год'!$A$8:$F$1142</definedName>
    <definedName name="Z_95C4CE74_8F87_4B53_AE97_2207E1102808_.wvu.FilterData" localSheetId="2" hidden="1">'2014 год'!$A$8:$F$1205</definedName>
    <definedName name="Z_9636A0E9_E202_433F_944B_EAC0BE160A96_.wvu.FilterData" localSheetId="2" hidden="1">'2014 год'!$A$8:$F$1205</definedName>
    <definedName name="Z_969DF307_404A_4331_AE7F_4EBDACF8CA27_.wvu.FilterData" localSheetId="2" hidden="1">'2014 год'!$A$8:$F$1142</definedName>
    <definedName name="Z_96DE1594_517C_41D2_9A06_701DE54145F4_.wvu.FilterData" localSheetId="2" hidden="1">'2014 год'!$A$8:$F$1142</definedName>
    <definedName name="Z_976D6AB5_2443_466C_88C3_47761559EB0C_.wvu.FilterData" localSheetId="2" hidden="1">'2014 год'!$A$8:$F$1142</definedName>
    <definedName name="Z_97CD7DBB_46E0_4B70_BF8F_63B8424E7A91_.wvu.FilterData" localSheetId="2" hidden="1">'2014 год'!$A$8:$F$1142</definedName>
    <definedName name="Z_980C2AFD_66F2_464C_BEA2_742A80A72145_.wvu.FilterData" localSheetId="2" hidden="1">'2014 год'!$A$8:$F$1142</definedName>
    <definedName name="Z_988A69C9_5803_4E98_BFF7_93591A46AF4D_.wvu.FilterData" localSheetId="2" hidden="1">'2014 год'!$A$8:$F$1205</definedName>
    <definedName name="Z_989FEA2C_C875_42E9_8B35_BC6FFE021D18_.wvu.FilterData" localSheetId="2" hidden="1">'2014 год'!$A$8:$F$1142</definedName>
    <definedName name="Z_9907479B_422F_4143_B684_01CC4D650814_.wvu.FilterData" localSheetId="2" hidden="1">'2014 год'!$A$8:$F$1205</definedName>
    <definedName name="Z_9A337517_F7EF_448C_858C_76035EC00A76_.wvu.FilterData" localSheetId="2" hidden="1">'2014 год'!$A$8:$F$1205</definedName>
    <definedName name="Z_9AB73161_EDCD_4F54_91EB_C4912440CC55_.wvu.FilterData" localSheetId="2" hidden="1">'2014 год'!$A$8:$F$1205</definedName>
    <definedName name="Z_9B4D6B63_1E87_4AED_8402_B6C1593E7B5C_.wvu.FilterData" localSheetId="2" hidden="1">'2014 год'!$A$8:$F$1205</definedName>
    <definedName name="Z_9BD0CEC2_808A_4C1A_8AC8_5383AAD79AA5_.wvu.FilterData" localSheetId="2" hidden="1">'2014 год'!$A$8:$F$1205</definedName>
    <definedName name="Z_9C141772_4E8A_4358_A9C6_B9729C64A6FC_.wvu.FilterData" localSheetId="2" hidden="1">'2014 год'!$A$8:$F$1205</definedName>
    <definedName name="Z_9D417091_1C41_4BC1_B634_752C9E9DF8F0_.wvu.FilterData" localSheetId="2" hidden="1">'2014 год'!$A$11:$F$1205</definedName>
    <definedName name="Z_9D50FBD1_3A93_4C9D_8E11_C39A6FEB9E4F_.wvu.FilterData" localSheetId="2" hidden="1">'2014 год'!$A$8:$F$1142</definedName>
    <definedName name="Z_9DEFF798_6D39_4D6C_AA34_8A3044927A22_.wvu.FilterData" localSheetId="2" hidden="1">'2014 год'!$A$8:$F$1142</definedName>
    <definedName name="Z_9F399E53_4466_4D95_A4B8_F3D1A30C9ED0_.wvu.FilterData" localSheetId="2" hidden="1">'2014 год'!$A$8:$F$1205</definedName>
    <definedName name="Z_9F60B852_6939_47CA_A1C7_FE741ED5CF12_.wvu.FilterData" localSheetId="2" hidden="1">'2014 год'!$A$8:$F$1142</definedName>
    <definedName name="Z_A09305A4_2AE5_415D_A1A9_92439E067BA3_.wvu.FilterData" localSheetId="2" hidden="1">'2014 год'!$A$8:$F$1205</definedName>
    <definedName name="Z_A0FCFEB8_E529_4BFD_A675_7DC32701BAFB_.wvu.FilterData" localSheetId="2" hidden="1">'2014 год'!$A$8:$F$1205</definedName>
    <definedName name="Z_A11F2D3B_DBCD_4E68_90AB_447F04F6A7F4_.wvu.FilterData" localSheetId="2" hidden="1">'2014 год'!$A$8:$F$1142</definedName>
    <definedName name="Z_A1ACFA92_38C5_4664_92B8_8FE304AB02E1_.wvu.FilterData" localSheetId="2" hidden="1">'2014 год'!$A$11:$F$1205</definedName>
    <definedName name="Z_A2362416_F567_4D5B_AE43_A1780702E95D_.wvu.FilterData" localSheetId="2" hidden="1">'2014 год'!$A$8:$F$1205</definedName>
    <definedName name="Z_A2F5AB8B_6902_4D1B_BD99_B21CFE4E9069_.wvu.FilterData" localSheetId="2" hidden="1">'2014 год'!$A$8:$F$1205</definedName>
    <definedName name="Z_A59EA45F_8C3B_490B_904B_6BB1CA764AB2_.wvu.FilterData" localSheetId="2" hidden="1">'2014 год'!$A$8:$F$1142</definedName>
    <definedName name="Z_A7796E46_8900_4881_844F_A060F407221C_.wvu.FilterData" localSheetId="2" hidden="1">'2014 год'!$A$8:$F$1205</definedName>
    <definedName name="Z_A8106264_3295_4312_BA82_A79BBB1DDAF3_.wvu.FilterData" localSheetId="2" hidden="1">'2014 год'!$A$8:$F$1205</definedName>
    <definedName name="Z_A8A94F65_A28F_4EB4_A4D0_6639188C3F2A_.wvu.FilterData" localSheetId="2" hidden="1">'2014 год'!$A$8:$F$1205</definedName>
    <definedName name="Z_A938D4AA_6188_4C37_BB41_F7920216A66A_.wvu.FilterData" localSheetId="2" hidden="1">'2014 год'!$A$8:$F$1205</definedName>
    <definedName name="Z_A999D8D0_DA48_4E73_971A_98DA2584B55C_.wvu.FilterData" localSheetId="2" hidden="1">'2014 год'!$A$8:$F$1142</definedName>
    <definedName name="Z_AB9EB9C0_87E8_44CF_9899_A9B269A9F04C_.wvu.FilterData" localSheetId="2" hidden="1">'2014 год'!$A$8:$F$1205</definedName>
    <definedName name="Z_AC0B3CCF_8733_4DD0_BF4F_142D1CE5966C_.wvu.FilterData" localSheetId="2" hidden="1">'2014 год'!$A$8:$F$1142</definedName>
    <definedName name="Z_AC3F0DF9_6DC2_40CE_9387_6C9C7B6B214A_.wvu.FilterData" localSheetId="2" hidden="1">'2014 год'!$A$8:$F$1205</definedName>
    <definedName name="Z_ACF6B29B_3962_4205_9B8A_8D70FFEC8398_.wvu.FilterData" localSheetId="2" hidden="1">'2014 год'!$A$8:$F$1205</definedName>
    <definedName name="Z_AD05D2C7_21D9_4273_BB08_D26123934FA6_.wvu.FilterData" localSheetId="2" hidden="1">'2014 год'!$A$8:$F$1205</definedName>
    <definedName name="Z_AD1860E5_E3EB_42BD_B163_169BCC9A2A20_.wvu.FilterData" localSheetId="2" hidden="1">'2014 год'!$A$8:$F$1205</definedName>
    <definedName name="Z_AD9CAFCC_4C34_4640_AB4D_DD985F6F326C_.wvu.FilterData" localSheetId="2" hidden="1">'2014 год'!$A$11:$G$1205</definedName>
    <definedName name="Z_AED1A4E8_B9BB_43B4_94F0_4636385F04AF_.wvu.FilterData" localSheetId="2" hidden="1">'2014 год'!$A$8:$F$1142</definedName>
    <definedName name="Z_B027FC85_94A2_47D3_A028_D32069018A42_.wvu.FilterData" localSheetId="2" hidden="1">'2014 год'!$A$8:$F$1142</definedName>
    <definedName name="Z_B26E71B3_4E47_4DDA_82A1_731D170B39AD_.wvu.FilterData" localSheetId="2" hidden="1">'2014 год'!$A$8:$F$1205</definedName>
    <definedName name="Z_B277CD04_8307_4D63_AEB4_DED90E96A250_.wvu.FilterData" localSheetId="2" hidden="1">'2014 год'!$A$8:$F$1142</definedName>
    <definedName name="Z_B29DDEA7_BCED_4A65_A2A4_2552513BFAC3_.wvu.FilterData" localSheetId="2" hidden="1">'2014 год'!$A$8:$F$1205</definedName>
    <definedName name="Z_B2B8434C_6C78_4DCB_AFBB_90B24BBBCB58_.wvu.FilterData" localSheetId="2" hidden="1">'2014 год'!$A$8:$F$1205</definedName>
    <definedName name="Z_B2B8434C_6C78_4DCB_AFBB_90B24BBBCB58_.wvu.PrintArea" localSheetId="0" hidden="1">'1'!#REF!</definedName>
    <definedName name="Z_B2B8434C_6C78_4DCB_AFBB_90B24BBBCB58_.wvu.PrintArea" localSheetId="2" hidden="1">'2014 год'!$A$6:$F$1205</definedName>
    <definedName name="Z_B3B4B4E7_3573_435E_B3A0_30347299E5A1_.wvu.FilterData" localSheetId="2" hidden="1">'2014 год'!$A$8:$F$1142</definedName>
    <definedName name="Z_B3BB136F_A227_48ED_8916_0F1C109809AD_.wvu.FilterData" localSheetId="2" hidden="1">'2014 год'!$A$8:$F$1142</definedName>
    <definedName name="Z_B43A20D0_275C_4CF8_B3AD_0C83442B1B32_.wvu.FilterData" localSheetId="2" hidden="1">'2014 год'!$A$8:$F$1205</definedName>
    <definedName name="Z_B48053AE_D00B_4796_8F29_76A431F23F0B_.wvu.FilterData" localSheetId="2" hidden="1">'2014 год'!$A$8:$F$1205</definedName>
    <definedName name="Z_B4EF7754_B7CA_48EA_B345_1250E00DE784_.wvu.FilterData" localSheetId="2" hidden="1">'2014 год'!$A$8:$F$1205</definedName>
    <definedName name="Z_B55ECA27_C7CA_41AA_A658_F0040186CB36_.wvu.FilterData" localSheetId="2" hidden="1">'2014 год'!$A$8:$F$1205</definedName>
    <definedName name="Z_B62CE7B7_F7EF_4CD6_BB78_D7ACA1576D14_.wvu.FilterData" localSheetId="2" hidden="1">'2014 год'!$A$8:$F$1205</definedName>
    <definedName name="Z_B634F5B6_06F5_40EA_905F_742C598FC129_.wvu.FilterData" localSheetId="2" hidden="1">'2014 год'!$A$8:$F$1205</definedName>
    <definedName name="Z_B70CE5DB_88EE_4F2C_92BC_FF9B2744434F_.wvu.FilterData" localSheetId="2" hidden="1">'2014 год'!$A$11:$G$1205</definedName>
    <definedName name="Z_B71838CA_A544_4464_9F65_56C29DC27587_.wvu.FilterData" localSheetId="2" hidden="1">'2014 год'!$A$8:$F$1205</definedName>
    <definedName name="Z_B7AEE00C_70B7_49D3_8B4D_80A60507AFB6_.wvu.FilterData" localSheetId="2" hidden="1">'2014 год'!$A$8:$F$1142</definedName>
    <definedName name="Z_B7E68A1B_4F73_47B9_B462_14FF9ACA9AC3_.wvu.FilterData" localSheetId="2" hidden="1">'2014 год'!$A$8:$F$1205</definedName>
    <definedName name="Z_B9D8E4CE_8A96_4B79_B7FA_F9650A6FD902_.wvu.FilterData" localSheetId="2" hidden="1">'2014 год'!$A$8:$F$1205</definedName>
    <definedName name="Z_BA88F542_B751_4738_81E1_1C0125040C6C_.wvu.FilterData" localSheetId="2" hidden="1">'2014 год'!$A$8:$F$1205</definedName>
    <definedName name="Z_BAC75FF3_4D94_4D3A_A3AB_B3659E2857FF_.wvu.FilterData" localSheetId="2" hidden="1">'2014 год'!$A$8:$F$1142</definedName>
    <definedName name="Z_BAFD9EE2_E27C_4BB3_9933_81DC309BF49C_.wvu.FilterData" localSheetId="2" hidden="1">'2014 год'!$A$8:$F$1205</definedName>
    <definedName name="Z_BB60DB4B_DE00_44C2_9BE2_1A296CC32115_.wvu.FilterData" localSheetId="2" hidden="1">'2014 год'!$A$8:$F$1142</definedName>
    <definedName name="Z_BBBD3E44_291E_4115_B42B_73C7D8BD57E7_.wvu.FilterData" localSheetId="2" hidden="1">'2014 год'!$A$8:$F$1205</definedName>
    <definedName name="Z_BCC92EA4_7407_4E54_9D12_3B486C9EC67C_.wvu.FilterData" localSheetId="2" hidden="1">'2014 год'!$A$8:$F$1205</definedName>
    <definedName name="Z_BD52FF61_7EDC_4B9F_AC4D_4F14F2B29429_.wvu.FilterData" localSheetId="2" hidden="1">'2014 год'!$A$8:$F$1205</definedName>
    <definedName name="Z_BE052D27_EF27_4350_A9B2_2E5C2ECB824E_.wvu.FilterData" localSheetId="2" hidden="1">'2014 год'!$A$8:$F$1205</definedName>
    <definedName name="Z_BF547957_8FEB_468C_889E_25CCFCF49ECA_.wvu.FilterData" localSheetId="2" hidden="1">'2014 год'!$A$11:$G$1205</definedName>
    <definedName name="Z_BF7136A9_C8F1_47F0_B945_0D081316E6B9_.wvu.FilterData" localSheetId="2" hidden="1">'2014 год'!$A$8:$F$1205</definedName>
    <definedName name="Z_C10D0406_6B51_40D0_819D_F4AD5C72EC51_.wvu.FilterData" localSheetId="2" hidden="1">'2014 год'!$A$8:$F$1205</definedName>
    <definedName name="Z_C2719C73_5988_4C06_A539_03CF81020B85_.wvu.FilterData" localSheetId="2" hidden="1">'2014 год'!$A$8:$F$1205</definedName>
    <definedName name="Z_C2E0C8DA_E616_44E4_9986_98A2F9FB3678_.wvu.FilterData" localSheetId="2" hidden="1">'2014 год'!$A$8:$F$1142</definedName>
    <definedName name="Z_C3879DC4_2CF2_43E8_A8BD_B3A5B070C590_.wvu.FilterData" localSheetId="2" hidden="1">'2014 год'!$A$8:$F$1205</definedName>
    <definedName name="Z_C3A3497C_778F_4EFE_AAEA_FE2586F67BBF_.wvu.FilterData" localSheetId="2" hidden="1">'2014 год'!$A$11:$F$1205</definedName>
    <definedName name="Z_C4BF7710_CE70_4D66_8723_9020F9DAED83_.wvu.FilterData" localSheetId="2" hidden="1">'2014 год'!$A$8:$F$1205</definedName>
    <definedName name="Z_C634BDB9_2143_49FC_BA00_EC3DAEC53276_.wvu.FilterData" localSheetId="2" hidden="1">'2014 год'!$A$8:$F$1205</definedName>
    <definedName name="Z_C6D1BFAF_402C_47FD_AE1D_1B9E432DA911_.wvu.FilterData" localSheetId="2" hidden="1">'2014 год'!$A$8:$F$1205</definedName>
    <definedName name="Z_C727904A_D0F7_45D7_83A7_FBBF45BFBB88_.wvu.FilterData" localSheetId="2" hidden="1">'2014 год'!$A$8:$F$1205</definedName>
    <definedName name="Z_C72BD75B_92DD_4B47_BC9B_A197C14EBD49_.wvu.FilterData" localSheetId="2" hidden="1">'2014 год'!$A$8:$F$1142</definedName>
    <definedName name="Z_C7735A17_DAAB_4B96_AAB1_BE76DE09472F_.wvu.FilterData" localSheetId="2" hidden="1">'2014 год'!$A$8:$F$1205</definedName>
    <definedName name="Z_C7735A17_DAAB_4B96_AAB1_BE76DE09472F_.wvu.PrintArea" localSheetId="0" hidden="1">'1'!#REF!</definedName>
    <definedName name="Z_C7735A17_DAAB_4B96_AAB1_BE76DE09472F_.wvu.PrintArea" localSheetId="2" hidden="1">'2014 год'!$A$6:$G$1205</definedName>
    <definedName name="Z_C7A8D4BF_496F_467C_ACF1_D36EC033A9AF_.wvu.FilterData" localSheetId="2" hidden="1">'2014 год'!$A$8:$F$1205</definedName>
    <definedName name="Z_C7A8D4BF_496F_467C_ACF1_D36EC033A9AF_.wvu.PrintArea" localSheetId="0" hidden="1">'1'!#REF!</definedName>
    <definedName name="Z_C7A8D4BF_496F_467C_ACF1_D36EC033A9AF_.wvu.PrintArea" localSheetId="2" hidden="1">'2014 год'!$A$6:$F$1205</definedName>
    <definedName name="Z_C7A8D4BF_496F_467C_ACF1_D36EC033A9AF_.wvu.PrintTitles" localSheetId="2" hidden="1">'2014 год'!$9:$10</definedName>
    <definedName name="Z_C7FA3BCB_95F6_47FA_A463_66E3239DFB3A_.wvu.FilterData" localSheetId="2" hidden="1">'2014 год'!$A$8:$F$1205</definedName>
    <definedName name="Z_C8D93405_1680_4485_A5DE_0AB190AB4E65_.wvu.FilterData" localSheetId="2" hidden="1">'2014 год'!$A$8:$F$1205</definedName>
    <definedName name="Z_C9AE58E2_A595_4ABA_A0B9_3F33EEC6CDC0_.wvu.FilterData" localSheetId="2" hidden="1">'2014 год'!$A$11:$F$1205</definedName>
    <definedName name="Z_CA0DB301_7CC1_4E88_A29E_B4B68E010D81_.wvu.FilterData" localSheetId="2" hidden="1">'2014 год'!$A$8:$F$1205</definedName>
    <definedName name="Z_CA68B062_AE10_473D_A049_2DFB42FBB25A_.wvu.FilterData" localSheetId="2" hidden="1">'2014 год'!$A$8:$F$1205</definedName>
    <definedName name="Z_CC10639F_AE5C_41C9_9CA6_7F05B3F6384D_.wvu.FilterData" localSheetId="2" hidden="1">'2014 год'!$A$8:$F$1205</definedName>
    <definedName name="Z_CC8C966D_6E1A_4940_B106_396E1AE39F5E_.wvu.FilterData" localSheetId="2" hidden="1">'2014 год'!$A$8:$F$1142</definedName>
    <definedName name="Z_CCAF7CB3_22F2_4955_8C1F_56900058C02F_.wvu.FilterData" localSheetId="2" hidden="1">'2014 год'!$A$11:$G$1205</definedName>
    <definedName name="Z_CCED46D5_EA30_45D8_B225_AF5E645A643F_.wvu.FilterData" localSheetId="2" hidden="1">'2014 год'!$A$8:$F$1205</definedName>
    <definedName name="Z_CEEAD891_F0AD_4031_B27E_413647749D82_.wvu.FilterData" localSheetId="2" hidden="1">'2014 год'!$A$8:$F$1205</definedName>
    <definedName name="Z_CF22835C_8D3C_4AE4_B6DF_88BDF377D758_.wvu.FilterData" localSheetId="2" hidden="1">'2014 год'!$A$11:$G$1205</definedName>
    <definedName name="Z_CF6EBB0A_0BB4_4666_AC03_15E73B0C579E_.wvu.FilterData" localSheetId="2" hidden="1">'2014 год'!$A$8:$F$1205</definedName>
    <definedName name="Z_CF74132E_4AAD_4559_B99D_6F74ADA7089F_.wvu.FilterData" localSheetId="2" hidden="1">'2014 год'!$A$8:$F$1205</definedName>
    <definedName name="Z_D07FDAED_F48A_454F_8A25_E1C6B4649A3E_.wvu.FilterData" localSheetId="2" hidden="1">'2014 год'!$A$8:$F$1142</definedName>
    <definedName name="Z_D1011CA6_5CF5_4F03_AE01_060E450CDF70_.wvu.FilterData" localSheetId="2" hidden="1">'2014 год'!$A$8:$F$1205</definedName>
    <definedName name="Z_D11BDC36_F2AB_4C10_9DCC_4B3F9ADC5F15_.wvu.FilterData" localSheetId="2" hidden="1">'2014 год'!$A$8:$F$1205</definedName>
    <definedName name="Z_D130E225_B505_4E39_953C_75EDE2683189_.wvu.FilterData" localSheetId="2" hidden="1">'2014 год'!$A$8:$F$1205</definedName>
    <definedName name="Z_D1670AB2_F61B_49C7_9215_4FC9CB9CC74A_.wvu.FilterData" localSheetId="2" hidden="1">'2014 год'!$A$8:$F$1205</definedName>
    <definedName name="Z_D253F0FB_11F8_4B68_BF1A_0E70F812E1AB_.wvu.FilterData" localSheetId="2" hidden="1">'2014 год'!$A$8:$F$1142</definedName>
    <definedName name="Z_D35C5548_8F00_4843_9917_6930ACA0B9DD_.wvu.FilterData" localSheetId="2" hidden="1">'2014 год'!$A$8:$F$1205</definedName>
    <definedName name="Z_D3CC2A63_09F5_48C6_89CB_9344AC40B986_.wvu.FilterData" localSheetId="2" hidden="1">'2014 год'!$A$8:$F$1142</definedName>
    <definedName name="Z_D4A7AE18_8B9E_48A5_B98E_E6A3D84D15ED_.wvu.FilterData" localSheetId="2" hidden="1">'2014 год'!$A$8:$F$1142</definedName>
    <definedName name="Z_D4C5E59E_8A4F_4950_83EE_9031A43189C6_.wvu.FilterData" localSheetId="2" hidden="1">'2014 год'!$A$8:$F$1205</definedName>
    <definedName name="Z_D4CBB81E_9B6D_4DA0_B95A_6D70EBD71F14_.wvu.FilterData" localSheetId="2" hidden="1">'2014 год'!$A$8:$F$1205</definedName>
    <definedName name="Z_D4E257C9_F6F5_4724_8F8D_254E81E361D1_.wvu.FilterData" localSheetId="2" hidden="1">'2014 год'!$A$8:$F$1205</definedName>
    <definedName name="Z_D50F4102_482A_4DCA_82B2_CC9AA389660E_.wvu.FilterData" localSheetId="2" hidden="1">'2014 год'!$A$8:$F$1142</definedName>
    <definedName name="Z_D602A1F6_3776_4C79_A951_82F7DC413D62_.wvu.FilterData" localSheetId="2" hidden="1">'2014 год'!$A$8:$F$1205</definedName>
    <definedName name="Z_D64771AB_0FCC_4F32_9FB7_9185D1A4AFA2_.wvu.FilterData" localSheetId="2" hidden="1">'2014 год'!$A$8:$F$1205</definedName>
    <definedName name="Z_D6CF4764_E2BF_4235_A368_A8F108597173_.wvu.FilterData" localSheetId="2" hidden="1">'2014 год'!$A$8:$F$1205</definedName>
    <definedName name="Z_D6D6B02D_3B37_4C7F_B3D5_28905545597A_.wvu.FilterData" localSheetId="2" hidden="1">'2014 год'!$A$8:$F$1205</definedName>
    <definedName name="Z_D704B0C3_868C_42EA_9161_15C1614A7C66_.wvu.FilterData" localSheetId="2" hidden="1">'2014 год'!$A$8:$F$1142</definedName>
    <definedName name="Z_D72986E2_5094_4A27_AC76_C62F18983C79_.wvu.FilterData" localSheetId="2" hidden="1">'2014 год'!$A$8:$F$1205</definedName>
    <definedName name="Z_D8770584_408C_4147_A0F6_E9438D41326A_.wvu.FilterData" localSheetId="2" hidden="1">'2014 год'!$A$8:$F$1205</definedName>
    <definedName name="Z_D8B1E600_70A6_47CB_A321_35C217CE307A_.wvu.FilterData" localSheetId="2" hidden="1">'2014 год'!$A$8:$F$1205</definedName>
    <definedName name="Z_DA15D12B_B687_4104_AF35_4470F046E021_.wvu.FilterData" localSheetId="2" hidden="1">'2014 год'!$A$11:$G$1205</definedName>
    <definedName name="Z_DA15D12B_B687_4104_AF35_4470F046E021_.wvu.PrintArea" localSheetId="1" hidden="1">'2014 '!$A$1:$F$58</definedName>
    <definedName name="Z_DA443817_EDBF_4F25_8580_570F861418A8_.wvu.FilterData" localSheetId="2" hidden="1">'2014 год'!$A$8:$F$1142</definedName>
    <definedName name="Z_DA7117F0_EA4F_46AB_ABA0_50F1B9FFF874_.wvu.FilterData" localSheetId="2" hidden="1">'2014 год'!$A$8:$F$1205</definedName>
    <definedName name="Z_DA7BFF0F_3AE3_4038_876C_895BD3F7E08B_.wvu.FilterData" localSheetId="2" hidden="1">'2014 год'!$A$8:$F$1205</definedName>
    <definedName name="Z_DA7F7071_1F1E_41BF_A3BF_5852B4B7EA04_.wvu.FilterData" localSheetId="2" hidden="1">'2014 год'!$A$10:$L$1205</definedName>
    <definedName name="Z_DAA49F7F_42E4_42E8_80EF_F55AA254E802_.wvu.FilterData" localSheetId="2" hidden="1">'2014 год'!$A$8:$F$1142</definedName>
    <definedName name="Z_DAC940D5_96CF_4E59_B154_8C7CE61F0B76_.wvu.FilterData" localSheetId="2" hidden="1">'2014 год'!$A$8:$F$1205</definedName>
    <definedName name="Z_DB333CAD_CB36_44F4_B9A0_E5C8A0FE7F19_.wvu.FilterData" localSheetId="2" hidden="1">'2014 год'!$A$11:$G$1205</definedName>
    <definedName name="Z_DC8AE3D9_6B29_49D9_BC14_7F1A1F2860C3_.wvu.FilterData" localSheetId="2" hidden="1">'2014 год'!$A$8:$F$1205</definedName>
    <definedName name="Z_DCE8C298_05F2_4894_ADD9_0C8B1A668AE1_.wvu.FilterData" localSheetId="2" hidden="1">'2014 год'!$A$8:$F$1205</definedName>
    <definedName name="Z_DCE8C298_05F2_4894_ADD9_0C8B1A668AE1_.wvu.PrintArea" localSheetId="1" hidden="1">'2014 '!$A$1:$D$58</definedName>
    <definedName name="Z_DCE8C298_05F2_4894_ADD9_0C8B1A668AE1_.wvu.PrintArea" localSheetId="2" hidden="1">'2014 год'!$A$6:$G$1205</definedName>
    <definedName name="Z_DD5D5A9E_7C25_4623_B254_6D1F9F66B5FE_.wvu.FilterData" localSheetId="2" hidden="1">'2014 год'!$A$8:$F$1205</definedName>
    <definedName name="Z_DE1FF856_CFE7_4DC3_B0D0_2B2E436AE899_.wvu.FilterData" localSheetId="2" hidden="1">'2014 год'!$A$8:$F$1205</definedName>
    <definedName name="Z_DE2D6282_596D_444D_B3BA_0F012B6729FD_.wvu.FilterData" localSheetId="2" hidden="1">'2014 год'!$A$8:$F$1142</definedName>
    <definedName name="Z_DE5CBA33_3826_415C_A714_5E5B2170E2AF_.wvu.FilterData" localSheetId="2" hidden="1">'2014 год'!$A$8:$F$1142</definedName>
    <definedName name="Z_DE6D57BD_D946_4F4C_94DA_A669C514F195_.wvu.FilterData" localSheetId="2" hidden="1">'2014 год'!$A$8:$F$1205</definedName>
    <definedName name="Z_DF4B56C1_AB64_437A_B599_A2B0E1B0CB4A_.wvu.FilterData" localSheetId="2" hidden="1">'2014 год'!$A$8:$F$1205</definedName>
    <definedName name="Z_DF6CCB55_3B73_4D7E_B033_92FF2D687D96_.wvu.FilterData" localSheetId="2" hidden="1">'2014 год'!$A$8:$F$1205</definedName>
    <definedName name="Z_DFBA0607_195C_455D_92E5_AF7D6EE0D36A_.wvu.FilterData" localSheetId="2" hidden="1">'2014 год'!$A$8:$F$1205</definedName>
    <definedName name="Z_E031F33C_26B0_417F_8C3C_4A44EDFBA233_.wvu.FilterData" localSheetId="2" hidden="1">'2014 год'!$A$8:$F$1205</definedName>
    <definedName name="Z_E0340960_A304_4A7F_B23E_BF201A90372D_.wvu.FilterData" localSheetId="2" hidden="1">'2014 год'!$A$8:$F$1205</definedName>
    <definedName name="Z_E070E6A1_EEF1_47DD_97C7_5854BDF83389_.wvu.FilterData" localSheetId="2" hidden="1">'2014 год'!$A$8:$F$1205</definedName>
    <definedName name="Z_E077C4D9_1D89_4AD0_96E7_A5FA91ACEDB5_.wvu.FilterData" localSheetId="2" hidden="1">'2014 год'!$A$8:$F$1142</definedName>
    <definedName name="Z_E15EAA0A_D957_4EAE_ADA7_B1DF957B45EF_.wvu.FilterData" localSheetId="2" hidden="1">'2014 год'!$A$8:$F$1205</definedName>
    <definedName name="Z_E23ADF37_6AF6_4A7F_87C0_EACE0F5F039F_.wvu.FilterData" localSheetId="2" hidden="1">'2014 год'!$A$8:$F$1205</definedName>
    <definedName name="Z_E29B9CC1_017D_4EF2_B4BA_2814773F73B3_.wvu.FilterData" localSheetId="2" hidden="1">'2014 год'!$A$8:$F$1205</definedName>
    <definedName name="Z_E2A5F95F_932F_4C14_BBD8_1BB60A52BEA9_.wvu.FilterData" localSheetId="2" hidden="1">'2014 год'!$A$8:$F$1205</definedName>
    <definedName name="Z_E326ED3A_6822_4F81_B547_B61B62773ADF_.wvu.FilterData" localSheetId="2" hidden="1">'2014 год'!$A$8:$F$1205</definedName>
    <definedName name="Z_E38A66F1_94EF_4E0B_9ADE_351A2CFBBB90_.wvu.FilterData" localSheetId="2" hidden="1">'2014 год'!$A$8:$F$1205</definedName>
    <definedName name="Z_E3CFDA7C_C431_48AD_AC89_E0A5B9A8CB65_.wvu.FilterData" localSheetId="2" hidden="1">'2014 год'!$A$8:$F$1142</definedName>
    <definedName name="Z_E3F7C102_01D2_4408_9EAC_61A51F1F2BA4_.wvu.FilterData" localSheetId="2" hidden="1">'2014 год'!$A$11:$G$1205</definedName>
    <definedName name="Z_E4BE0F9F_A97B_4D7A_8BDF_F68FD170A7AA_.wvu.FilterData" localSheetId="2" hidden="1">'2014 год'!$A$8:$F$1205</definedName>
    <definedName name="Z_E54B95BA_4E62_42F1_8604_9A626C713F2A_.wvu.FilterData" localSheetId="2" hidden="1">'2014 год'!$A$8:$F$1205</definedName>
    <definedName name="Z_E54DF1FD_EBD6_4199_BBAD_97022E965FFF_.wvu.FilterData" localSheetId="2" hidden="1">'2014 год'!$A$8:$F$1142</definedName>
    <definedName name="Z_E6020184_EBBB_468A_A412_06E55DEC018A_.wvu.FilterData" localSheetId="2" hidden="1">'2014 год'!$A$8:$F$1142</definedName>
    <definedName name="Z_E648FE6C_B467_4242_B0F2_40F53E108838_.wvu.FilterData" localSheetId="2" hidden="1">'2014 год'!$A$8:$F$1205</definedName>
    <definedName name="Z_E783AB99_F81E_4679_A0AF_E3F016C99F2C_.wvu.FilterData" localSheetId="2" hidden="1">'2014 год'!$A$8:$F$1205</definedName>
    <definedName name="Z_E7A48B63_815A_48DD_B907_F7B5E7F29F79_.wvu.FilterData" localSheetId="2" hidden="1">'2014 год'!$A$8:$F$1142</definedName>
    <definedName name="Z_E7CA13D3_A61F_49C5_902E_E7E748A501FB_.wvu.FilterData" localSheetId="2" hidden="1">'2014 год'!$A$8:$F$1205</definedName>
    <definedName name="Z_E7EB6B8A_6B46_47E9_B1E7_27582BE5A109_.wvu.FilterData" localSheetId="2" hidden="1">'2014 год'!$A$8:$F$1142</definedName>
    <definedName name="Z_E7F8F43D_0F59_41B7_B26A_0155A84FF0A3_.wvu.FilterData" localSheetId="2" hidden="1">'2014 год'!$A$8:$F$1142</definedName>
    <definedName name="Z_E9C25EC6_AEE5_4A1E_A4A3_35C4CD34403C_.wvu.FilterData" localSheetId="2" hidden="1">'2014 год'!$A$8:$F$1205</definedName>
    <definedName name="Z_EA0A4CAA_8F52_4DD3_A63B_1EF5FBCC1464_.wvu.FilterData" localSheetId="2" hidden="1">'2014 год'!$A$8:$F$1142</definedName>
    <definedName name="Z_EA1929C7_85F7_40DE_826A_94377FC9966E_.wvu.FilterData" localSheetId="2" hidden="1">'2014 год'!$A$8:$F$1205</definedName>
    <definedName name="Z_EA1929C7_85F7_40DE_826A_94377FC9966E_.wvu.PrintArea" localSheetId="2" hidden="1">'2014 год'!$A$1:$I$1205</definedName>
    <definedName name="Z_EA1929C7_85F7_40DE_826A_94377FC9966E_.wvu.PrintTitles" localSheetId="2" hidden="1">'2014 год'!$9:$10</definedName>
    <definedName name="Z_EAFA5F17_CBD5_4FE6_9475_98B5F08B967C_.wvu.FilterData" localSheetId="2" hidden="1">'2014 год'!$A$8:$F$1142</definedName>
    <definedName name="Z_ED5F3842_942E_473E_B7AF_3806C5D5C093_.wvu.FilterData" localSheetId="2" hidden="1">'2014 год'!$A$8:$F$1205</definedName>
    <definedName name="Z_ED6D8023_7C49_4683_A448_DD7C3FD3A867_.wvu.FilterData" localSheetId="2" hidden="1">'2014 год'!$A$8:$F$1205</definedName>
    <definedName name="Z_EDAE166A_0B97_4244_8006_86641E30DA25_.wvu.FilterData" localSheetId="2" hidden="1">'2014 год'!$A$8:$F$1142</definedName>
    <definedName name="Z_EDD41A18_895A_4BAC_AA3F_8D1F700D5108_.wvu.FilterData" localSheetId="2" hidden="1">'2014 год'!$A$8:$F$1205</definedName>
    <definedName name="Z_EF22DD42_5F34_46F4_9CF7_8FA660775B7F_.wvu.FilterData" localSheetId="2" hidden="1">'2014 год'!$A$8:$F$1142</definedName>
    <definedName name="Z_F0239C6B_DCC4_49DA_B345_8A3A66099E5E_.wvu.FilterData" localSheetId="2" hidden="1">'2014 год'!$A$8:$F$1205</definedName>
    <definedName name="Z_F0A59C65_44CC_4274_9BB3_1A96870FE52A_.wvu.FilterData" localSheetId="2" hidden="1">'2014 год'!$A$8:$F$1142</definedName>
    <definedName name="Z_F101ED46_03D0_4ED3_9C2B_18B1E19E8D8B_.wvu.FilterData" localSheetId="2" hidden="1">'2014 год'!$A$8:$F$1205</definedName>
    <definedName name="Z_F3E50045_00FC_4DD7_9D22_CBB6A95A1521_.wvu.FilterData" localSheetId="2" hidden="1">'2014 год'!$A$8:$F$1205</definedName>
    <definedName name="Z_F3F83521_9945_48EE_B625_001AE15E2719_.wvu.FilterData" localSheetId="2" hidden="1">'2014 год'!$A$8:$F$1205</definedName>
    <definedName name="Z_F4306905_969F_4309_BB18_F672A494FFF1_.wvu.FilterData" localSheetId="2" hidden="1">'2014 год'!$A$8:$F$1205</definedName>
    <definedName name="Z_F5387F2A_1A7B_4427_B8C8_6A35E7D78C47_.wvu.FilterData" localSheetId="2" hidden="1">'2014 год'!$A$8:$F$1205</definedName>
    <definedName name="Z_F56D4E85_4E83_4C22_A28E_2F4792367A91_.wvu.FilterData" localSheetId="2" hidden="1">'2014 год'!$A$8:$F$1142</definedName>
    <definedName name="Z_F5F1815D_8D11_4C0B_8434_6FDE60AE9FD2_.wvu.FilterData" localSheetId="2" hidden="1">'2014 год'!$A$8:$F$1205</definedName>
    <definedName name="Z_F5F67BA9_C22A_4460_A5AC_1A97CC98F00E_.wvu.FilterData" localSheetId="2" hidden="1">'2014 год'!$A$8:$F$1205</definedName>
    <definedName name="Z_F626A369_71D3_4420_B2FF_D83AAE037EBF_.wvu.FilterData" localSheetId="2" hidden="1">'2014 год'!$A$8:$F$1142</definedName>
    <definedName name="Z_F70839DF_5740_42D3_AA08_6B21E83F2B9D_.wvu.FilterData" localSheetId="2" hidden="1">'2014 год'!$A$8:$F$1205</definedName>
    <definedName name="Z_F7126877_1F09_4B33_B1DE_90766B085604_.wvu.FilterData" localSheetId="2" hidden="1">'2014 год'!$A$8:$F$1205</definedName>
    <definedName name="Z_F7B85EA8_1739_43AF_B063_4134CF03FBA6_.wvu.FilterData" localSheetId="2" hidden="1">'2014 год'!$A$8:$F$1205</definedName>
    <definedName name="Z_F8317F2E_A64A_47FC_9220_974A0A54C313_.wvu.FilterData" localSheetId="2" hidden="1">'2014 год'!$A$8:$F$1205</definedName>
    <definedName name="Z_F872851D_7F5A_486D_A464_AE4D8D5BAF07_.wvu.FilterData" localSheetId="2" hidden="1">'2014 год'!$A$8:$F$1142</definedName>
    <definedName name="Z_F8880CAA_4A75_43BD_A10A_2ADBE42FF49F_.wvu.FilterData" localSheetId="2" hidden="1">'2014 год'!$A$8:$F$1205</definedName>
    <definedName name="Z_F890B8DE_1C4B_4635_9EB1_160714C712B8_.wvu.FilterData" localSheetId="2" hidden="1">'2014 год'!$A$8:$F$1205</definedName>
    <definedName name="Z_F98D998B_D461_4AC9_AB9E_03436E9ED45A_.wvu.FilterData" localSheetId="2" hidden="1">'2014 год'!$A$8:$F$1142</definedName>
    <definedName name="Z_F9F77488_56FE_4151_87EF_63807FC5A3E5_.wvu.FilterData" localSheetId="2" hidden="1">'2014 год'!$A$8:$F$1142</definedName>
    <definedName name="Z_FA50248C_F1DB_4159_96A7_961A0F503021_.wvu.FilterData" localSheetId="2" hidden="1">'2014 год'!$A$8:$F$1142</definedName>
    <definedName name="Z_FAD81514_9FD5_4F3B_AA85_0F57B17499B5_.wvu.FilterData" localSheetId="2" hidden="1">'2014 год'!$A$8:$F$1142</definedName>
    <definedName name="Z_FBDDCA52_6CBC_4DD2_A790_CCEE10D15852_.wvu.FilterData" localSheetId="2" hidden="1">'2014 год'!$A$8:$F$1142</definedName>
    <definedName name="Z_FCFF11AD_0D8C_465D_9BD1_071EED867C65_.wvu.FilterData" localSheetId="2" hidden="1">'2014 год'!$A$8:$F$1205</definedName>
    <definedName name="Z_FD032FF5_357B_4DE3_9CD2_BBC79BB7FF5A_.wvu.FilterData" localSheetId="2" hidden="1">'2014 год'!$A$8:$F$1142</definedName>
    <definedName name="Z_FDD8829C_9642_402C_8446_26A201593221_.wvu.FilterData" localSheetId="2" hidden="1">'2014 год'!$A$8:$F$1205</definedName>
    <definedName name="Z_FE4BA66C_8038_4EE3_868E_A40BBBDA42E1_.wvu.FilterData" localSheetId="2" hidden="1">'2014 год'!$A$8:$F$1205</definedName>
    <definedName name="Z_FF239C65_B5EC_4420_93B2_5336438FCAB0_.wvu.FilterData" localSheetId="2" hidden="1">'2014 год'!$A$8:$F$1142</definedName>
    <definedName name="Z_FF9C8FE1_43DD_45C7_B91C_940BD209AF24_.wvu.FilterData" localSheetId="2" hidden="1">'2014 год'!$A$8:$F$1205</definedName>
    <definedName name="Z_FFA709DD_95EB_4CF6_BC29_62E82B953B38_.wvu.FilterData" localSheetId="2" hidden="1">'2014 год'!$A$8:$F$1142</definedName>
    <definedName name="_xlnm.Print_Area" localSheetId="0">'1'!#REF!</definedName>
    <definedName name="_xlnm.Print_Area" localSheetId="2">'2014 год'!$A$1:$I$1205</definedName>
  </definedNames>
  <calcPr calcId="144525"/>
  <customWorkbookViews>
    <customWorkbookView name="Дячук - Личное представление" guid="{1C060685-541B-49B8-81E5-C9855E92EF71}" mergeInterval="0" personalView="1" maximized="1" windowWidth="1362" windowHeight="509" activeSheetId="5"/>
    <customWorkbookView name="Администратор - Личное представление" guid="{167491D8-6D6D-447D-A119-5E65D8431081}" mergeInterval="0" personalView="1" maximized="1" xWindow="1" yWindow="1" windowWidth="1916" windowHeight="817" activeSheetId="5" showComments="commIndAndComment"/>
    <customWorkbookView name="й1 - Личное представление" guid="{EA1929C7-85F7-40DE-826A-94377FC9966E}" mergeInterval="0" personalView="1" maximized="1" xWindow="1" yWindow="1" windowWidth="984" windowHeight="497" activeSheetId="3"/>
    <customWorkbookView name="user - Личное представление" guid="{DA15D12B-B687-4104-AF35-4470F046E021}" mergeInterval="0" personalView="1" maximized="1" xWindow="1" yWindow="1" windowWidth="1916" windowHeight="837" tabRatio="497" activeSheetId="3"/>
    <customWorkbookView name="xp - Личное представление" guid="{DCE8C298-05F2-4894-ADD9-0C8B1A668AE1}" mergeInterval="0" personalView="1" maximized="1" xWindow="1" yWindow="1" windowWidth="1276" windowHeight="804" activeSheetId="3"/>
    <customWorkbookView name="Кузнецова - Личное представление" guid="{34CA7316-21D3-43B0-B4D3-6E9FC18023BF}" mergeInterval="0" personalView="1" maximized="1" windowWidth="1276" windowHeight="725" activeSheetId="3"/>
    <customWorkbookView name="Антонова - Личное представление" guid="{5B0ECC04-287D-41FE-BA8D-5B249E27F599}" mergeInterval="0" personalView="1" maximized="1" xWindow="1" yWindow="1" windowWidth="1235" windowHeight="790" activeSheetId="3"/>
    <customWorkbookView name="Елена - Личное представление" guid="{A8106264-3295-4312-BA82-A79BBB1DDAF3}" mergeInterval="0" personalView="1" maximized="1" xWindow="1" yWindow="1" windowWidth="1276" windowHeight="895" activeSheetId="3"/>
    <customWorkbookView name="Наталья - Личное представление" guid="{433D1ED1-4EF4-4D23-B691-1925F16A6300}" mergeInterval="0" personalView="1" maximized="1" xWindow="1" yWindow="1" windowWidth="1276" windowHeight="757" activeSheetId="3"/>
    <customWorkbookView name="bochkina - Личное представление" guid="{C7735A17-DAAB-4B96-AAB1-BE76DE09472F}" mergeInterval="0" personalView="1" maximized="1" windowWidth="1276" windowHeight="826" activeSheetId="3"/>
    <customWorkbookView name="Бюджетный отдел - Личное представление" guid="{1179E7FE-2B08-4258-BF19-A1CE2E7D2FC6}" mergeInterval="0" personalView="1" maximized="1" windowWidth="1276" windowHeight="848" activeSheetId="3"/>
    <customWorkbookView name="MASTER - Личное представление" guid="{B2B8434C-6C78-4DCB-AFBB-90B24BBBCB58}" autoUpdate="1" mergeInterval="5" personalView="1" maximized="1" windowWidth="1020" windowHeight="596" activeSheetId="3"/>
    <customWorkbookView name="chegesova - Личное представление" guid="{18DA4211-C1A8-4AEA-A88D-04CC8F36FDA3}" mergeInterval="0" personalView="1" maximized="1" windowWidth="1020" windowHeight="605" activeSheetId="1"/>
    <customWorkbookView name="Буданова М.А. - Личное представление" guid="{2B8A2E2F-34CD-4A73-80B0-2A7FC8A9C4FD}" mergeInterval="0" personalView="1" maximized="1" windowWidth="1148" windowHeight="691" activeSheetId="3"/>
    <customWorkbookView name="zinovkina - Личное представление" guid="{16C135C9-94AB-472D-93D8-5C1DA8432321}" mergeInterval="0" personalView="1" maximized="1" windowWidth="1276" windowHeight="858" activeSheetId="3"/>
    <customWorkbookView name="gigeva - Личное представление" guid="{7C6E0ECD-7C82-43DA-9D75-77D350D6208C}" mergeInterval="0" personalView="1" maximized="1" windowWidth="1148" windowHeight="727" activeSheetId="3"/>
    <customWorkbookView name="ostashova - Личное представление" guid="{27388E48-9C14-43B8-B4A6-C752CD83E153}" mergeInterval="0" personalView="1" maximized="1" windowWidth="796" windowHeight="437" activeSheetId="1" showComments="commIndAndComment"/>
    <customWorkbookView name="Pechora - Личное представление" guid="{E38A66F1-94EF-4E0B-9ADE-351A2CFBBB90}" mergeInterval="0" personalView="1" maximized="1" windowWidth="1148" windowHeight="701" activeSheetId="3"/>
    <customWorkbookView name="lisakova - Личное представление" guid="{8E7178FB-3B43-47C3-A920-04CF161DC57D}" mergeInterval="0" personalView="1" maximized="1" xWindow="5" yWindow="31" windowWidth="626" windowHeight="651" activeSheetId="3"/>
    <customWorkbookView name="SP2 - Личное представление" guid="{163B8715-85B8-471E-B260-0B77DCF30478}" mergeInterval="0" personalView="1" maximized="1" windowWidth="1276" windowHeight="761" activeSheetId="3"/>
    <customWorkbookView name="1 - Личное представление" guid="{C7A8D4BF-496F-467C-ACF1-D36EC033A9AF}" mergeInterval="0" personalView="1" maximized="1" xWindow="1" yWindow="1" windowWidth="1292" windowHeight="515" activeSheetId="5"/>
  </customWorkbookViews>
</workbook>
</file>

<file path=xl/calcChain.xml><?xml version="1.0" encoding="utf-8"?>
<calcChain xmlns="http://schemas.openxmlformats.org/spreadsheetml/2006/main">
  <c r="H409" i="3" l="1"/>
  <c r="H58" i="3"/>
  <c r="I79" i="3"/>
  <c r="I78" i="3" s="1"/>
  <c r="I76" i="3" s="1"/>
  <c r="H78" i="3"/>
  <c r="H76" i="3" s="1"/>
  <c r="G78" i="3"/>
  <c r="G76" i="3" s="1"/>
  <c r="H353" i="3"/>
  <c r="H319" i="3"/>
  <c r="H101" i="3"/>
  <c r="G77" i="3" l="1"/>
  <c r="H77" i="3"/>
  <c r="I77" i="3"/>
  <c r="H366" i="3"/>
  <c r="H795" i="3" l="1"/>
  <c r="I408" i="3"/>
  <c r="D28" i="4"/>
  <c r="H942" i="3"/>
  <c r="H1056" i="3" l="1"/>
  <c r="H905" i="3"/>
  <c r="H907" i="3"/>
  <c r="H904" i="3"/>
  <c r="H1064" i="3"/>
  <c r="H1065" i="3"/>
  <c r="H1060" i="3"/>
  <c r="H1070" i="3"/>
  <c r="H908" i="3"/>
  <c r="H1110" i="3"/>
  <c r="H1117" i="3"/>
  <c r="H1049" i="3"/>
  <c r="H1011" i="3"/>
  <c r="H1023" i="3"/>
  <c r="H1040" i="3"/>
  <c r="H1205" i="3"/>
  <c r="H406" i="3"/>
  <c r="H53" i="3"/>
  <c r="H358" i="3"/>
  <c r="H332" i="3"/>
  <c r="H337" i="3"/>
  <c r="H284" i="3"/>
  <c r="H1130" i="3"/>
  <c r="H1125" i="3"/>
  <c r="H864" i="3" l="1"/>
  <c r="H861" i="3" l="1"/>
  <c r="H318" i="3"/>
  <c r="I315" i="3"/>
  <c r="I316" i="3"/>
  <c r="H314" i="3"/>
  <c r="I314" i="3" s="1"/>
  <c r="I300" i="3"/>
  <c r="H301" i="3"/>
  <c r="H299" i="3"/>
  <c r="G299" i="3"/>
  <c r="I770" i="3"/>
  <c r="I769" i="3" s="1"/>
  <c r="I768" i="3" s="1"/>
  <c r="I767" i="3" s="1"/>
  <c r="H769" i="3"/>
  <c r="H768" i="3" s="1"/>
  <c r="H767" i="3" s="1"/>
  <c r="G769" i="3"/>
  <c r="G768" i="3" s="1"/>
  <c r="G767" i="3" s="1"/>
  <c r="I346" i="3" l="1"/>
  <c r="I347" i="3"/>
  <c r="G345" i="3"/>
  <c r="H345" i="3"/>
  <c r="H62" i="3"/>
  <c r="H41" i="3"/>
  <c r="I309" i="3"/>
  <c r="I310" i="3"/>
  <c r="H308" i="3"/>
  <c r="G308" i="3"/>
  <c r="H187" i="3"/>
  <c r="I189" i="3"/>
  <c r="H944" i="3"/>
  <c r="H943" i="3" s="1"/>
  <c r="G944" i="3"/>
  <c r="G943" i="3" s="1"/>
  <c r="I125" i="3"/>
  <c r="I124" i="3" s="1"/>
  <c r="I123" i="3" s="1"/>
  <c r="H124" i="3"/>
  <c r="H123" i="3" s="1"/>
  <c r="G124" i="3"/>
  <c r="G123" i="3" s="1"/>
  <c r="I122" i="3"/>
  <c r="I121" i="3" s="1"/>
  <c r="I120" i="3" s="1"/>
  <c r="H121" i="3"/>
  <c r="H120" i="3" s="1"/>
  <c r="G121" i="3"/>
  <c r="G120" i="3" s="1"/>
  <c r="I412" i="3"/>
  <c r="I411" i="3" s="1"/>
  <c r="I410" i="3" s="1"/>
  <c r="H411" i="3"/>
  <c r="H410" i="3" s="1"/>
  <c r="G411" i="3"/>
  <c r="G410" i="3" s="1"/>
  <c r="H152" i="5"/>
  <c r="H151" i="5" s="1"/>
  <c r="H150" i="5" s="1"/>
  <c r="G152" i="5"/>
  <c r="G151" i="5"/>
  <c r="G150" i="5" s="1"/>
  <c r="I474" i="3"/>
  <c r="I473" i="3" s="1"/>
  <c r="I472" i="3" s="1"/>
  <c r="H473" i="3"/>
  <c r="H472" i="3" s="1"/>
  <c r="I353" i="3"/>
  <c r="I352" i="3" s="1"/>
  <c r="I351" i="3" s="1"/>
  <c r="I350" i="3" s="1"/>
  <c r="H352" i="3"/>
  <c r="H351" i="3" s="1"/>
  <c r="H350" i="3" s="1"/>
  <c r="H317" i="3"/>
  <c r="H313" i="3" s="1"/>
  <c r="I296" i="3"/>
  <c r="I295" i="3" s="1"/>
  <c r="I294" i="3" s="1"/>
  <c r="H295" i="3"/>
  <c r="H294" i="3" s="1"/>
  <c r="I225" i="3"/>
  <c r="I224" i="3" s="1"/>
  <c r="I223" i="3" s="1"/>
  <c r="H224" i="3"/>
  <c r="H223" i="3" s="1"/>
  <c r="G224" i="3"/>
  <c r="G223" i="3" s="1"/>
  <c r="H766" i="3"/>
  <c r="H979" i="3"/>
  <c r="G979" i="3"/>
  <c r="I980" i="3"/>
  <c r="I979" i="3" s="1"/>
  <c r="H1082" i="3"/>
  <c r="I1082" i="3" s="1"/>
  <c r="I1081" i="3" s="1"/>
  <c r="I1080" i="3" s="1"/>
  <c r="G1081" i="3"/>
  <c r="G1080" i="3" s="1"/>
  <c r="H1035" i="3"/>
  <c r="G1074" i="3"/>
  <c r="G1073" i="3" s="1"/>
  <c r="H1075" i="3"/>
  <c r="I1075" i="3" s="1"/>
  <c r="I1074" i="3" s="1"/>
  <c r="H1000" i="3"/>
  <c r="H933" i="3"/>
  <c r="H935" i="3"/>
  <c r="H925" i="3"/>
  <c r="H990" i="3"/>
  <c r="I857" i="3"/>
  <c r="I856" i="3" s="1"/>
  <c r="I855" i="3" s="1"/>
  <c r="H856" i="3"/>
  <c r="H855" i="3" s="1"/>
  <c r="G856" i="3"/>
  <c r="G855" i="3" s="1"/>
  <c r="I1176" i="3"/>
  <c r="I1175" i="3" s="1"/>
  <c r="I1174" i="3" s="1"/>
  <c r="I1173" i="3" s="1"/>
  <c r="H1175" i="3"/>
  <c r="H1174" i="3" s="1"/>
  <c r="H1173" i="3" s="1"/>
  <c r="G1175" i="3"/>
  <c r="G1174" i="3" s="1"/>
  <c r="G1173" i="3" s="1"/>
  <c r="I1172" i="3"/>
  <c r="I1171" i="3" s="1"/>
  <c r="I1170" i="3" s="1"/>
  <c r="I1169" i="3" s="1"/>
  <c r="H1171" i="3"/>
  <c r="H1170" i="3" s="1"/>
  <c r="H1169" i="3" s="1"/>
  <c r="G1171" i="3"/>
  <c r="G1170" i="3" s="1"/>
  <c r="G1169" i="3" s="1"/>
  <c r="I1157" i="3"/>
  <c r="I1156" i="3" s="1"/>
  <c r="I1155" i="3" s="1"/>
  <c r="I1154" i="3" s="1"/>
  <c r="H1156" i="3"/>
  <c r="H1155" i="3" s="1"/>
  <c r="H1154" i="3" s="1"/>
  <c r="G1156" i="3"/>
  <c r="G1155" i="3" s="1"/>
  <c r="G1154" i="3" s="1"/>
  <c r="I1153" i="3"/>
  <c r="I1152" i="3" s="1"/>
  <c r="I1151" i="3" s="1"/>
  <c r="I1150" i="3" s="1"/>
  <c r="H1152" i="3"/>
  <c r="H1151" i="3" s="1"/>
  <c r="H1150" i="3" s="1"/>
  <c r="G1152" i="3"/>
  <c r="G1151" i="3" s="1"/>
  <c r="G1150" i="3" s="1"/>
  <c r="I451" i="3"/>
  <c r="I394" i="3"/>
  <c r="G393" i="3"/>
  <c r="G392" i="3" s="1"/>
  <c r="G450" i="3"/>
  <c r="G449" i="3" s="1"/>
  <c r="G448" i="3" s="1"/>
  <c r="H61" i="3" l="1"/>
  <c r="H60" i="3" s="1"/>
  <c r="I62" i="3"/>
  <c r="I61" i="3" s="1"/>
  <c r="I60" i="3" s="1"/>
  <c r="I308" i="3"/>
  <c r="H119" i="3"/>
  <c r="G119" i="3"/>
  <c r="I119" i="3"/>
  <c r="H1081" i="3"/>
  <c r="H1080" i="3" s="1"/>
  <c r="H1074" i="3"/>
  <c r="H1073" i="3" s="1"/>
  <c r="I1073" i="3"/>
  <c r="H86" i="5"/>
  <c r="G86" i="5"/>
  <c r="I325" i="3"/>
  <c r="I324" i="3"/>
  <c r="G322" i="3"/>
  <c r="G321" i="3" s="1"/>
  <c r="G320" i="3" s="1"/>
  <c r="H322" i="3"/>
  <c r="H321" i="3" s="1"/>
  <c r="H320" i="3" s="1"/>
  <c r="I305" i="3"/>
  <c r="I304" i="3" s="1"/>
  <c r="I303" i="3" s="1"/>
  <c r="I302" i="3" s="1"/>
  <c r="H304" i="3"/>
  <c r="H303" i="3" s="1"/>
  <c r="H302" i="3" s="1"/>
  <c r="G304" i="3"/>
  <c r="G303" i="3" s="1"/>
  <c r="G302" i="3" s="1"/>
  <c r="H43" i="3"/>
  <c r="H42" i="3" s="1"/>
  <c r="I44" i="3"/>
  <c r="I43" i="3" s="1"/>
  <c r="I42" i="3" s="1"/>
  <c r="G43" i="3"/>
  <c r="G42" i="3" s="1"/>
  <c r="I678" i="3"/>
  <c r="I677" i="3" s="1"/>
  <c r="I676" i="3" s="1"/>
  <c r="I675" i="3" s="1"/>
  <c r="H677" i="3"/>
  <c r="H676" i="3" s="1"/>
  <c r="H675" i="3" s="1"/>
  <c r="G677" i="3"/>
  <c r="G676" i="3" s="1"/>
  <c r="G675" i="3" s="1"/>
  <c r="H484" i="3"/>
  <c r="H483" i="3" s="1"/>
  <c r="H482" i="3" s="1"/>
  <c r="I485" i="3"/>
  <c r="I484" i="3" s="1"/>
  <c r="I483" i="3" s="1"/>
  <c r="I482" i="3" s="1"/>
  <c r="G484" i="3"/>
  <c r="G483" i="3" s="1"/>
  <c r="G482" i="3" s="1"/>
  <c r="I323" i="3" l="1"/>
  <c r="I322" i="3" s="1"/>
  <c r="I321" i="3" s="1"/>
  <c r="I320" i="3" s="1"/>
  <c r="I985" i="3" l="1"/>
  <c r="I984" i="3" s="1"/>
  <c r="I983" i="3" s="1"/>
  <c r="I982" i="3" s="1"/>
  <c r="I981" i="3" s="1"/>
  <c r="H984" i="3"/>
  <c r="H983" i="3" s="1"/>
  <c r="H982" i="3" s="1"/>
  <c r="H981" i="3" s="1"/>
  <c r="G984" i="3"/>
  <c r="G983" i="3" s="1"/>
  <c r="G982" i="3" s="1"/>
  <c r="G981" i="3" s="1"/>
  <c r="G221" i="3" l="1"/>
  <c r="G220" i="3" s="1"/>
  <c r="G219" i="3" s="1"/>
  <c r="I450" i="3" l="1"/>
  <c r="I449" i="3" s="1"/>
  <c r="I448" i="3" s="1"/>
  <c r="H450" i="3"/>
  <c r="H449" i="3" s="1"/>
  <c r="H448" i="3" s="1"/>
  <c r="I222" i="3"/>
  <c r="I221" i="3" s="1"/>
  <c r="I220" i="3" s="1"/>
  <c r="I219" i="3" s="1"/>
  <c r="H221" i="3"/>
  <c r="H220" i="3" s="1"/>
  <c r="H219" i="3" s="1"/>
  <c r="H752" i="5"/>
  <c r="H751" i="5" s="1"/>
  <c r="H750" i="5" s="1"/>
  <c r="H749" i="5" s="1"/>
  <c r="H748" i="5" s="1"/>
  <c r="G752" i="5"/>
  <c r="G751" i="5" s="1"/>
  <c r="G750" i="5" s="1"/>
  <c r="G749" i="5" s="1"/>
  <c r="G748" i="5" s="1"/>
  <c r="H746" i="5"/>
  <c r="H745" i="5" s="1"/>
  <c r="H744" i="5" s="1"/>
  <c r="H743" i="5" s="1"/>
  <c r="H742" i="5" s="1"/>
  <c r="G746" i="5"/>
  <c r="G745" i="5" s="1"/>
  <c r="G744" i="5" s="1"/>
  <c r="G743" i="5" s="1"/>
  <c r="G742" i="5" s="1"/>
  <c r="H740" i="5"/>
  <c r="G740" i="5"/>
  <c r="G739" i="5" s="1"/>
  <c r="G738" i="5" s="1"/>
  <c r="G737" i="5" s="1"/>
  <c r="H739" i="5"/>
  <c r="H738" i="5" s="1"/>
  <c r="H737" i="5" s="1"/>
  <c r="H735" i="5"/>
  <c r="H732" i="5" s="1"/>
  <c r="G735" i="5"/>
  <c r="H734" i="5"/>
  <c r="H733" i="5" s="1"/>
  <c r="H727" i="5"/>
  <c r="H726" i="5" s="1"/>
  <c r="H725" i="5" s="1"/>
  <c r="H724" i="5" s="1"/>
  <c r="G727" i="5"/>
  <c r="G726" i="5"/>
  <c r="G725" i="5" s="1"/>
  <c r="G724" i="5" s="1"/>
  <c r="H722" i="5"/>
  <c r="H721" i="5" s="1"/>
  <c r="H720" i="5" s="1"/>
  <c r="H719" i="5" s="1"/>
  <c r="H718" i="5" s="1"/>
  <c r="H717" i="5" s="1"/>
  <c r="G722" i="5"/>
  <c r="G721" i="5" s="1"/>
  <c r="G720" i="5" s="1"/>
  <c r="G719" i="5" s="1"/>
  <c r="G718" i="5" s="1"/>
  <c r="G717" i="5" s="1"/>
  <c r="H715" i="5"/>
  <c r="H714" i="5" s="1"/>
  <c r="H713" i="5" s="1"/>
  <c r="H712" i="5" s="1"/>
  <c r="H711" i="5" s="1"/>
  <c r="H710" i="5" s="1"/>
  <c r="G715" i="5"/>
  <c r="G714" i="5" s="1"/>
  <c r="G713" i="5" s="1"/>
  <c r="G712" i="5" s="1"/>
  <c r="G711" i="5" s="1"/>
  <c r="G710" i="5" s="1"/>
  <c r="H708" i="5"/>
  <c r="H707" i="5" s="1"/>
  <c r="G708" i="5"/>
  <c r="G707" i="5" s="1"/>
  <c r="H706" i="5"/>
  <c r="G706" i="5"/>
  <c r="H704" i="5"/>
  <c r="G704" i="5"/>
  <c r="G703" i="5" s="1"/>
  <c r="G702" i="5" s="1"/>
  <c r="H703" i="5"/>
  <c r="H702" i="5" s="1"/>
  <c r="H700" i="5"/>
  <c r="H699" i="5" s="1"/>
  <c r="G700" i="5"/>
  <c r="G699" i="5" s="1"/>
  <c r="H698" i="5"/>
  <c r="H696" i="5" s="1"/>
  <c r="H695" i="5" s="1"/>
  <c r="G698" i="5"/>
  <c r="G696" i="5" s="1"/>
  <c r="G695" i="5" s="1"/>
  <c r="H692" i="5"/>
  <c r="H691" i="5" s="1"/>
  <c r="G692" i="5"/>
  <c r="G691" i="5" s="1"/>
  <c r="H685" i="5"/>
  <c r="H684" i="5" s="1"/>
  <c r="H683" i="5" s="1"/>
  <c r="G685" i="5"/>
  <c r="G684" i="5" s="1"/>
  <c r="G683" i="5" s="1"/>
  <c r="H682" i="5"/>
  <c r="H681" i="5" s="1"/>
  <c r="H680" i="5" s="1"/>
  <c r="G682" i="5"/>
  <c r="G681" i="5" s="1"/>
  <c r="G680" i="5" s="1"/>
  <c r="H677" i="5"/>
  <c r="H676" i="5" s="1"/>
  <c r="H675" i="5" s="1"/>
  <c r="G677" i="5"/>
  <c r="G676" i="5" s="1"/>
  <c r="G675" i="5" s="1"/>
  <c r="H670" i="5"/>
  <c r="H669" i="5" s="1"/>
  <c r="H668" i="5" s="1"/>
  <c r="H667" i="5" s="1"/>
  <c r="H666" i="5" s="1"/>
  <c r="H665" i="5" s="1"/>
  <c r="G670" i="5"/>
  <c r="G669" i="5" s="1"/>
  <c r="G668" i="5" s="1"/>
  <c r="G667" i="5" s="1"/>
  <c r="G666" i="5" s="1"/>
  <c r="G665" i="5" s="1"/>
  <c r="H661" i="5"/>
  <c r="H660" i="5" s="1"/>
  <c r="G661" i="5"/>
  <c r="G660" i="5" s="1"/>
  <c r="H657" i="5"/>
  <c r="H656" i="5" s="1"/>
  <c r="G657" i="5"/>
  <c r="G656" i="5"/>
  <c r="H652" i="5"/>
  <c r="H651" i="5" s="1"/>
  <c r="G652" i="5"/>
  <c r="G651" i="5" s="1"/>
  <c r="H648" i="5"/>
  <c r="H647" i="5" s="1"/>
  <c r="G648" i="5"/>
  <c r="G647" i="5" s="1"/>
  <c r="H642" i="5"/>
  <c r="H641" i="5" s="1"/>
  <c r="G642" i="5"/>
  <c r="G641" i="5" s="1"/>
  <c r="H640" i="5"/>
  <c r="H639" i="5" s="1"/>
  <c r="G640" i="5"/>
  <c r="G639" i="5"/>
  <c r="H637" i="5"/>
  <c r="H636" i="5" s="1"/>
  <c r="H635" i="5" s="1"/>
  <c r="H634" i="5" s="1"/>
  <c r="G637" i="5"/>
  <c r="G636" i="5" s="1"/>
  <c r="G635" i="5" s="1"/>
  <c r="G634" i="5" s="1"/>
  <c r="H632" i="5"/>
  <c r="H631" i="5" s="1"/>
  <c r="G632" i="5"/>
  <c r="G631" i="5"/>
  <c r="H629" i="5"/>
  <c r="H628" i="5" s="1"/>
  <c r="H627" i="5" s="1"/>
  <c r="G629" i="5"/>
  <c r="G628" i="5" s="1"/>
  <c r="G627" i="5" s="1"/>
  <c r="H625" i="5"/>
  <c r="H624" i="5" s="1"/>
  <c r="H623" i="5" s="1"/>
  <c r="G625" i="5"/>
  <c r="G624" i="5" s="1"/>
  <c r="G623" i="5" s="1"/>
  <c r="H621" i="5"/>
  <c r="H620" i="5" s="1"/>
  <c r="H619" i="5" s="1"/>
  <c r="G621" i="5"/>
  <c r="G620" i="5" s="1"/>
  <c r="G619" i="5" s="1"/>
  <c r="H617" i="5"/>
  <c r="H616" i="5" s="1"/>
  <c r="H615" i="5" s="1"/>
  <c r="G617" i="5"/>
  <c r="G616" i="5" s="1"/>
  <c r="G615" i="5" s="1"/>
  <c r="H613" i="5"/>
  <c r="H612" i="5" s="1"/>
  <c r="G613" i="5"/>
  <c r="G612" i="5" s="1"/>
  <c r="H610" i="5"/>
  <c r="H609" i="5" s="1"/>
  <c r="G610" i="5"/>
  <c r="G609" i="5"/>
  <c r="H604" i="5"/>
  <c r="G604" i="5"/>
  <c r="H602" i="5"/>
  <c r="G602" i="5"/>
  <c r="H601" i="5"/>
  <c r="H600" i="5" s="1"/>
  <c r="H599" i="5" s="1"/>
  <c r="H598" i="5"/>
  <c r="H597" i="5" s="1"/>
  <c r="H596" i="5" s="1"/>
  <c r="H595" i="5" s="1"/>
  <c r="H594" i="5" s="1"/>
  <c r="G598" i="5"/>
  <c r="G597" i="5" s="1"/>
  <c r="G596" i="5" s="1"/>
  <c r="G595" i="5" s="1"/>
  <c r="G594" i="5" s="1"/>
  <c r="H592" i="5"/>
  <c r="H591" i="5" s="1"/>
  <c r="H590" i="5" s="1"/>
  <c r="G592" i="5"/>
  <c r="G591" i="5" s="1"/>
  <c r="G590" i="5" s="1"/>
  <c r="H588" i="5"/>
  <c r="H587" i="5" s="1"/>
  <c r="H586" i="5" s="1"/>
  <c r="H585" i="5" s="1"/>
  <c r="G588" i="5"/>
  <c r="G587" i="5" s="1"/>
  <c r="G586" i="5" s="1"/>
  <c r="G585" i="5" s="1"/>
  <c r="H583" i="5"/>
  <c r="G583" i="5"/>
  <c r="H582" i="5"/>
  <c r="G582" i="5"/>
  <c r="G580" i="5" s="1"/>
  <c r="G579" i="5" s="1"/>
  <c r="G578" i="5" s="1"/>
  <c r="H580" i="5"/>
  <c r="H579" i="5" s="1"/>
  <c r="H578" i="5" s="1"/>
  <c r="H574" i="5"/>
  <c r="G574" i="5"/>
  <c r="H572" i="5"/>
  <c r="H571" i="5" s="1"/>
  <c r="H570" i="5" s="1"/>
  <c r="H569" i="5" s="1"/>
  <c r="G572" i="5"/>
  <c r="G571" i="5" s="1"/>
  <c r="G570" i="5" s="1"/>
  <c r="G569" i="5" s="1"/>
  <c r="H568" i="5"/>
  <c r="H567" i="5" s="1"/>
  <c r="H566" i="5" s="1"/>
  <c r="G568" i="5"/>
  <c r="G567" i="5"/>
  <c r="G566" i="5" s="1"/>
  <c r="H565" i="5"/>
  <c r="H564" i="5" s="1"/>
  <c r="H563" i="5" s="1"/>
  <c r="G565" i="5"/>
  <c r="G564" i="5" s="1"/>
  <c r="G563" i="5" s="1"/>
  <c r="H559" i="5"/>
  <c r="G559" i="5"/>
  <c r="H557" i="5"/>
  <c r="G557" i="5"/>
  <c r="H549" i="5"/>
  <c r="H548" i="5" s="1"/>
  <c r="H547" i="5" s="1"/>
  <c r="G549" i="5"/>
  <c r="G548" i="5" s="1"/>
  <c r="G547" i="5" s="1"/>
  <c r="G545" i="5" s="1"/>
  <c r="G544" i="5" s="1"/>
  <c r="G543" i="5" s="1"/>
  <c r="H541" i="5"/>
  <c r="H540" i="5" s="1"/>
  <c r="G541" i="5"/>
  <c r="G540" i="5" s="1"/>
  <c r="H539" i="5"/>
  <c r="H538" i="5" s="1"/>
  <c r="H537" i="5" s="1"/>
  <c r="H536" i="5" s="1"/>
  <c r="G539" i="5"/>
  <c r="G538" i="5" s="1"/>
  <c r="G537" i="5" s="1"/>
  <c r="G536" i="5" s="1"/>
  <c r="H534" i="5"/>
  <c r="H533" i="5" s="1"/>
  <c r="G534" i="5"/>
  <c r="G533" i="5" s="1"/>
  <c r="H531" i="5"/>
  <c r="H530" i="5" s="1"/>
  <c r="G531" i="5"/>
  <c r="G530" i="5" s="1"/>
  <c r="H529" i="5"/>
  <c r="G529" i="5"/>
  <c r="H527" i="5"/>
  <c r="H526" i="5" s="1"/>
  <c r="G527" i="5"/>
  <c r="G526" i="5" s="1"/>
  <c r="H524" i="5"/>
  <c r="H523" i="5" s="1"/>
  <c r="G524" i="5"/>
  <c r="G523" i="5" s="1"/>
  <c r="H521" i="5"/>
  <c r="H520" i="5" s="1"/>
  <c r="G521" i="5"/>
  <c r="G520" i="5" s="1"/>
  <c r="H516" i="5"/>
  <c r="G516" i="5"/>
  <c r="G515" i="5" s="1"/>
  <c r="H515" i="5"/>
  <c r="H512" i="5"/>
  <c r="H511" i="5" s="1"/>
  <c r="G512" i="5"/>
  <c r="G511" i="5" s="1"/>
  <c r="H504" i="5"/>
  <c r="H503" i="5" s="1"/>
  <c r="G504" i="5"/>
  <c r="G503" i="5" s="1"/>
  <c r="H501" i="5"/>
  <c r="G501" i="5"/>
  <c r="G500" i="5" s="1"/>
  <c r="H500" i="5"/>
  <c r="H499" i="5"/>
  <c r="H498" i="5" s="1"/>
  <c r="G499" i="5"/>
  <c r="G498" i="5" s="1"/>
  <c r="H497" i="5"/>
  <c r="H496" i="5" s="1"/>
  <c r="H494" i="5"/>
  <c r="G494" i="5"/>
  <c r="H492" i="5"/>
  <c r="G492" i="5"/>
  <c r="G491" i="5" s="1"/>
  <c r="H489" i="5"/>
  <c r="H488" i="5" s="1"/>
  <c r="G489" i="5"/>
  <c r="G488" i="5" s="1"/>
  <c r="H481" i="5"/>
  <c r="H480" i="5" s="1"/>
  <c r="H479" i="5" s="1"/>
  <c r="G481" i="5"/>
  <c r="G480" i="5" s="1"/>
  <c r="G479" i="5" s="1"/>
  <c r="H478" i="5"/>
  <c r="G478" i="5"/>
  <c r="H476" i="5"/>
  <c r="H475" i="5" s="1"/>
  <c r="H474" i="5" s="1"/>
  <c r="G476" i="5"/>
  <c r="G475" i="5" s="1"/>
  <c r="G474" i="5" s="1"/>
  <c r="H473" i="5"/>
  <c r="G473" i="5"/>
  <c r="H471" i="5"/>
  <c r="H470" i="5" s="1"/>
  <c r="H469" i="5" s="1"/>
  <c r="G471" i="5"/>
  <c r="G470" i="5" s="1"/>
  <c r="G469" i="5" s="1"/>
  <c r="H466" i="5"/>
  <c r="H465" i="5" s="1"/>
  <c r="G466" i="5"/>
  <c r="G465" i="5" s="1"/>
  <c r="H462" i="5"/>
  <c r="H461" i="5" s="1"/>
  <c r="G462" i="5"/>
  <c r="G461" i="5" s="1"/>
  <c r="H460" i="5"/>
  <c r="H459" i="5" s="1"/>
  <c r="G460" i="5"/>
  <c r="G459" i="5" s="1"/>
  <c r="H455" i="5"/>
  <c r="H454" i="5" s="1"/>
  <c r="H453" i="5" s="1"/>
  <c r="G455" i="5"/>
  <c r="G454" i="5" s="1"/>
  <c r="G453" i="5" s="1"/>
  <c r="H451" i="5"/>
  <c r="H450" i="5" s="1"/>
  <c r="H449" i="5" s="1"/>
  <c r="G451" i="5"/>
  <c r="G450" i="5" s="1"/>
  <c r="G449" i="5" s="1"/>
  <c r="H447" i="5"/>
  <c r="H446" i="5" s="1"/>
  <c r="H445" i="5" s="1"/>
  <c r="G447" i="5"/>
  <c r="G446" i="5" s="1"/>
  <c r="G445" i="5" s="1"/>
  <c r="H443" i="5"/>
  <c r="H442" i="5" s="1"/>
  <c r="H441" i="5" s="1"/>
  <c r="G443" i="5"/>
  <c r="G442" i="5" s="1"/>
  <c r="G441" i="5" s="1"/>
  <c r="H438" i="5"/>
  <c r="H437" i="5" s="1"/>
  <c r="H436" i="5" s="1"/>
  <c r="H435" i="5" s="1"/>
  <c r="G438" i="5"/>
  <c r="G437" i="5" s="1"/>
  <c r="G436" i="5" s="1"/>
  <c r="G435" i="5" s="1"/>
  <c r="H433" i="5"/>
  <c r="H432" i="5" s="1"/>
  <c r="H431" i="5" s="1"/>
  <c r="G433" i="5"/>
  <c r="G432" i="5" s="1"/>
  <c r="G431" i="5" s="1"/>
  <c r="H429" i="5"/>
  <c r="H428" i="5" s="1"/>
  <c r="H427" i="5" s="1"/>
  <c r="G429" i="5"/>
  <c r="G428" i="5" s="1"/>
  <c r="G427" i="5" s="1"/>
  <c r="H425" i="5"/>
  <c r="H424" i="5" s="1"/>
  <c r="H423" i="5" s="1"/>
  <c r="G425" i="5"/>
  <c r="G424" i="5" s="1"/>
  <c r="G423" i="5" s="1"/>
  <c r="H420" i="5"/>
  <c r="H419" i="5" s="1"/>
  <c r="H418" i="5" s="1"/>
  <c r="G420" i="5"/>
  <c r="G419" i="5" s="1"/>
  <c r="G418" i="5" s="1"/>
  <c r="H416" i="5"/>
  <c r="H415" i="5" s="1"/>
  <c r="H414" i="5" s="1"/>
  <c r="G416" i="5"/>
  <c r="G415" i="5" s="1"/>
  <c r="G414" i="5" s="1"/>
  <c r="H413" i="5"/>
  <c r="G413" i="5"/>
  <c r="H411" i="5"/>
  <c r="H410" i="5" s="1"/>
  <c r="H409" i="5" s="1"/>
  <c r="G411" i="5"/>
  <c r="G410" i="5" s="1"/>
  <c r="G409" i="5" s="1"/>
  <c r="H404" i="5"/>
  <c r="H403" i="5" s="1"/>
  <c r="H402" i="5" s="1"/>
  <c r="G404" i="5"/>
  <c r="G403" i="5" s="1"/>
  <c r="G402" i="5" s="1"/>
  <c r="H400" i="5"/>
  <c r="G400" i="5"/>
  <c r="H399" i="5"/>
  <c r="H398" i="5" s="1"/>
  <c r="G399" i="5"/>
  <c r="G398" i="5" s="1"/>
  <c r="H397" i="5"/>
  <c r="G397" i="5"/>
  <c r="H395" i="5"/>
  <c r="H394" i="5" s="1"/>
  <c r="H393" i="5" s="1"/>
  <c r="H392" i="5" s="1"/>
  <c r="G395" i="5"/>
  <c r="G394" i="5" s="1"/>
  <c r="G393" i="5" s="1"/>
  <c r="G392" i="5" s="1"/>
  <c r="H390" i="5"/>
  <c r="H389" i="5" s="1"/>
  <c r="H388" i="5" s="1"/>
  <c r="G390" i="5"/>
  <c r="G389" i="5" s="1"/>
  <c r="G388" i="5" s="1"/>
  <c r="H386" i="5"/>
  <c r="H385" i="5" s="1"/>
  <c r="H384" i="5" s="1"/>
  <c r="G386" i="5"/>
  <c r="G385" i="5" s="1"/>
  <c r="G384" i="5" s="1"/>
  <c r="H382" i="5"/>
  <c r="G382" i="5"/>
  <c r="G381" i="5" s="1"/>
  <c r="G380" i="5" s="1"/>
  <c r="H381" i="5"/>
  <c r="H380" i="5" s="1"/>
  <c r="H377" i="5"/>
  <c r="H376" i="5" s="1"/>
  <c r="G377" i="5"/>
  <c r="G376" i="5" s="1"/>
  <c r="H370" i="5"/>
  <c r="H369" i="5" s="1"/>
  <c r="H368" i="5" s="1"/>
  <c r="G370" i="5"/>
  <c r="G369" i="5"/>
  <c r="G368" i="5" s="1"/>
  <c r="H366" i="5"/>
  <c r="H365" i="5" s="1"/>
  <c r="G366" i="5"/>
  <c r="G365" i="5" s="1"/>
  <c r="H364" i="5"/>
  <c r="H363" i="5" s="1"/>
  <c r="H362" i="5" s="1"/>
  <c r="H361" i="5" s="1"/>
  <c r="G364" i="5"/>
  <c r="G363" i="5" s="1"/>
  <c r="G362" i="5" s="1"/>
  <c r="G361" i="5" s="1"/>
  <c r="H357" i="5"/>
  <c r="H356" i="5" s="1"/>
  <c r="H355" i="5" s="1"/>
  <c r="G357" i="5"/>
  <c r="G356" i="5" s="1"/>
  <c r="G355" i="5" s="1"/>
  <c r="H353" i="5"/>
  <c r="H352" i="5" s="1"/>
  <c r="H351" i="5" s="1"/>
  <c r="G353" i="5"/>
  <c r="G352" i="5" s="1"/>
  <c r="G351" i="5" s="1"/>
  <c r="H349" i="5"/>
  <c r="H348" i="5" s="1"/>
  <c r="H347" i="5" s="1"/>
  <c r="G349" i="5"/>
  <c r="G348" i="5" s="1"/>
  <c r="G347" i="5" s="1"/>
  <c r="H345" i="5"/>
  <c r="H344" i="5" s="1"/>
  <c r="H343" i="5" s="1"/>
  <c r="G345" i="5"/>
  <c r="G344" i="5" s="1"/>
  <c r="G343" i="5" s="1"/>
  <c r="H341" i="5"/>
  <c r="H340" i="5" s="1"/>
  <c r="H339" i="5" s="1"/>
  <c r="G341" i="5"/>
  <c r="G340" i="5" s="1"/>
  <c r="G339" i="5" s="1"/>
  <c r="H337" i="5"/>
  <c r="H336" i="5" s="1"/>
  <c r="H335" i="5" s="1"/>
  <c r="G337" i="5"/>
  <c r="G336" i="5" s="1"/>
  <c r="G335" i="5" s="1"/>
  <c r="H330" i="5"/>
  <c r="H329" i="5" s="1"/>
  <c r="H328" i="5" s="1"/>
  <c r="H327" i="5" s="1"/>
  <c r="H326" i="5" s="1"/>
  <c r="G330" i="5"/>
  <c r="G329" i="5" s="1"/>
  <c r="G328" i="5" s="1"/>
  <c r="G327" i="5" s="1"/>
  <c r="G326" i="5" s="1"/>
  <c r="H323" i="5"/>
  <c r="H322" i="5" s="1"/>
  <c r="G323" i="5"/>
  <c r="G322" i="5" s="1"/>
  <c r="H321" i="5"/>
  <c r="H320" i="5" s="1"/>
  <c r="H319" i="5" s="1"/>
  <c r="G321" i="5"/>
  <c r="G320" i="5" s="1"/>
  <c r="G319" i="5" s="1"/>
  <c r="H316" i="5"/>
  <c r="H315" i="5" s="1"/>
  <c r="H314" i="5" s="1"/>
  <c r="H313" i="5" s="1"/>
  <c r="G316" i="5"/>
  <c r="G315" i="5" s="1"/>
  <c r="G314" i="5" s="1"/>
  <c r="G313" i="5" s="1"/>
  <c r="H311" i="5"/>
  <c r="H310" i="5" s="1"/>
  <c r="H309" i="5" s="1"/>
  <c r="G311" i="5"/>
  <c r="G310" i="5" s="1"/>
  <c r="G309" i="5" s="1"/>
  <c r="H305" i="5"/>
  <c r="H304" i="5" s="1"/>
  <c r="G305" i="5"/>
  <c r="G304" i="5" s="1"/>
  <c r="H303" i="5"/>
  <c r="H302" i="5" s="1"/>
  <c r="H301" i="5" s="1"/>
  <c r="H300" i="5" s="1"/>
  <c r="G303" i="5"/>
  <c r="G302" i="5" s="1"/>
  <c r="G301" i="5" s="1"/>
  <c r="G300" i="5" s="1"/>
  <c r="H298" i="5"/>
  <c r="H297" i="5" s="1"/>
  <c r="G298" i="5"/>
  <c r="G297" i="5" s="1"/>
  <c r="H295" i="5"/>
  <c r="G295" i="5"/>
  <c r="H293" i="5"/>
  <c r="G293" i="5"/>
  <c r="H291" i="5"/>
  <c r="H290" i="5" s="1"/>
  <c r="G291" i="5"/>
  <c r="G290" i="5" s="1"/>
  <c r="H288" i="5"/>
  <c r="H287" i="5" s="1"/>
  <c r="H286" i="5" s="1"/>
  <c r="H285" i="5" s="1"/>
  <c r="G288" i="5"/>
  <c r="G287" i="5" s="1"/>
  <c r="G286" i="5" s="1"/>
  <c r="G285" i="5" s="1"/>
  <c r="H281" i="5"/>
  <c r="G281" i="5"/>
  <c r="H279" i="5"/>
  <c r="G279" i="5"/>
  <c r="H271" i="5"/>
  <c r="H270" i="5" s="1"/>
  <c r="H269" i="5" s="1"/>
  <c r="G271" i="5"/>
  <c r="G270" i="5" s="1"/>
  <c r="G269" i="5" s="1"/>
  <c r="H267" i="5"/>
  <c r="H266" i="5" s="1"/>
  <c r="H265" i="5" s="1"/>
  <c r="G267" i="5"/>
  <c r="G266" i="5" s="1"/>
  <c r="G265" i="5" s="1"/>
  <c r="H260" i="5"/>
  <c r="H261" i="5" s="1"/>
  <c r="H259" i="5" s="1"/>
  <c r="H258" i="5" s="1"/>
  <c r="G260" i="5"/>
  <c r="G261" i="5" s="1"/>
  <c r="G259" i="5" s="1"/>
  <c r="G258" i="5" s="1"/>
  <c r="H257" i="5"/>
  <c r="H256" i="5" s="1"/>
  <c r="H255" i="5" s="1"/>
  <c r="G257" i="5"/>
  <c r="G256" i="5" s="1"/>
  <c r="G255" i="5" s="1"/>
  <c r="H251" i="5"/>
  <c r="H250" i="5" s="1"/>
  <c r="G251" i="5"/>
  <c r="G250" i="5" s="1"/>
  <c r="H249" i="5"/>
  <c r="G249" i="5"/>
  <c r="G248" i="5" s="1"/>
  <c r="G247" i="5" s="1"/>
  <c r="H248" i="5"/>
  <c r="H247" i="5" s="1"/>
  <c r="H242" i="5"/>
  <c r="H241" i="5" s="1"/>
  <c r="H240" i="5" s="1"/>
  <c r="G242" i="5"/>
  <c r="G241" i="5" s="1"/>
  <c r="G240" i="5" s="1"/>
  <c r="H238" i="5"/>
  <c r="H237" i="5" s="1"/>
  <c r="G238" i="5"/>
  <c r="G237" i="5" s="1"/>
  <c r="H231" i="5"/>
  <c r="H230" i="5" s="1"/>
  <c r="H229" i="5" s="1"/>
  <c r="G231" i="5"/>
  <c r="G230" i="5" s="1"/>
  <c r="G229" i="5" s="1"/>
  <c r="H227" i="5"/>
  <c r="H226" i="5" s="1"/>
  <c r="H225" i="5" s="1"/>
  <c r="G227" i="5"/>
  <c r="G226" i="5" s="1"/>
  <c r="G225" i="5" s="1"/>
  <c r="H222" i="5"/>
  <c r="G222" i="5"/>
  <c r="G221" i="5" s="1"/>
  <c r="G220" i="5" s="1"/>
  <c r="H221" i="5"/>
  <c r="H220" i="5" s="1"/>
  <c r="H218" i="5"/>
  <c r="H217" i="5" s="1"/>
  <c r="H216" i="5" s="1"/>
  <c r="G218" i="5"/>
  <c r="G217" i="5" s="1"/>
  <c r="G216" i="5" s="1"/>
  <c r="H214" i="5"/>
  <c r="H212" i="5" s="1"/>
  <c r="G214" i="5"/>
  <c r="G213" i="5" s="1"/>
  <c r="H210" i="5"/>
  <c r="H209" i="5" s="1"/>
  <c r="G210" i="5"/>
  <c r="G209" i="5" s="1"/>
  <c r="H208" i="5"/>
  <c r="H206" i="5"/>
  <c r="H205" i="5" s="1"/>
  <c r="G206" i="5"/>
  <c r="G205" i="5" s="1"/>
  <c r="H199" i="5"/>
  <c r="H198" i="5" s="1"/>
  <c r="H197" i="5" s="1"/>
  <c r="G199" i="5"/>
  <c r="G196" i="5" s="1"/>
  <c r="H194" i="5"/>
  <c r="H192" i="5" s="1"/>
  <c r="H191" i="5" s="1"/>
  <c r="G194" i="5"/>
  <c r="G193" i="5" s="1"/>
  <c r="H186" i="5"/>
  <c r="H185" i="5" s="1"/>
  <c r="G186" i="5"/>
  <c r="G185" i="5" s="1"/>
  <c r="H184" i="5"/>
  <c r="H183" i="5" s="1"/>
  <c r="H182" i="5" s="1"/>
  <c r="G184" i="5"/>
  <c r="G183" i="5" s="1"/>
  <c r="G182" i="5" s="1"/>
  <c r="H179" i="5"/>
  <c r="H178" i="5" s="1"/>
  <c r="G179" i="5"/>
  <c r="G178" i="5"/>
  <c r="H176" i="5"/>
  <c r="G176" i="5"/>
  <c r="H174" i="5"/>
  <c r="H173" i="5" s="1"/>
  <c r="G174" i="5"/>
  <c r="G173" i="5" s="1"/>
  <c r="H168" i="5"/>
  <c r="H167" i="5" s="1"/>
  <c r="H166" i="5" s="1"/>
  <c r="G168" i="5"/>
  <c r="G167" i="5" s="1"/>
  <c r="G166" i="5" s="1"/>
  <c r="H164" i="5"/>
  <c r="H163" i="5" s="1"/>
  <c r="H162" i="5" s="1"/>
  <c r="G164" i="5"/>
  <c r="G163" i="5" s="1"/>
  <c r="G162" i="5" s="1"/>
  <c r="H160" i="5"/>
  <c r="H159" i="5" s="1"/>
  <c r="H158" i="5" s="1"/>
  <c r="G160" i="5"/>
  <c r="G159" i="5" s="1"/>
  <c r="G158" i="5" s="1"/>
  <c r="H156" i="5"/>
  <c r="H155" i="5" s="1"/>
  <c r="H154" i="5" s="1"/>
  <c r="G156" i="5"/>
  <c r="G155" i="5" s="1"/>
  <c r="G154" i="5" s="1"/>
  <c r="H146" i="5"/>
  <c r="H145" i="5" s="1"/>
  <c r="H144" i="5" s="1"/>
  <c r="H143" i="5" s="1"/>
  <c r="G146" i="5"/>
  <c r="G145" i="5" s="1"/>
  <c r="G144" i="5" s="1"/>
  <c r="G143" i="5" s="1"/>
  <c r="H141" i="5"/>
  <c r="H140" i="5" s="1"/>
  <c r="H139" i="5" s="1"/>
  <c r="H138" i="5" s="1"/>
  <c r="H137" i="5" s="1"/>
  <c r="H136" i="5" s="1"/>
  <c r="G141" i="5"/>
  <c r="G140" i="5" s="1"/>
  <c r="G139" i="5" s="1"/>
  <c r="G138" i="5" s="1"/>
  <c r="G137" i="5" s="1"/>
  <c r="G136" i="5" s="1"/>
  <c r="H133" i="5"/>
  <c r="G133" i="5"/>
  <c r="G132" i="5" s="1"/>
  <c r="G131" i="5" s="1"/>
  <c r="H132" i="5"/>
  <c r="H131" i="5" s="1"/>
  <c r="H128" i="5"/>
  <c r="H127" i="5" s="1"/>
  <c r="H126" i="5" s="1"/>
  <c r="H125" i="5" s="1"/>
  <c r="G128" i="5"/>
  <c r="G127" i="5" s="1"/>
  <c r="G126" i="5" s="1"/>
  <c r="G125" i="5" s="1"/>
  <c r="H120" i="5"/>
  <c r="H119" i="5" s="1"/>
  <c r="G120" i="5"/>
  <c r="G119" i="5" s="1"/>
  <c r="H116" i="5"/>
  <c r="H115" i="5" s="1"/>
  <c r="G116" i="5"/>
  <c r="G115" i="5" s="1"/>
  <c r="H110" i="5"/>
  <c r="H109" i="5" s="1"/>
  <c r="H108" i="5" s="1"/>
  <c r="G110" i="5"/>
  <c r="G109" i="5" s="1"/>
  <c r="G108" i="5" s="1"/>
  <c r="H106" i="5"/>
  <c r="H105" i="5" s="1"/>
  <c r="H104" i="5" s="1"/>
  <c r="G106" i="5"/>
  <c r="G105" i="5" s="1"/>
  <c r="G104" i="5" s="1"/>
  <c r="H102" i="5"/>
  <c r="H101" i="5" s="1"/>
  <c r="H100" i="5" s="1"/>
  <c r="G102" i="5"/>
  <c r="G101" i="5" s="1"/>
  <c r="G100" i="5" s="1"/>
  <c r="H98" i="5"/>
  <c r="G98" i="5"/>
  <c r="G97" i="5" s="1"/>
  <c r="G96" i="5" s="1"/>
  <c r="H97" i="5"/>
  <c r="H96" i="5" s="1"/>
  <c r="H94" i="5"/>
  <c r="H93" i="5" s="1"/>
  <c r="H92" i="5" s="1"/>
  <c r="G94" i="5"/>
  <c r="G93" i="5" s="1"/>
  <c r="G92" i="5" s="1"/>
  <c r="H85" i="5"/>
  <c r="H84" i="5" s="1"/>
  <c r="G85" i="5"/>
  <c r="G84" i="5" s="1"/>
  <c r="H82" i="5"/>
  <c r="G82" i="5"/>
  <c r="H81" i="5"/>
  <c r="H80" i="5" s="1"/>
  <c r="G81" i="5"/>
  <c r="G80" i="5" s="1"/>
  <c r="G79" i="5" s="1"/>
  <c r="H76" i="5"/>
  <c r="H75" i="5" s="1"/>
  <c r="G76" i="5"/>
  <c r="G75" i="5" s="1"/>
  <c r="H70" i="5"/>
  <c r="H69" i="5" s="1"/>
  <c r="H68" i="5" s="1"/>
  <c r="H67" i="5" s="1"/>
  <c r="G70" i="5"/>
  <c r="G69" i="5" s="1"/>
  <c r="G68" i="5" s="1"/>
  <c r="G67" i="5" s="1"/>
  <c r="H65" i="5"/>
  <c r="H61" i="5"/>
  <c r="H59" i="5" s="1"/>
  <c r="H58" i="5" s="1"/>
  <c r="G61" i="5"/>
  <c r="G60" i="5" s="1"/>
  <c r="H60" i="5"/>
  <c r="H56" i="5"/>
  <c r="H55" i="5" s="1"/>
  <c r="G56" i="5"/>
  <c r="G55" i="5" s="1"/>
  <c r="H54" i="5"/>
  <c r="H51" i="5" s="1"/>
  <c r="H50" i="5" s="1"/>
  <c r="G54" i="5"/>
  <c r="G51" i="5" s="1"/>
  <c r="G50" i="5" s="1"/>
  <c r="H47" i="5"/>
  <c r="H46" i="5" s="1"/>
  <c r="G47" i="5"/>
  <c r="G46" i="5" s="1"/>
  <c r="H40" i="5"/>
  <c r="H38" i="5" s="1"/>
  <c r="H37" i="5" s="1"/>
  <c r="G40" i="5"/>
  <c r="G38" i="5" s="1"/>
  <c r="G37" i="5" s="1"/>
  <c r="G35" i="5"/>
  <c r="G34" i="5" s="1"/>
  <c r="G33" i="5" s="1"/>
  <c r="H34" i="5"/>
  <c r="H33" i="5" s="1"/>
  <c r="H30" i="5"/>
  <c r="H29" i="5" s="1"/>
  <c r="H28" i="5" s="1"/>
  <c r="H27" i="5" s="1"/>
  <c r="G30" i="5"/>
  <c r="G29" i="5" s="1"/>
  <c r="G28" i="5" s="1"/>
  <c r="G27" i="5" s="1"/>
  <c r="H24" i="5"/>
  <c r="H23" i="5" s="1"/>
  <c r="H22" i="5" s="1"/>
  <c r="G24" i="5"/>
  <c r="G23" i="5" s="1"/>
  <c r="G22" i="5" s="1"/>
  <c r="H21" i="5"/>
  <c r="H20" i="5" s="1"/>
  <c r="H19" i="5" s="1"/>
  <c r="G21" i="5"/>
  <c r="G20" i="5" s="1"/>
  <c r="G19" i="5" s="1"/>
  <c r="E63" i="4"/>
  <c r="D63" i="4"/>
  <c r="E61" i="4"/>
  <c r="D61" i="4"/>
  <c r="E60" i="4"/>
  <c r="D60" i="4"/>
  <c r="E59" i="4"/>
  <c r="E57" i="4"/>
  <c r="E56" i="4" s="1"/>
  <c r="D57" i="4"/>
  <c r="D56" i="4" s="1"/>
  <c r="E54" i="4"/>
  <c r="D54" i="4"/>
  <c r="E53" i="4"/>
  <c r="D53" i="4"/>
  <c r="E50" i="4"/>
  <c r="D50" i="4"/>
  <c r="E49" i="4"/>
  <c r="D49" i="4"/>
  <c r="E48" i="4"/>
  <c r="E47" i="4" s="1"/>
  <c r="D48" i="4"/>
  <c r="E45" i="4"/>
  <c r="D45" i="4"/>
  <c r="E44" i="4"/>
  <c r="E43" i="4" s="1"/>
  <c r="D44" i="4"/>
  <c r="D43" i="4" s="1"/>
  <c r="E41" i="4"/>
  <c r="D41" i="4"/>
  <c r="E40" i="4"/>
  <c r="D40" i="4"/>
  <c r="E39" i="4"/>
  <c r="D39" i="4"/>
  <c r="E38" i="4"/>
  <c r="D38" i="4"/>
  <c r="E35" i="4"/>
  <c r="D35" i="4"/>
  <c r="E34" i="4"/>
  <c r="E31" i="4" s="1"/>
  <c r="E33" i="4"/>
  <c r="D33" i="4"/>
  <c r="E32" i="4"/>
  <c r="D32" i="4"/>
  <c r="E29" i="4"/>
  <c r="D29" i="4"/>
  <c r="E28" i="4"/>
  <c r="E27" i="4"/>
  <c r="D27" i="4"/>
  <c r="E26" i="4"/>
  <c r="D26" i="4"/>
  <c r="E25" i="4"/>
  <c r="E24" i="4" s="1"/>
  <c r="D25" i="4"/>
  <c r="E22" i="4"/>
  <c r="D22" i="4"/>
  <c r="E21" i="4"/>
  <c r="D21" i="4"/>
  <c r="E20" i="4"/>
  <c r="D20" i="4"/>
  <c r="D19" i="4" s="1"/>
  <c r="E17" i="4"/>
  <c r="E16" i="4" s="1"/>
  <c r="D17" i="4"/>
  <c r="D16" i="4" s="1"/>
  <c r="E14" i="4"/>
  <c r="D14" i="4"/>
  <c r="E13" i="4"/>
  <c r="D13" i="4"/>
  <c r="E12" i="4"/>
  <c r="D12" i="4"/>
  <c r="E11" i="4"/>
  <c r="E10" i="4"/>
  <c r="D10" i="4"/>
  <c r="E9" i="4"/>
  <c r="D9" i="4"/>
  <c r="I393" i="3"/>
  <c r="I392" i="3" s="1"/>
  <c r="H393" i="3"/>
  <c r="H392" i="3" s="1"/>
  <c r="I1149" i="3"/>
  <c r="I1168" i="3"/>
  <c r="G527" i="3"/>
  <c r="G526" i="3" s="1"/>
  <c r="G525" i="3" s="1"/>
  <c r="H527" i="3"/>
  <c r="H526" i="3" s="1"/>
  <c r="H525" i="3" s="1"/>
  <c r="I488" i="3"/>
  <c r="I466" i="3"/>
  <c r="I397" i="3"/>
  <c r="E19" i="4" l="1"/>
  <c r="G172" i="5"/>
  <c r="H236" i="5"/>
  <c r="H235" i="5" s="1"/>
  <c r="H491" i="5"/>
  <c r="G601" i="5"/>
  <c r="G600" i="5" s="1"/>
  <c r="G599" i="5" s="1"/>
  <c r="G646" i="5"/>
  <c r="H556" i="5"/>
  <c r="G375" i="5"/>
  <c r="H318" i="5"/>
  <c r="H308" i="5" s="1"/>
  <c r="H307" i="5" s="1"/>
  <c r="H608" i="5"/>
  <c r="H607" i="5" s="1"/>
  <c r="H606" i="5" s="1"/>
  <c r="H655" i="5"/>
  <c r="H577" i="5"/>
  <c r="H576" i="5" s="1"/>
  <c r="H690" i="5"/>
  <c r="H689" i="5" s="1"/>
  <c r="H688" i="5" s="1"/>
  <c r="H687" i="5" s="1"/>
  <c r="G608" i="5"/>
  <c r="G607" i="5" s="1"/>
  <c r="G606" i="5" s="1"/>
  <c r="G655" i="5"/>
  <c r="G679" i="5"/>
  <c r="G674" i="5" s="1"/>
  <c r="G673" i="5" s="1"/>
  <c r="G672" i="5" s="1"/>
  <c r="G664" i="5" s="1"/>
  <c r="D59" i="4"/>
  <c r="H79" i="5"/>
  <c r="H74" i="5" s="1"/>
  <c r="H73" i="5" s="1"/>
  <c r="H72" i="5" s="1"/>
  <c r="H172" i="5"/>
  <c r="G278" i="5"/>
  <c r="G277" i="5" s="1"/>
  <c r="G274" i="5" s="1"/>
  <c r="H375" i="5"/>
  <c r="H679" i="5"/>
  <c r="H674" i="5" s="1"/>
  <c r="H673" i="5" s="1"/>
  <c r="H672" i="5" s="1"/>
  <c r="H664" i="5" s="1"/>
  <c r="G59" i="5"/>
  <c r="G58" i="5" s="1"/>
  <c r="D24" i="4"/>
  <c r="D37" i="4"/>
  <c r="E52" i="4"/>
  <c r="H63" i="5"/>
  <c r="H64" i="5"/>
  <c r="H213" i="5"/>
  <c r="G236" i="5"/>
  <c r="G235" i="5" s="1"/>
  <c r="G234" i="5" s="1"/>
  <c r="G233" i="5" s="1"/>
  <c r="D34" i="4" s="1"/>
  <c r="D31" i="4" s="1"/>
  <c r="H278" i="5"/>
  <c r="H277" i="5" s="1"/>
  <c r="H276" i="5" s="1"/>
  <c r="H292" i="5"/>
  <c r="G556" i="5"/>
  <c r="G555" i="5" s="1"/>
  <c r="G562" i="5"/>
  <c r="G561" i="5" s="1"/>
  <c r="H731" i="5"/>
  <c r="H730" i="5" s="1"/>
  <c r="H729" i="5" s="1"/>
  <c r="G149" i="5"/>
  <c r="H149" i="5"/>
  <c r="H148" i="5" s="1"/>
  <c r="E37" i="4"/>
  <c r="G510" i="5"/>
  <c r="G509" i="5" s="1"/>
  <c r="G508" i="5" s="1"/>
  <c r="G507" i="5" s="1"/>
  <c r="G506" i="5" s="1"/>
  <c r="G487" i="5"/>
  <c r="G486" i="5" s="1"/>
  <c r="G484" i="5" s="1"/>
  <c r="H510" i="5"/>
  <c r="H130" i="5"/>
  <c r="H124" i="5" s="1"/>
  <c r="H123" i="5" s="1"/>
  <c r="G204" i="5"/>
  <c r="H181" i="5"/>
  <c r="H458" i="5"/>
  <c r="H457" i="5" s="1"/>
  <c r="D52" i="4"/>
  <c r="G440" i="5"/>
  <c r="G519" i="5"/>
  <c r="D47" i="4"/>
  <c r="G458" i="5"/>
  <c r="G457" i="5" s="1"/>
  <c r="H487" i="5"/>
  <c r="H486" i="5" s="1"/>
  <c r="H485" i="5" s="1"/>
  <c r="G497" i="5"/>
  <c r="G496" i="5" s="1"/>
  <c r="G546" i="5"/>
  <c r="G690" i="5"/>
  <c r="G689" i="5" s="1"/>
  <c r="G688" i="5" s="1"/>
  <c r="G687" i="5" s="1"/>
  <c r="H440" i="5"/>
  <c r="G577" i="5"/>
  <c r="G576" i="5" s="1"/>
  <c r="H555" i="5"/>
  <c r="G292" i="5"/>
  <c r="G318" i="5"/>
  <c r="G308" i="5" s="1"/>
  <c r="G307" i="5" s="1"/>
  <c r="H519" i="5"/>
  <c r="H646" i="5"/>
  <c r="H645" i="5" s="1"/>
  <c r="H644" i="5" s="1"/>
  <c r="G181" i="5"/>
  <c r="G171" i="5" s="1"/>
  <c r="G170" i="5" s="1"/>
  <c r="H193" i="5"/>
  <c r="H562" i="5"/>
  <c r="H561" i="5" s="1"/>
  <c r="H554" i="5" s="1"/>
  <c r="H553" i="5" s="1"/>
  <c r="G734" i="5"/>
  <c r="G733" i="5" s="1"/>
  <c r="G732" i="5"/>
  <c r="G731" i="5" s="1"/>
  <c r="G730" i="5" s="1"/>
  <c r="G729" i="5" s="1"/>
  <c r="E8" i="4"/>
  <c r="G485" i="5"/>
  <c r="H546" i="5"/>
  <c r="H545" i="5"/>
  <c r="H544" i="5" s="1"/>
  <c r="H543" i="5" s="1"/>
  <c r="D8" i="4"/>
  <c r="G422" i="5"/>
  <c r="H234" i="5"/>
  <c r="H233" i="5" s="1"/>
  <c r="H360" i="5"/>
  <c r="H246" i="5"/>
  <c r="H379" i="5"/>
  <c r="H374" i="5" s="1"/>
  <c r="H373" i="5" s="1"/>
  <c r="H372" i="5" s="1"/>
  <c r="G18" i="5"/>
  <c r="G17" i="5" s="1"/>
  <c r="G16" i="5" s="1"/>
  <c r="G360" i="5"/>
  <c r="H422" i="5"/>
  <c r="G264" i="5"/>
  <c r="G263" i="5" s="1"/>
  <c r="G262" i="5" s="1"/>
  <c r="H18" i="5"/>
  <c r="H17" i="5" s="1"/>
  <c r="H16" i="5" s="1"/>
  <c r="G192" i="5"/>
  <c r="G191" i="5" s="1"/>
  <c r="G190" i="5" s="1"/>
  <c r="G189" i="5" s="1"/>
  <c r="H196" i="5"/>
  <c r="H190" i="5" s="1"/>
  <c r="H189" i="5" s="1"/>
  <c r="G212" i="5"/>
  <c r="H114" i="5"/>
  <c r="H112" i="5" s="1"/>
  <c r="G130" i="5"/>
  <c r="G124" i="5" s="1"/>
  <c r="G123" i="5" s="1"/>
  <c r="G208" i="5"/>
  <c r="G246" i="5"/>
  <c r="H334" i="5"/>
  <c r="G379" i="5"/>
  <c r="G374" i="5" s="1"/>
  <c r="G373" i="5" s="1"/>
  <c r="G372" i="5" s="1"/>
  <c r="H264" i="5"/>
  <c r="H263" i="5" s="1"/>
  <c r="H262" i="5" s="1"/>
  <c r="H284" i="5"/>
  <c r="H283" i="5" s="1"/>
  <c r="G91" i="5"/>
  <c r="G90" i="5" s="1"/>
  <c r="G89" i="5" s="1"/>
  <c r="G198" i="5"/>
  <c r="G197" i="5" s="1"/>
  <c r="H204" i="5"/>
  <c r="H203" i="5" s="1"/>
  <c r="H202" i="5" s="1"/>
  <c r="H201" i="5" s="1"/>
  <c r="G45" i="5"/>
  <c r="H91" i="5"/>
  <c r="H90" i="5" s="1"/>
  <c r="H89" i="5" s="1"/>
  <c r="G74" i="5"/>
  <c r="G73" i="5" s="1"/>
  <c r="G72" i="5" s="1"/>
  <c r="G148" i="5"/>
  <c r="G284" i="5"/>
  <c r="G283" i="5" s="1"/>
  <c r="G334" i="5"/>
  <c r="G32" i="5"/>
  <c r="G26" i="5" s="1"/>
  <c r="G25" i="5" s="1"/>
  <c r="G114" i="5"/>
  <c r="G112" i="5" s="1"/>
  <c r="H32" i="5"/>
  <c r="H26" i="5" s="1"/>
  <c r="H25" i="5" s="1"/>
  <c r="H45" i="5"/>
  <c r="H44" i="5" s="1"/>
  <c r="H43" i="5" s="1"/>
  <c r="H254" i="5"/>
  <c r="G254" i="5"/>
  <c r="G274" i="3"/>
  <c r="H274" i="3"/>
  <c r="G277" i="3"/>
  <c r="G275" i="3" s="1"/>
  <c r="H277" i="3"/>
  <c r="H275" i="3" s="1"/>
  <c r="I118" i="3"/>
  <c r="I115" i="3"/>
  <c r="G554" i="5" l="1"/>
  <c r="G553" i="5" s="1"/>
  <c r="G645" i="5"/>
  <c r="G644" i="5" s="1"/>
  <c r="G552" i="5" s="1"/>
  <c r="G551" i="5" s="1"/>
  <c r="G276" i="5"/>
  <c r="H686" i="5"/>
  <c r="G275" i="5"/>
  <c r="H274" i="5"/>
  <c r="G44" i="5"/>
  <c r="G43" i="5" s="1"/>
  <c r="G42" i="5" s="1"/>
  <c r="H275" i="5"/>
  <c r="E6" i="4"/>
  <c r="H171" i="5"/>
  <c r="H170" i="5" s="1"/>
  <c r="H15" i="5"/>
  <c r="H14" i="5" s="1"/>
  <c r="G203" i="5"/>
  <c r="G202" i="5" s="1"/>
  <c r="G201" i="5" s="1"/>
  <c r="H408" i="5"/>
  <c r="G408" i="5"/>
  <c r="G407" i="5" s="1"/>
  <c r="G406" i="5" s="1"/>
  <c r="G359" i="5" s="1"/>
  <c r="G483" i="5"/>
  <c r="G113" i="5"/>
  <c r="H552" i="5"/>
  <c r="H113" i="5"/>
  <c r="H407" i="5"/>
  <c r="H406" i="5" s="1"/>
  <c r="H551" i="5"/>
  <c r="H484" i="5"/>
  <c r="H483" i="5" s="1"/>
  <c r="H509" i="5"/>
  <c r="H508" i="5" s="1"/>
  <c r="H507" i="5" s="1"/>
  <c r="H506" i="5" s="1"/>
  <c r="G245" i="5"/>
  <c r="G244" i="5" s="1"/>
  <c r="H273" i="5"/>
  <c r="D6" i="4"/>
  <c r="G15" i="5"/>
  <c r="G14" i="5" s="1"/>
  <c r="G686" i="5"/>
  <c r="G88" i="5"/>
  <c r="H135" i="5"/>
  <c r="H245" i="5"/>
  <c r="H244" i="5" s="1"/>
  <c r="H188" i="5" s="1"/>
  <c r="H42" i="5"/>
  <c r="H359" i="5"/>
  <c r="G135" i="5"/>
  <c r="H88" i="5"/>
  <c r="H333" i="5"/>
  <c r="H332" i="5"/>
  <c r="H325" i="5" s="1"/>
  <c r="G333" i="5"/>
  <c r="G332" i="5"/>
  <c r="G325" i="5" s="1"/>
  <c r="G273" i="5"/>
  <c r="G276" i="3"/>
  <c r="H276" i="3"/>
  <c r="G188" i="5" l="1"/>
  <c r="G41" i="5"/>
  <c r="G13" i="5" s="1"/>
  <c r="H41" i="5"/>
  <c r="H13" i="5" s="1"/>
  <c r="G114" i="3"/>
  <c r="G384" i="3"/>
  <c r="G383" i="3" s="1"/>
  <c r="G396" i="3"/>
  <c r="G428" i="3"/>
  <c r="G427" i="3"/>
  <c r="G465" i="3"/>
  <c r="G464" i="3" s="1"/>
  <c r="G487" i="3"/>
  <c r="G486" i="3" s="1"/>
  <c r="G543" i="3"/>
  <c r="G542" i="3" s="1"/>
  <c r="G541" i="3" s="1"/>
  <c r="G540" i="3" s="1"/>
  <c r="G547" i="3"/>
  <c r="G546" i="3" s="1"/>
  <c r="G545" i="3" s="1"/>
  <c r="H465" i="3"/>
  <c r="H464" i="3" s="1"/>
  <c r="G503" i="3"/>
  <c r="H487" i="3"/>
  <c r="I465" i="3"/>
  <c r="I319" i="3"/>
  <c r="I318" i="3"/>
  <c r="G89" i="3"/>
  <c r="G88" i="3" s="1"/>
  <c r="G87" i="3" s="1"/>
  <c r="G395" i="3" l="1"/>
  <c r="G391" i="3"/>
  <c r="G382" i="3"/>
  <c r="I464" i="3"/>
  <c r="I317" i="3"/>
  <c r="I313" i="3" s="1"/>
  <c r="I114" i="3"/>
  <c r="I113" i="3" s="1"/>
  <c r="H114" i="3"/>
  <c r="H113" i="3" s="1"/>
  <c r="I117" i="3" l="1"/>
  <c r="I116" i="3" s="1"/>
  <c r="I112" i="3" s="1"/>
  <c r="H117" i="3"/>
  <c r="H116" i="3" s="1"/>
  <c r="H112" i="3" s="1"/>
  <c r="G117" i="3"/>
  <c r="G116" i="3" s="1"/>
  <c r="G113" i="3" l="1"/>
  <c r="G112" i="3" s="1"/>
  <c r="G94" i="3"/>
  <c r="I96" i="3"/>
  <c r="I636" i="3"/>
  <c r="I637" i="3"/>
  <c r="H635" i="3"/>
  <c r="G635" i="3"/>
  <c r="I695" i="3"/>
  <c r="I694" i="3"/>
  <c r="H693" i="3"/>
  <c r="H692" i="3" s="1"/>
  <c r="H691" i="3" s="1"/>
  <c r="H690" i="3" s="1"/>
  <c r="G693" i="3"/>
  <c r="G692" i="3" s="1"/>
  <c r="G691" i="3" s="1"/>
  <c r="G690" i="3" s="1"/>
  <c r="H503" i="3"/>
  <c r="I946" i="3"/>
  <c r="I1167" i="3"/>
  <c r="I1166" i="3" s="1"/>
  <c r="I1165" i="3" s="1"/>
  <c r="H1167" i="3"/>
  <c r="H1166" i="3" s="1"/>
  <c r="H1165" i="3" s="1"/>
  <c r="G1167" i="3"/>
  <c r="G1166" i="3" s="1"/>
  <c r="G1165" i="3" s="1"/>
  <c r="I1148" i="3"/>
  <c r="I1147" i="3" s="1"/>
  <c r="I1146" i="3" s="1"/>
  <c r="H1148" i="3"/>
  <c r="H1147" i="3" s="1"/>
  <c r="H1146" i="3" s="1"/>
  <c r="G1148" i="3"/>
  <c r="G1147" i="3" s="1"/>
  <c r="G1146" i="3" s="1"/>
  <c r="H155" i="3"/>
  <c r="H154" i="3" s="1"/>
  <c r="G155" i="3"/>
  <c r="G154" i="3" s="1"/>
  <c r="I157" i="3"/>
  <c r="I156" i="3"/>
  <c r="I385" i="3"/>
  <c r="I384" i="3" s="1"/>
  <c r="H384" i="3"/>
  <c r="H383" i="3" s="1"/>
  <c r="H94" i="3"/>
  <c r="I307" i="3"/>
  <c r="I306" i="3" s="1"/>
  <c r="H307" i="3"/>
  <c r="H306" i="3" s="1"/>
  <c r="G307" i="3"/>
  <c r="G306" i="3" s="1"/>
  <c r="I635" i="3" l="1"/>
  <c r="I693" i="3"/>
  <c r="I155" i="3"/>
  <c r="I154" i="3" s="1"/>
  <c r="H382" i="3"/>
  <c r="I383" i="3"/>
  <c r="I382" i="3"/>
  <c r="I59" i="3"/>
  <c r="I91" i="3"/>
  <c r="I98" i="3"/>
  <c r="I162" i="3"/>
  <c r="I252" i="3"/>
  <c r="I349" i="3"/>
  <c r="I539" i="3"/>
  <c r="I766" i="3"/>
  <c r="I765" i="3" s="1"/>
  <c r="I764" i="3" s="1"/>
  <c r="I763" i="3" s="1"/>
  <c r="H765" i="3"/>
  <c r="H764" i="3" s="1"/>
  <c r="H763" i="3" s="1"/>
  <c r="G765" i="3"/>
  <c r="G764" i="3" s="1"/>
  <c r="G763" i="3" s="1"/>
  <c r="G619" i="3"/>
  <c r="G618" i="3" s="1"/>
  <c r="G617" i="3" s="1"/>
  <c r="H619" i="3"/>
  <c r="H618" i="3" s="1"/>
  <c r="H617" i="3" s="1"/>
  <c r="H89" i="3"/>
  <c r="I529" i="3"/>
  <c r="I548" i="3"/>
  <c r="I547" i="3" s="1"/>
  <c r="I546" i="3" s="1"/>
  <c r="I545" i="3" s="1"/>
  <c r="H547" i="3"/>
  <c r="H546" i="3" s="1"/>
  <c r="H545" i="3" s="1"/>
  <c r="H543" i="3"/>
  <c r="H542" i="3" s="1"/>
  <c r="H541" i="3" s="1"/>
  <c r="H540" i="3" s="1"/>
  <c r="I544" i="3"/>
  <c r="H486" i="3"/>
  <c r="I396" i="3"/>
  <c r="I391" i="3" s="1"/>
  <c r="H396" i="3"/>
  <c r="H391" i="3" s="1"/>
  <c r="I538" i="3"/>
  <c r="I537" i="3" s="1"/>
  <c r="I536" i="3" s="1"/>
  <c r="I535" i="3" s="1"/>
  <c r="H537" i="3"/>
  <c r="H536" i="3" s="1"/>
  <c r="H535" i="3" s="1"/>
  <c r="G537" i="3"/>
  <c r="G536" i="3" s="1"/>
  <c r="G535" i="3" s="1"/>
  <c r="H520" i="3"/>
  <c r="H519" i="3" s="1"/>
  <c r="H518" i="3" s="1"/>
  <c r="H517" i="3" s="1"/>
  <c r="G520" i="3"/>
  <c r="G519" i="3" s="1"/>
  <c r="G518" i="3" s="1"/>
  <c r="G517" i="3" s="1"/>
  <c r="I521" i="3"/>
  <c r="I520" i="3" s="1"/>
  <c r="I519" i="3" s="1"/>
  <c r="I518" i="3" s="1"/>
  <c r="I517" i="3" s="1"/>
  <c r="I498" i="3"/>
  <c r="I497" i="3" s="1"/>
  <c r="I496" i="3" s="1"/>
  <c r="H497" i="3"/>
  <c r="H496" i="3" s="1"/>
  <c r="G497" i="3"/>
  <c r="G496" i="3" s="1"/>
  <c r="H250" i="3"/>
  <c r="H249" i="3" s="1"/>
  <c r="H248" i="3" s="1"/>
  <c r="G250" i="3"/>
  <c r="G249" i="3" s="1"/>
  <c r="G248" i="3" s="1"/>
  <c r="I251" i="3"/>
  <c r="I250" i="3" s="1"/>
  <c r="I249" i="3" s="1"/>
  <c r="I248" i="3" s="1"/>
  <c r="H144" i="3"/>
  <c r="G144" i="3"/>
  <c r="I146" i="3"/>
  <c r="I90" i="3"/>
  <c r="I89" i="3" s="1"/>
  <c r="I88" i="3" s="1"/>
  <c r="I87" i="3" s="1"/>
  <c r="I428" i="3"/>
  <c r="I487" i="3" l="1"/>
  <c r="I486" i="3" s="1"/>
  <c r="I620" i="3"/>
  <c r="I619" i="3" s="1"/>
  <c r="I618" i="3" s="1"/>
  <c r="I617" i="3" s="1"/>
  <c r="I543" i="3"/>
  <c r="I542" i="3" s="1"/>
  <c r="I541" i="3" s="1"/>
  <c r="I540" i="3" s="1"/>
  <c r="H395" i="3"/>
  <c r="I395" i="3"/>
  <c r="H426" i="3"/>
  <c r="H425" i="3" s="1"/>
  <c r="H424" i="3" s="1"/>
  <c r="H423" i="3" s="1"/>
  <c r="H422" i="3" s="1"/>
  <c r="G426" i="3"/>
  <c r="G425" i="3" s="1"/>
  <c r="G424" i="3" s="1"/>
  <c r="G423" i="3" s="1"/>
  <c r="G422" i="3" s="1"/>
  <c r="I427" i="3"/>
  <c r="I426" i="3" s="1"/>
  <c r="I425" i="3" s="1"/>
  <c r="I424" i="3" s="1"/>
  <c r="I423" i="3" s="1"/>
  <c r="I422" i="3" s="1"/>
  <c r="I954" i="3"/>
  <c r="I953" i="3" s="1"/>
  <c r="H953" i="3"/>
  <c r="G953" i="3"/>
  <c r="I697" i="3"/>
  <c r="I696" i="3"/>
  <c r="I108" i="3"/>
  <c r="I107" i="3"/>
  <c r="I111" i="3"/>
  <c r="I237" i="3"/>
  <c r="I236" i="3" s="1"/>
  <c r="I235" i="3" s="1"/>
  <c r="I234" i="3" s="1"/>
  <c r="I218" i="3"/>
  <c r="I266" i="3"/>
  <c r="I265" i="3" s="1"/>
  <c r="I264" i="3" s="1"/>
  <c r="I268" i="3"/>
  <c r="I267" i="3" s="1"/>
  <c r="I270" i="3"/>
  <c r="I269" i="3" s="1"/>
  <c r="I285" i="3"/>
  <c r="I301" i="3"/>
  <c r="I299" i="3" s="1"/>
  <c r="I333" i="3"/>
  <c r="I338" i="3"/>
  <c r="I342" i="3"/>
  <c r="I348" i="3"/>
  <c r="I345" i="3" s="1"/>
  <c r="I366" i="3"/>
  <c r="I404" i="3"/>
  <c r="I504" i="3"/>
  <c r="I503" i="3" s="1"/>
  <c r="G1063" i="3"/>
  <c r="G1062" i="3" s="1"/>
  <c r="G336" i="3"/>
  <c r="G334" i="3" s="1"/>
  <c r="G331" i="3"/>
  <c r="G330" i="3" s="1"/>
  <c r="G214" i="3"/>
  <c r="G213" i="3" s="1"/>
  <c r="H214" i="3"/>
  <c r="H213" i="3" s="1"/>
  <c r="G55" i="3"/>
  <c r="G54" i="3" s="1"/>
  <c r="G51" i="3"/>
  <c r="G866" i="3"/>
  <c r="G602" i="3"/>
  <c r="G502" i="3"/>
  <c r="G501" i="3" s="1"/>
  <c r="G402" i="3"/>
  <c r="G365" i="3"/>
  <c r="G364" i="3" s="1"/>
  <c r="G363" i="3" s="1"/>
  <c r="G344" i="3"/>
  <c r="G343" i="3" s="1"/>
  <c r="G341" i="3"/>
  <c r="G340" i="3" s="1"/>
  <c r="G339" i="3" s="1"/>
  <c r="G313" i="3"/>
  <c r="G312" i="3" s="1"/>
  <c r="G311" i="3" s="1"/>
  <c r="G298" i="3"/>
  <c r="G297" i="3" s="1"/>
  <c r="G292" i="3"/>
  <c r="G291" i="3" s="1"/>
  <c r="G290" i="3" s="1"/>
  <c r="G283" i="3"/>
  <c r="G269" i="3"/>
  <c r="G267" i="3"/>
  <c r="G265" i="3"/>
  <c r="G264" i="3" s="1"/>
  <c r="G236" i="3"/>
  <c r="G235" i="3" s="1"/>
  <c r="G234" i="3" s="1"/>
  <c r="G217" i="3"/>
  <c r="G216" i="3" s="1"/>
  <c r="G201" i="3"/>
  <c r="G200" i="3" s="1"/>
  <c r="G110" i="3"/>
  <c r="G109" i="3" s="1"/>
  <c r="G106" i="3"/>
  <c r="G105" i="3" s="1"/>
  <c r="H600" i="3"/>
  <c r="H599" i="3" s="1"/>
  <c r="G600" i="3"/>
  <c r="G599" i="3" s="1"/>
  <c r="H269" i="3"/>
  <c r="H267" i="3"/>
  <c r="H265" i="3"/>
  <c r="H264" i="3" s="1"/>
  <c r="H236" i="3"/>
  <c r="H235" i="3" s="1"/>
  <c r="H234" i="3" s="1"/>
  <c r="H263" i="3" l="1"/>
  <c r="G329" i="3"/>
  <c r="G328" i="3" s="1"/>
  <c r="H331" i="3"/>
  <c r="H330" i="3" s="1"/>
  <c r="G263" i="3"/>
  <c r="G104" i="3"/>
  <c r="G212" i="3"/>
  <c r="I263" i="3"/>
  <c r="H402" i="3"/>
  <c r="H602" i="3"/>
  <c r="I605" i="3"/>
  <c r="I604" i="3" s="1"/>
  <c r="I603" i="3" s="1"/>
  <c r="H604" i="3"/>
  <c r="H603" i="3" s="1"/>
  <c r="G604" i="3"/>
  <c r="G603" i="3" s="1"/>
  <c r="H24" i="3"/>
  <c r="G24" i="3"/>
  <c r="I25" i="3"/>
  <c r="I24" i="3" s="1"/>
  <c r="H809" i="3"/>
  <c r="H808" i="3" s="1"/>
  <c r="G809" i="3"/>
  <c r="G808" i="3" s="1"/>
  <c r="I810" i="3"/>
  <c r="I809" i="3" s="1"/>
  <c r="I808" i="3" s="1"/>
  <c r="G594" i="3"/>
  <c r="G593" i="3" s="1"/>
  <c r="H594" i="3"/>
  <c r="H593" i="3" s="1"/>
  <c r="I595" i="3"/>
  <c r="I594" i="3" s="1"/>
  <c r="I593" i="3" s="1"/>
  <c r="G681" i="3"/>
  <c r="H681" i="3"/>
  <c r="H685" i="3"/>
  <c r="H684" i="3" s="1"/>
  <c r="H683" i="3" s="1"/>
  <c r="G685" i="3"/>
  <c r="I686" i="3"/>
  <c r="I685" i="3" s="1"/>
  <c r="I684" i="3" s="1"/>
  <c r="I683" i="3" s="1"/>
  <c r="H1043" i="3"/>
  <c r="H1042" i="3" s="1"/>
  <c r="H1041" i="3" s="1"/>
  <c r="G1043" i="3"/>
  <c r="G1042" i="3" s="1"/>
  <c r="G1041" i="3" s="1"/>
  <c r="I1044" i="3"/>
  <c r="I1043" i="3" s="1"/>
  <c r="I1042" i="3" s="1"/>
  <c r="I1041" i="3" s="1"/>
  <c r="H329" i="3" l="1"/>
  <c r="H110" i="3" l="1"/>
  <c r="H109" i="3" s="1"/>
  <c r="I110" i="3"/>
  <c r="I109" i="3" s="1"/>
  <c r="H1133" i="3"/>
  <c r="H1132" i="3" s="1"/>
  <c r="G1133" i="3"/>
  <c r="G1132" i="3" s="1"/>
  <c r="I1134" i="3"/>
  <c r="I1133" i="3" s="1"/>
  <c r="I1132" i="3" s="1"/>
  <c r="H341" i="3"/>
  <c r="H340" i="3" s="1"/>
  <c r="H339" i="3" s="1"/>
  <c r="I341" i="3"/>
  <c r="I340" i="3" s="1"/>
  <c r="I339" i="3" s="1"/>
  <c r="H336" i="3"/>
  <c r="H328" i="3" s="1"/>
  <c r="I293" i="3"/>
  <c r="I292" i="3" s="1"/>
  <c r="I291" i="3" s="1"/>
  <c r="I290" i="3" s="1"/>
  <c r="H292" i="3"/>
  <c r="H291" i="3" s="1"/>
  <c r="H290" i="3" s="1"/>
  <c r="I701" i="3"/>
  <c r="I700" i="3" s="1"/>
  <c r="I699" i="3" s="1"/>
  <c r="I698" i="3" s="1"/>
  <c r="H700" i="3"/>
  <c r="H699" i="3" s="1"/>
  <c r="H698" i="3" s="1"/>
  <c r="G700" i="3"/>
  <c r="G699" i="3" s="1"/>
  <c r="G698" i="3" s="1"/>
  <c r="H334" i="3" l="1"/>
  <c r="H283" i="3"/>
  <c r="I188" i="3"/>
  <c r="I187" i="3" s="1"/>
  <c r="H186" i="3"/>
  <c r="H185" i="3" s="1"/>
  <c r="G187" i="3"/>
  <c r="G186" i="3" s="1"/>
  <c r="G185" i="3" s="1"/>
  <c r="G184" i="3" s="1"/>
  <c r="G183" i="3" s="1"/>
  <c r="D26" i="2" s="1"/>
  <c r="I186" i="3" l="1"/>
  <c r="I185" i="3" s="1"/>
  <c r="I184" i="3" s="1"/>
  <c r="I183" i="3" s="1"/>
  <c r="H184" i="3"/>
  <c r="H183" i="3" s="1"/>
  <c r="E26" i="2" s="1"/>
  <c r="F26" i="2" s="1"/>
  <c r="I601" i="3" l="1"/>
  <c r="I600" i="3" l="1"/>
  <c r="I599" i="3" s="1"/>
  <c r="H344" i="3"/>
  <c r="H343" i="3" s="1"/>
  <c r="H106" i="3"/>
  <c r="H105" i="3" s="1"/>
  <c r="H104" i="3" s="1"/>
  <c r="H866" i="3"/>
  <c r="I867" i="3"/>
  <c r="I866" i="3" s="1"/>
  <c r="I289" i="3"/>
  <c r="I344" i="3" l="1"/>
  <c r="I343" i="3" s="1"/>
  <c r="I106" i="3"/>
  <c r="I105" i="3" s="1"/>
  <c r="I104" i="3" s="1"/>
  <c r="H1063" i="3"/>
  <c r="H1062" i="3" s="1"/>
  <c r="I202" i="3"/>
  <c r="I201" i="3" s="1"/>
  <c r="I200" i="3" s="1"/>
  <c r="H201" i="3"/>
  <c r="H200" i="3" s="1"/>
  <c r="I1131" i="3" l="1"/>
  <c r="H974" i="3"/>
  <c r="H973" i="3" s="1"/>
  <c r="H972" i="3" s="1"/>
  <c r="G974" i="3"/>
  <c r="G973" i="3" s="1"/>
  <c r="G972" i="3" s="1"/>
  <c r="I975" i="3"/>
  <c r="I974" i="3" s="1"/>
  <c r="I973" i="3" s="1"/>
  <c r="I972" i="3" s="1"/>
  <c r="H994" i="3" l="1"/>
  <c r="H993" i="3" s="1"/>
  <c r="H992" i="3" s="1"/>
  <c r="H991" i="3" s="1"/>
  <c r="I995" i="3"/>
  <c r="I994" i="3" s="1"/>
  <c r="I993" i="3" s="1"/>
  <c r="I992" i="3" s="1"/>
  <c r="I991" i="3" s="1"/>
  <c r="G994" i="3"/>
  <c r="G993" i="3" s="1"/>
  <c r="G992" i="3" s="1"/>
  <c r="G991" i="3" s="1"/>
  <c r="H365" i="3"/>
  <c r="H364" i="3" s="1"/>
  <c r="H363" i="3" s="1"/>
  <c r="I365" i="3"/>
  <c r="I364" i="3" s="1"/>
  <c r="I363" i="3" s="1"/>
  <c r="I312" i="3"/>
  <c r="I311" i="3" s="1"/>
  <c r="H312" i="3"/>
  <c r="H311" i="3" s="1"/>
  <c r="I298" i="3"/>
  <c r="I297" i="3" s="1"/>
  <c r="H298" i="3"/>
  <c r="H297" i="3" s="1"/>
  <c r="I624" i="3"/>
  <c r="I623" i="3" s="1"/>
  <c r="I622" i="3" s="1"/>
  <c r="I621" i="3" s="1"/>
  <c r="H623" i="3"/>
  <c r="H622" i="3" s="1"/>
  <c r="H621" i="3" s="1"/>
  <c r="G623" i="3"/>
  <c r="G622" i="3" s="1"/>
  <c r="G621" i="3" s="1"/>
  <c r="I774" i="3" l="1"/>
  <c r="I778" i="3"/>
  <c r="G777" i="3"/>
  <c r="G776" i="3" s="1"/>
  <c r="G775" i="3" s="1"/>
  <c r="H217" i="3"/>
  <c r="H216" i="3" s="1"/>
  <c r="I217" i="3"/>
  <c r="I216" i="3" s="1"/>
  <c r="I215" i="3" l="1"/>
  <c r="I214" i="3" s="1"/>
  <c r="I213" i="3" s="1"/>
  <c r="I212" i="3" s="1"/>
  <c r="H212" i="3"/>
  <c r="G210" i="3"/>
  <c r="G209" i="3" s="1"/>
  <c r="G208" i="3" s="1"/>
  <c r="I211" i="3"/>
  <c r="I210" i="3" s="1"/>
  <c r="I209" i="3" s="1"/>
  <c r="I208" i="3" s="1"/>
  <c r="H210" i="3"/>
  <c r="H209" i="3" s="1"/>
  <c r="H208" i="3" s="1"/>
  <c r="I502" i="3"/>
  <c r="I501" i="3" s="1"/>
  <c r="H502" i="3"/>
  <c r="H501" i="3" s="1"/>
  <c r="I1049" i="3"/>
  <c r="I1048" i="3" s="1"/>
  <c r="I1047" i="3" s="1"/>
  <c r="H1048" i="3"/>
  <c r="H1047" i="3" s="1"/>
  <c r="G1048" i="3"/>
  <c r="G1047" i="3" s="1"/>
  <c r="H1046" i="3"/>
  <c r="H1045" i="3" s="1"/>
  <c r="G1046" i="3"/>
  <c r="G1045" i="3" s="1"/>
  <c r="I1002" i="3"/>
  <c r="I1001" i="3" s="1"/>
  <c r="H1001" i="3"/>
  <c r="G1001" i="3"/>
  <c r="I1000" i="3"/>
  <c r="I999" i="3" s="1"/>
  <c r="H999" i="3"/>
  <c r="G999" i="3"/>
  <c r="I935" i="3"/>
  <c r="I934" i="3" s="1"/>
  <c r="I933" i="3"/>
  <c r="I932" i="3" s="1"/>
  <c r="H934" i="3"/>
  <c r="G934" i="3"/>
  <c r="H932" i="3"/>
  <c r="G932" i="3"/>
  <c r="H931" i="3" l="1"/>
  <c r="H930" i="3" s="1"/>
  <c r="H929" i="3" s="1"/>
  <c r="G931" i="3"/>
  <c r="G930" i="3" s="1"/>
  <c r="G929" i="3" s="1"/>
  <c r="I1046" i="3"/>
  <c r="I1045" i="3" s="1"/>
  <c r="H998" i="3"/>
  <c r="H997" i="3" s="1"/>
  <c r="H996" i="3" s="1"/>
  <c r="G998" i="3"/>
  <c r="G997" i="3" s="1"/>
  <c r="G996" i="3" s="1"/>
  <c r="I998" i="3"/>
  <c r="I997" i="3" s="1"/>
  <c r="I996" i="3" s="1"/>
  <c r="I931" i="3"/>
  <c r="I930" i="3" s="1"/>
  <c r="I929" i="3" s="1"/>
  <c r="H1163" i="3"/>
  <c r="H1162" i="3" s="1"/>
  <c r="H1161" i="3" s="1"/>
  <c r="G1163" i="3"/>
  <c r="G1162" i="3" s="1"/>
  <c r="G1160" i="3" s="1"/>
  <c r="I169" i="3"/>
  <c r="I168" i="3" s="1"/>
  <c r="I167" i="3" s="1"/>
  <c r="I166" i="3" s="1"/>
  <c r="I165" i="3" s="1"/>
  <c r="I174" i="3"/>
  <c r="I173" i="3" s="1"/>
  <c r="I172" i="3" s="1"/>
  <c r="I182" i="3"/>
  <c r="I181" i="3" s="1"/>
  <c r="I180" i="3" s="1"/>
  <c r="I179" i="3" s="1"/>
  <c r="I178" i="3" s="1"/>
  <c r="I177" i="3" s="1"/>
  <c r="I176" i="3" s="1"/>
  <c r="I195" i="3"/>
  <c r="I194" i="3" s="1"/>
  <c r="I193" i="3" s="1"/>
  <c r="I192" i="3" s="1"/>
  <c r="I199" i="3"/>
  <c r="I196" i="3" s="1"/>
  <c r="I205" i="3"/>
  <c r="I204" i="3" s="1"/>
  <c r="I203" i="3" s="1"/>
  <c r="I229" i="3"/>
  <c r="I228" i="3" s="1"/>
  <c r="I227" i="3" s="1"/>
  <c r="I226" i="3" s="1"/>
  <c r="I233" i="3"/>
  <c r="I232" i="3" s="1"/>
  <c r="I231" i="3" s="1"/>
  <c r="I230" i="3" s="1"/>
  <c r="I241" i="3"/>
  <c r="I240" i="3" s="1"/>
  <c r="I239" i="3" s="1"/>
  <c r="I238" i="3" s="1"/>
  <c r="I245" i="3"/>
  <c r="I244" i="3" s="1"/>
  <c r="I243" i="3" s="1"/>
  <c r="I242" i="3" s="1"/>
  <c r="I255" i="3"/>
  <c r="I254" i="3" s="1"/>
  <c r="I253" i="3" s="1"/>
  <c r="I262" i="3"/>
  <c r="I261" i="3" s="1"/>
  <c r="I260" i="3" s="1"/>
  <c r="I284" i="3"/>
  <c r="I283" i="3" s="1"/>
  <c r="I282" i="3" s="1"/>
  <c r="I288" i="3"/>
  <c r="I287" i="3" s="1"/>
  <c r="I332" i="3"/>
  <c r="I337" i="3"/>
  <c r="I336" i="3" s="1"/>
  <c r="I358" i="3"/>
  <c r="I357" i="3" s="1"/>
  <c r="I356" i="3" s="1"/>
  <c r="I355" i="3" s="1"/>
  <c r="I362" i="3"/>
  <c r="I361" i="3" s="1"/>
  <c r="I360" i="3" s="1"/>
  <c r="I359" i="3" s="1"/>
  <c r="I374" i="3"/>
  <c r="I373" i="3" s="1"/>
  <c r="I372" i="3" s="1"/>
  <c r="I371" i="3" s="1"/>
  <c r="I381" i="3"/>
  <c r="I380" i="3" s="1"/>
  <c r="I379" i="3" s="1"/>
  <c r="I390" i="3"/>
  <c r="I389" i="3" s="1"/>
  <c r="I388" i="3" s="1"/>
  <c r="I407" i="3"/>
  <c r="I434" i="3"/>
  <c r="I433" i="3" s="1"/>
  <c r="I432" i="3" s="1"/>
  <c r="I431" i="3" s="1"/>
  <c r="I438" i="3"/>
  <c r="I437" i="3" s="1"/>
  <c r="I436" i="3" s="1"/>
  <c r="I435" i="3" s="1"/>
  <c r="I442" i="3"/>
  <c r="I441" i="3" s="1"/>
  <c r="I440" i="3" s="1"/>
  <c r="I439" i="3" s="1"/>
  <c r="I447" i="3"/>
  <c r="I446" i="3" s="1"/>
  <c r="I445" i="3" s="1"/>
  <c r="I444" i="3" s="1"/>
  <c r="I443" i="3" s="1"/>
  <c r="I459" i="3"/>
  <c r="I458" i="3" s="1"/>
  <c r="I461" i="3"/>
  <c r="I460" i="3" s="1"/>
  <c r="I471" i="3"/>
  <c r="I470" i="3" s="1"/>
  <c r="I469" i="3" s="1"/>
  <c r="I468" i="3" s="1"/>
  <c r="I467" i="3" s="1"/>
  <c r="I479" i="3"/>
  <c r="I481" i="3"/>
  <c r="I480" i="3" s="1"/>
  <c r="I495" i="3"/>
  <c r="I494" i="3" s="1"/>
  <c r="I493" i="3" s="1"/>
  <c r="I509" i="3"/>
  <c r="I508" i="3" s="1"/>
  <c r="I507" i="3" s="1"/>
  <c r="I506" i="3" s="1"/>
  <c r="I505" i="3" s="1"/>
  <c r="I516" i="3"/>
  <c r="I515" i="3" s="1"/>
  <c r="I514" i="3" s="1"/>
  <c r="I528" i="3"/>
  <c r="I534" i="3"/>
  <c r="I533" i="3" s="1"/>
  <c r="I532" i="3" s="1"/>
  <c r="I555" i="3"/>
  <c r="I554" i="3" s="1"/>
  <c r="I553" i="3" s="1"/>
  <c r="I552" i="3" s="1"/>
  <c r="I559" i="3"/>
  <c r="I558" i="3" s="1"/>
  <c r="I557" i="3" s="1"/>
  <c r="I556" i="3" s="1"/>
  <c r="I563" i="3"/>
  <c r="I562" i="3" s="1"/>
  <c r="I561" i="3" s="1"/>
  <c r="I560" i="3" s="1"/>
  <c r="I567" i="3"/>
  <c r="I566" i="3" s="1"/>
  <c r="I565" i="3" s="1"/>
  <c r="I564" i="3" s="1"/>
  <c r="I571" i="3"/>
  <c r="I570" i="3" s="1"/>
  <c r="I569" i="3" s="1"/>
  <c r="I568" i="3" s="1"/>
  <c r="I575" i="3"/>
  <c r="I574" i="3" s="1"/>
  <c r="I573" i="3" s="1"/>
  <c r="I572" i="3" s="1"/>
  <c r="I584" i="3"/>
  <c r="I583" i="3" s="1"/>
  <c r="I582" i="3" s="1"/>
  <c r="I591" i="3"/>
  <c r="I590" i="3" s="1"/>
  <c r="I589" i="3" s="1"/>
  <c r="I598" i="3"/>
  <c r="I597" i="3" s="1"/>
  <c r="I596" i="3" s="1"/>
  <c r="I592" i="3" s="1"/>
  <c r="I608" i="3"/>
  <c r="I612" i="3"/>
  <c r="I609" i="3" s="1"/>
  <c r="I616" i="3"/>
  <c r="I615" i="3" s="1"/>
  <c r="I614" i="3" s="1"/>
  <c r="I628" i="3"/>
  <c r="I627" i="3" s="1"/>
  <c r="I626" i="3" s="1"/>
  <c r="I625" i="3" s="1"/>
  <c r="I643" i="3"/>
  <c r="I642" i="3" s="1"/>
  <c r="I641" i="3" s="1"/>
  <c r="I640" i="3" s="1"/>
  <c r="I647" i="3"/>
  <c r="I646" i="3" s="1"/>
  <c r="I645" i="3" s="1"/>
  <c r="I644" i="3" s="1"/>
  <c r="I651" i="3"/>
  <c r="I650" i="3" s="1"/>
  <c r="I649" i="3" s="1"/>
  <c r="I648" i="3" s="1"/>
  <c r="I656" i="3"/>
  <c r="I655" i="3" s="1"/>
  <c r="I654" i="3" s="1"/>
  <c r="I653" i="3" s="1"/>
  <c r="I660" i="3"/>
  <c r="I659" i="3" s="1"/>
  <c r="I658" i="3" s="1"/>
  <c r="I657" i="3" s="1"/>
  <c r="I665" i="3"/>
  <c r="I664" i="3" s="1"/>
  <c r="I663" i="3" s="1"/>
  <c r="I662" i="3" s="1"/>
  <c r="I669" i="3"/>
  <c r="I668" i="3" s="1"/>
  <c r="I667" i="3" s="1"/>
  <c r="I666" i="3" s="1"/>
  <c r="I674" i="3"/>
  <c r="I673" i="3" s="1"/>
  <c r="I672" i="3" s="1"/>
  <c r="I671" i="3" s="1"/>
  <c r="I682" i="3"/>
  <c r="I681" i="3" s="1"/>
  <c r="I706" i="3"/>
  <c r="I705" i="3" s="1"/>
  <c r="I704" i="3" s="1"/>
  <c r="I703" i="3" s="1"/>
  <c r="I710" i="3"/>
  <c r="I709" i="3" s="1"/>
  <c r="I708" i="3" s="1"/>
  <c r="I707" i="3" s="1"/>
  <c r="I714" i="3"/>
  <c r="I713" i="3" s="1"/>
  <c r="I712" i="3" s="1"/>
  <c r="I711" i="3" s="1"/>
  <c r="I718" i="3"/>
  <c r="I717" i="3" s="1"/>
  <c r="I716" i="3" s="1"/>
  <c r="I715" i="3" s="1"/>
  <c r="I722" i="3"/>
  <c r="I721" i="3" s="1"/>
  <c r="I720" i="3" s="1"/>
  <c r="I719" i="3" s="1"/>
  <c r="I726" i="3"/>
  <c r="I725" i="3" s="1"/>
  <c r="I724" i="3" s="1"/>
  <c r="I723" i="3" s="1"/>
  <c r="I731" i="3"/>
  <c r="I730" i="3" s="1"/>
  <c r="I729" i="3" s="1"/>
  <c r="I728" i="3" s="1"/>
  <c r="I735" i="3"/>
  <c r="I734" i="3" s="1"/>
  <c r="I733" i="3" s="1"/>
  <c r="I732" i="3" s="1"/>
  <c r="I740" i="3"/>
  <c r="I739" i="3" s="1"/>
  <c r="I738" i="3" s="1"/>
  <c r="I737" i="3" s="1"/>
  <c r="I744" i="3"/>
  <c r="I743" i="3" s="1"/>
  <c r="I742" i="3" s="1"/>
  <c r="I741" i="3" s="1"/>
  <c r="I748" i="3"/>
  <c r="I747" i="3" s="1"/>
  <c r="I746" i="3" s="1"/>
  <c r="I745" i="3" s="1"/>
  <c r="I753" i="3"/>
  <c r="I752" i="3" s="1"/>
  <c r="I751" i="3" s="1"/>
  <c r="I750" i="3" s="1"/>
  <c r="I757" i="3"/>
  <c r="I756" i="3" s="1"/>
  <c r="I755" i="3" s="1"/>
  <c r="I754" i="3" s="1"/>
  <c r="I762" i="3"/>
  <c r="I761" i="3" s="1"/>
  <c r="I760" i="3" s="1"/>
  <c r="I759" i="3" s="1"/>
  <c r="I758" i="3" s="1"/>
  <c r="I792" i="3"/>
  <c r="I791" i="3" s="1"/>
  <c r="I790" i="3" s="1"/>
  <c r="I796" i="3"/>
  <c r="I795" i="3" s="1"/>
  <c r="I801" i="3"/>
  <c r="I797" i="3" s="1"/>
  <c r="I806" i="3"/>
  <c r="I805" i="3" s="1"/>
  <c r="I804" i="3" s="1"/>
  <c r="I803" i="3" s="1"/>
  <c r="I813" i="3"/>
  <c r="I812" i="3" s="1"/>
  <c r="I811" i="3" s="1"/>
  <c r="I807" i="3" s="1"/>
  <c r="I818" i="3"/>
  <c r="I814" i="3" s="1"/>
  <c r="I826" i="3"/>
  <c r="I829" i="3"/>
  <c r="I828" i="3" s="1"/>
  <c r="I831" i="3"/>
  <c r="I830" i="3" s="1"/>
  <c r="I838" i="3"/>
  <c r="I837" i="3" s="1"/>
  <c r="I836" i="3" s="1"/>
  <c r="I841" i="3"/>
  <c r="I840" i="3" s="1"/>
  <c r="I839" i="3" s="1"/>
  <c r="I861" i="3"/>
  <c r="I860" i="3" s="1"/>
  <c r="I859" i="3" s="1"/>
  <c r="I864" i="3"/>
  <c r="I863" i="3" s="1"/>
  <c r="I862" i="3" s="1"/>
  <c r="I869" i="3"/>
  <c r="I868" i="3" s="1"/>
  <c r="I865" i="3" s="1"/>
  <c r="I873" i="3"/>
  <c r="I872" i="3" s="1"/>
  <c r="I871" i="3" s="1"/>
  <c r="I876" i="3"/>
  <c r="I875" i="3" s="1"/>
  <c r="I874" i="3" s="1"/>
  <c r="I881" i="3"/>
  <c r="I880" i="3" s="1"/>
  <c r="I879" i="3" s="1"/>
  <c r="I888" i="3"/>
  <c r="I887" i="3" s="1"/>
  <c r="I886" i="3" s="1"/>
  <c r="I896" i="3"/>
  <c r="I895" i="3" s="1"/>
  <c r="I894" i="3" s="1"/>
  <c r="I893" i="3" s="1"/>
  <c r="I971" i="3"/>
  <c r="I970" i="3" s="1"/>
  <c r="I969" i="3"/>
  <c r="I968" i="3" s="1"/>
  <c r="I964" i="3"/>
  <c r="I963" i="3" s="1"/>
  <c r="I962" i="3" s="1"/>
  <c r="I961" i="3" s="1"/>
  <c r="I960" i="3" s="1"/>
  <c r="I959" i="3"/>
  <c r="I958" i="3" s="1"/>
  <c r="I957" i="3" s="1"/>
  <c r="I956" i="3" s="1"/>
  <c r="I955" i="3" s="1"/>
  <c r="I952" i="3"/>
  <c r="I951" i="3" s="1"/>
  <c r="I941" i="3"/>
  <c r="I920" i="3"/>
  <c r="I919" i="3" s="1"/>
  <c r="I918" i="3"/>
  <c r="I917" i="3" s="1"/>
  <c r="I913" i="3"/>
  <c r="I912" i="3" s="1"/>
  <c r="I911" i="3" s="1"/>
  <c r="I910" i="3" s="1"/>
  <c r="I909" i="3" s="1"/>
  <c r="I1008" i="3"/>
  <c r="I1007" i="3" s="1"/>
  <c r="I1006" i="3" s="1"/>
  <c r="I1011" i="3"/>
  <c r="I1010" i="3" s="1"/>
  <c r="I1009" i="3" s="1"/>
  <c r="I1015" i="3"/>
  <c r="I1014" i="3" s="1"/>
  <c r="I1013" i="3" s="1"/>
  <c r="I1012" i="3" s="1"/>
  <c r="I1019" i="3"/>
  <c r="I1018" i="3" s="1"/>
  <c r="I1017" i="3" s="1"/>
  <c r="I1016" i="3" s="1"/>
  <c r="I1023" i="3"/>
  <c r="I1022" i="3" s="1"/>
  <c r="I1021" i="3" s="1"/>
  <c r="I1020" i="3" s="1"/>
  <c r="I1027" i="3"/>
  <c r="I1026" i="3" s="1"/>
  <c r="I1025" i="3" s="1"/>
  <c r="I1024" i="3" s="1"/>
  <c r="I1030" i="3"/>
  <c r="I1029" i="3" s="1"/>
  <c r="I1028" i="3" s="1"/>
  <c r="I1035" i="3"/>
  <c r="I1034" i="3" s="1"/>
  <c r="I1033" i="3" s="1"/>
  <c r="I1032" i="3" s="1"/>
  <c r="I1031" i="3" s="1"/>
  <c r="I1040" i="3"/>
  <c r="I1039" i="3" s="1"/>
  <c r="I1038" i="3" s="1"/>
  <c r="I1037" i="3" s="1"/>
  <c r="I1036" i="3" s="1"/>
  <c r="I1070" i="3"/>
  <c r="I1078" i="3"/>
  <c r="I1077" i="3" s="1"/>
  <c r="I1076" i="3" s="1"/>
  <c r="I1072" i="3" s="1"/>
  <c r="I1085" i="3"/>
  <c r="I1084" i="3" s="1"/>
  <c r="I1083" i="3" s="1"/>
  <c r="I1079" i="3" s="1"/>
  <c r="I1090" i="3"/>
  <c r="I1089" i="3" s="1"/>
  <c r="I1088" i="3" s="1"/>
  <c r="I1087" i="3" s="1"/>
  <c r="I1086" i="3" s="1"/>
  <c r="I1098" i="3"/>
  <c r="I1097" i="3" s="1"/>
  <c r="I1096" i="3" s="1"/>
  <c r="I1095" i="3" s="1"/>
  <c r="I1094" i="3" s="1"/>
  <c r="I1093" i="3" s="1"/>
  <c r="I1092" i="3" s="1"/>
  <c r="I1105" i="3"/>
  <c r="I1104" i="3" s="1"/>
  <c r="I1103" i="3" s="1"/>
  <c r="I1102" i="3" s="1"/>
  <c r="I1101" i="3" s="1"/>
  <c r="I1110" i="3"/>
  <c r="I1109" i="3" s="1"/>
  <c r="I1108" i="3" s="1"/>
  <c r="I1107" i="3" s="1"/>
  <c r="I1137" i="3"/>
  <c r="I1136" i="3" s="1"/>
  <c r="I1135" i="3" s="1"/>
  <c r="I1141" i="3"/>
  <c r="I1140" i="3" s="1"/>
  <c r="I1139" i="3" s="1"/>
  <c r="I1138" i="3" s="1"/>
  <c r="I1145" i="3"/>
  <c r="I1142" i="3" s="1"/>
  <c r="I1164" i="3"/>
  <c r="I1186" i="3"/>
  <c r="I1185" i="3" s="1"/>
  <c r="I1184" i="3" s="1"/>
  <c r="I1183" i="3" s="1"/>
  <c r="I1182" i="3" s="1"/>
  <c r="I1181" i="3" s="1"/>
  <c r="I1180" i="3" s="1"/>
  <c r="I1194" i="3"/>
  <c r="I1193" i="3" s="1"/>
  <c r="I1192" i="3" s="1"/>
  <c r="I1191" i="3" s="1"/>
  <c r="I1199" i="3"/>
  <c r="I1198" i="3" s="1"/>
  <c r="I1197" i="3" s="1"/>
  <c r="I1196" i="3" s="1"/>
  <c r="I1205" i="3"/>
  <c r="I1204" i="3" s="1"/>
  <c r="I1203" i="3" s="1"/>
  <c r="I1202" i="3" s="1"/>
  <c r="I1201" i="3" s="1"/>
  <c r="I1200" i="3" s="1"/>
  <c r="I1130" i="3"/>
  <c r="I1129" i="3"/>
  <c r="I1126" i="3"/>
  <c r="I1125" i="3"/>
  <c r="I1069" i="3"/>
  <c r="I1068" i="3"/>
  <c r="I1065" i="3"/>
  <c r="I1064" i="3"/>
  <c r="I1060" i="3"/>
  <c r="I1059" i="3"/>
  <c r="I1056" i="3"/>
  <c r="I1055" i="3"/>
  <c r="I947" i="3"/>
  <c r="I945" i="3"/>
  <c r="I942" i="3"/>
  <c r="I908" i="3"/>
  <c r="I907" i="3"/>
  <c r="I905" i="3"/>
  <c r="I904" i="3"/>
  <c r="I854" i="3"/>
  <c r="I853" i="3"/>
  <c r="I850" i="3"/>
  <c r="I849" i="3"/>
  <c r="I789" i="3"/>
  <c r="I788" i="3"/>
  <c r="I785" i="3"/>
  <c r="I784" i="3"/>
  <c r="I638" i="3"/>
  <c r="I409" i="3"/>
  <c r="I279" i="3"/>
  <c r="I278" i="3"/>
  <c r="I161" i="3"/>
  <c r="I160" i="3"/>
  <c r="I150" i="3"/>
  <c r="I149" i="3" s="1"/>
  <c r="I148" i="3" s="1"/>
  <c r="I147" i="3" s="1"/>
  <c r="I145" i="3"/>
  <c r="I144" i="3" s="1"/>
  <c r="I141" i="3"/>
  <c r="I140" i="3" s="1"/>
  <c r="I139" i="3" s="1"/>
  <c r="I138" i="3" s="1"/>
  <c r="I137" i="3"/>
  <c r="I136" i="3" s="1"/>
  <c r="I135" i="3" s="1"/>
  <c r="I134" i="3" s="1"/>
  <c r="I133" i="3"/>
  <c r="I132" i="3" s="1"/>
  <c r="I131" i="3" s="1"/>
  <c r="I130" i="3" s="1"/>
  <c r="I103" i="3"/>
  <c r="I102" i="3" s="1"/>
  <c r="I101" i="3"/>
  <c r="I100" i="3" s="1"/>
  <c r="I97" i="3"/>
  <c r="I95" i="3"/>
  <c r="I84" i="3"/>
  <c r="I83" i="3" s="1"/>
  <c r="I82" i="3" s="1"/>
  <c r="I81" i="3" s="1"/>
  <c r="I80" i="3" s="1"/>
  <c r="I75" i="3"/>
  <c r="I74" i="3" s="1"/>
  <c r="I73" i="3" s="1"/>
  <c r="I72" i="3" s="1"/>
  <c r="I71" i="3" s="1"/>
  <c r="I70" i="3"/>
  <c r="I69" i="3" s="1"/>
  <c r="I68" i="3" s="1"/>
  <c r="I65" i="3"/>
  <c r="I64" i="3" s="1"/>
  <c r="I63" i="3" s="1"/>
  <c r="I57" i="3"/>
  <c r="I58" i="3"/>
  <c r="I56" i="3"/>
  <c r="I53" i="3"/>
  <c r="I52" i="3"/>
  <c r="I41" i="3"/>
  <c r="I40" i="3"/>
  <c r="I37" i="3"/>
  <c r="I32" i="3"/>
  <c r="I22" i="3"/>
  <c r="H1204" i="3"/>
  <c r="H1203" i="3" s="1"/>
  <c r="H1202" i="3" s="1"/>
  <c r="H1201" i="3" s="1"/>
  <c r="H1200" i="3" s="1"/>
  <c r="E58" i="2" s="1"/>
  <c r="H1198" i="3"/>
  <c r="H1197" i="3" s="1"/>
  <c r="H1196" i="3" s="1"/>
  <c r="H1193" i="3"/>
  <c r="H1192" i="3" s="1"/>
  <c r="H1191" i="3" s="1"/>
  <c r="H1185" i="3"/>
  <c r="H1184" i="3" s="1"/>
  <c r="H1183" i="3" s="1"/>
  <c r="H1182" i="3" s="1"/>
  <c r="H1181" i="3" s="1"/>
  <c r="H1180" i="3" s="1"/>
  <c r="H1178" i="3"/>
  <c r="H1177" i="3" s="1"/>
  <c r="H1144" i="3"/>
  <c r="H1143" i="3" s="1"/>
  <c r="H1142" i="3"/>
  <c r="H1140" i="3"/>
  <c r="H1139" i="3" s="1"/>
  <c r="H1138" i="3" s="1"/>
  <c r="H1136" i="3"/>
  <c r="H1135" i="3" s="1"/>
  <c r="H1128" i="3"/>
  <c r="H1127" i="3" s="1"/>
  <c r="H1124" i="3"/>
  <c r="H1123" i="3" s="1"/>
  <c r="H1116" i="3"/>
  <c r="H1115" i="3" s="1"/>
  <c r="H1113" i="3"/>
  <c r="H1112" i="3" s="1"/>
  <c r="H1109" i="3"/>
  <c r="H1108" i="3" s="1"/>
  <c r="H1104" i="3"/>
  <c r="H1103" i="3" s="1"/>
  <c r="H1102" i="3" s="1"/>
  <c r="H1101" i="3" s="1"/>
  <c r="H1097" i="3"/>
  <c r="H1096" i="3" s="1"/>
  <c r="H1095" i="3" s="1"/>
  <c r="H1094" i="3" s="1"/>
  <c r="H1093" i="3" s="1"/>
  <c r="H1092" i="3" s="1"/>
  <c r="H1089" i="3"/>
  <c r="H1088" i="3" s="1"/>
  <c r="H1087" i="3" s="1"/>
  <c r="H1086" i="3" s="1"/>
  <c r="H1084" i="3"/>
  <c r="H1083" i="3" s="1"/>
  <c r="H1079" i="3" s="1"/>
  <c r="H1077" i="3"/>
  <c r="H1076" i="3" s="1"/>
  <c r="H1072" i="3" s="1"/>
  <c r="H1067" i="3"/>
  <c r="H1066" i="3" s="1"/>
  <c r="H1061" i="3" s="1"/>
  <c r="H1058" i="3"/>
  <c r="H1057" i="3" s="1"/>
  <c r="H1054" i="3"/>
  <c r="H1053" i="3" s="1"/>
  <c r="H1039" i="3"/>
  <c r="H1038" i="3" s="1"/>
  <c r="H1037" i="3" s="1"/>
  <c r="H1036" i="3" s="1"/>
  <c r="H1034" i="3"/>
  <c r="H1033" i="3" s="1"/>
  <c r="H1032" i="3" s="1"/>
  <c r="H1031" i="3" s="1"/>
  <c r="H1029" i="3"/>
  <c r="H1028" i="3" s="1"/>
  <c r="H1026" i="3"/>
  <c r="H1025" i="3" s="1"/>
  <c r="H1024" i="3" s="1"/>
  <c r="H1022" i="3"/>
  <c r="H1021" i="3" s="1"/>
  <c r="H1020" i="3" s="1"/>
  <c r="H1018" i="3"/>
  <c r="H1017" i="3" s="1"/>
  <c r="H1016" i="3" s="1"/>
  <c r="H1014" i="3"/>
  <c r="H1013" i="3" s="1"/>
  <c r="H1012" i="3" s="1"/>
  <c r="H1010" i="3"/>
  <c r="H1009" i="3" s="1"/>
  <c r="H1007" i="3"/>
  <c r="H1006" i="3" s="1"/>
  <c r="H989" i="3"/>
  <c r="H988" i="3" s="1"/>
  <c r="H987" i="3" s="1"/>
  <c r="H986" i="3" s="1"/>
  <c r="H970" i="3"/>
  <c r="H968" i="3"/>
  <c r="H963" i="3"/>
  <c r="H962" i="3" s="1"/>
  <c r="H961" i="3" s="1"/>
  <c r="H960" i="3" s="1"/>
  <c r="H958" i="3"/>
  <c r="H957" i="3" s="1"/>
  <c r="H956" i="3" s="1"/>
  <c r="H955" i="3" s="1"/>
  <c r="H951" i="3"/>
  <c r="H940" i="3"/>
  <c r="H927" i="3"/>
  <c r="H926" i="3" s="1"/>
  <c r="H924" i="3"/>
  <c r="H923" i="3" s="1"/>
  <c r="H919" i="3"/>
  <c r="H917" i="3"/>
  <c r="H912" i="3"/>
  <c r="H911" i="3" s="1"/>
  <c r="H910" i="3" s="1"/>
  <c r="H909" i="3" s="1"/>
  <c r="H906" i="3"/>
  <c r="H903" i="3"/>
  <c r="H895" i="3"/>
  <c r="H894" i="3" s="1"/>
  <c r="H893" i="3" s="1"/>
  <c r="H887" i="3"/>
  <c r="H886" i="3" s="1"/>
  <c r="H885" i="3"/>
  <c r="H884" i="3" s="1"/>
  <c r="H883" i="3" s="1"/>
  <c r="H882" i="3" s="1"/>
  <c r="H880" i="3"/>
  <c r="H879" i="3" s="1"/>
  <c r="H878" i="3"/>
  <c r="H877" i="3" s="1"/>
  <c r="H875" i="3"/>
  <c r="H874" i="3" s="1"/>
  <c r="H872" i="3"/>
  <c r="H871" i="3" s="1"/>
  <c r="H870" i="3"/>
  <c r="H868" i="3"/>
  <c r="H865" i="3" s="1"/>
  <c r="H863" i="3"/>
  <c r="H862" i="3" s="1"/>
  <c r="H860" i="3"/>
  <c r="H859" i="3" s="1"/>
  <c r="H852" i="3"/>
  <c r="H851" i="3" s="1"/>
  <c r="H848" i="3"/>
  <c r="H847" i="3" s="1"/>
  <c r="H840" i="3"/>
  <c r="H839" i="3" s="1"/>
  <c r="H837" i="3"/>
  <c r="H836" i="3" s="1"/>
  <c r="H835" i="3"/>
  <c r="H834" i="3" s="1"/>
  <c r="H830" i="3"/>
  <c r="H828" i="3"/>
  <c r="H825" i="3"/>
  <c r="H824" i="3" s="1"/>
  <c r="H817" i="3"/>
  <c r="H816" i="3" s="1"/>
  <c r="H815" i="3" s="1"/>
  <c r="H814" i="3"/>
  <c r="H812" i="3"/>
  <c r="H811" i="3" s="1"/>
  <c r="H807" i="3" s="1"/>
  <c r="H805" i="3"/>
  <c r="H804" i="3" s="1"/>
  <c r="H803" i="3" s="1"/>
  <c r="H800" i="3"/>
  <c r="H799" i="3" s="1"/>
  <c r="H798" i="3" s="1"/>
  <c r="H797" i="3"/>
  <c r="H794" i="3"/>
  <c r="H793" i="3" s="1"/>
  <c r="H791" i="3"/>
  <c r="H790" i="3" s="1"/>
  <c r="H787" i="3"/>
  <c r="H786" i="3" s="1"/>
  <c r="H783" i="3"/>
  <c r="H782" i="3" s="1"/>
  <c r="H773" i="3"/>
  <c r="H772" i="3" s="1"/>
  <c r="H771" i="3" s="1"/>
  <c r="H761" i="3"/>
  <c r="H760" i="3" s="1"/>
  <c r="H759" i="3" s="1"/>
  <c r="H758" i="3" s="1"/>
  <c r="H756" i="3"/>
  <c r="H755" i="3" s="1"/>
  <c r="H754" i="3" s="1"/>
  <c r="H752" i="3"/>
  <c r="H751" i="3" s="1"/>
  <c r="H750" i="3" s="1"/>
  <c r="H747" i="3"/>
  <c r="H746" i="3" s="1"/>
  <c r="H745" i="3" s="1"/>
  <c r="H743" i="3"/>
  <c r="H742" i="3" s="1"/>
  <c r="H741" i="3" s="1"/>
  <c r="H739" i="3"/>
  <c r="H738" i="3" s="1"/>
  <c r="H737" i="3" s="1"/>
  <c r="H734" i="3"/>
  <c r="H733" i="3" s="1"/>
  <c r="H732" i="3" s="1"/>
  <c r="H730" i="3"/>
  <c r="H729" i="3" s="1"/>
  <c r="H728" i="3" s="1"/>
  <c r="H727" i="3"/>
  <c r="H725" i="3"/>
  <c r="H724" i="3" s="1"/>
  <c r="H723" i="3" s="1"/>
  <c r="H721" i="3"/>
  <c r="H720" i="3" s="1"/>
  <c r="H719" i="3" s="1"/>
  <c r="H717" i="3"/>
  <c r="H716" i="3" s="1"/>
  <c r="H715" i="3" s="1"/>
  <c r="H713" i="3"/>
  <c r="H712" i="3" s="1"/>
  <c r="H711" i="3" s="1"/>
  <c r="H709" i="3"/>
  <c r="H708" i="3" s="1"/>
  <c r="H707" i="3" s="1"/>
  <c r="H705" i="3"/>
  <c r="H704" i="3" s="1"/>
  <c r="H703" i="3" s="1"/>
  <c r="H702" i="3"/>
  <c r="H680" i="3"/>
  <c r="H679" i="3" s="1"/>
  <c r="H673" i="3"/>
  <c r="H672" i="3" s="1"/>
  <c r="H671" i="3" s="1"/>
  <c r="H670" i="3"/>
  <c r="H668" i="3"/>
  <c r="H667" i="3" s="1"/>
  <c r="H666" i="3" s="1"/>
  <c r="H664" i="3"/>
  <c r="H663" i="3" s="1"/>
  <c r="H662" i="3" s="1"/>
  <c r="H661" i="3"/>
  <c r="H659" i="3"/>
  <c r="H658" i="3" s="1"/>
  <c r="H657" i="3" s="1"/>
  <c r="H655" i="3"/>
  <c r="H654" i="3" s="1"/>
  <c r="H653" i="3" s="1"/>
  <c r="H650" i="3"/>
  <c r="H649" i="3" s="1"/>
  <c r="H648" i="3" s="1"/>
  <c r="H646" i="3"/>
  <c r="H645" i="3" s="1"/>
  <c r="H644" i="3" s="1"/>
  <c r="H642" i="3"/>
  <c r="H641" i="3" s="1"/>
  <c r="H640" i="3" s="1"/>
  <c r="H634" i="3"/>
  <c r="H633" i="3" s="1"/>
  <c r="H627" i="3"/>
  <c r="H626" i="3" s="1"/>
  <c r="H625" i="3" s="1"/>
  <c r="H615" i="3"/>
  <c r="H614" i="3" s="1"/>
  <c r="H613" i="3"/>
  <c r="H611" i="3"/>
  <c r="H610" i="3" s="1"/>
  <c r="H609" i="3"/>
  <c r="H607" i="3"/>
  <c r="H606" i="3" s="1"/>
  <c r="H597" i="3"/>
  <c r="H596" i="3" s="1"/>
  <c r="H592" i="3" s="1"/>
  <c r="H590" i="3"/>
  <c r="H589" i="3" s="1"/>
  <c r="H588" i="3"/>
  <c r="H583" i="3"/>
  <c r="H582" i="3" s="1"/>
  <c r="H581" i="3"/>
  <c r="H580" i="3" s="1"/>
  <c r="H579" i="3" s="1"/>
  <c r="H578" i="3" s="1"/>
  <c r="H574" i="3"/>
  <c r="H573" i="3" s="1"/>
  <c r="H572" i="3" s="1"/>
  <c r="H570" i="3"/>
  <c r="H569" i="3" s="1"/>
  <c r="H568" i="3" s="1"/>
  <c r="H566" i="3"/>
  <c r="H565" i="3" s="1"/>
  <c r="H564" i="3" s="1"/>
  <c r="H562" i="3"/>
  <c r="H561" i="3" s="1"/>
  <c r="H560" i="3" s="1"/>
  <c r="H558" i="3"/>
  <c r="H557" i="3" s="1"/>
  <c r="H556" i="3" s="1"/>
  <c r="H554" i="3"/>
  <c r="H553" i="3" s="1"/>
  <c r="H552" i="3" s="1"/>
  <c r="H533" i="3"/>
  <c r="H532" i="3" s="1"/>
  <c r="H515" i="3"/>
  <c r="H514" i="3" s="1"/>
  <c r="H512" i="3" s="1"/>
  <c r="H511" i="3" s="1"/>
  <c r="H510" i="3" s="1"/>
  <c r="H508" i="3"/>
  <c r="H507" i="3" s="1"/>
  <c r="H506" i="3" s="1"/>
  <c r="H505" i="3" s="1"/>
  <c r="H494" i="3"/>
  <c r="H493" i="3" s="1"/>
  <c r="H491" i="3"/>
  <c r="H490" i="3" s="1"/>
  <c r="H489" i="3" s="1"/>
  <c r="H480" i="3"/>
  <c r="H478" i="3"/>
  <c r="H476" i="3"/>
  <c r="H475" i="3" s="1"/>
  <c r="H470" i="3"/>
  <c r="H469" i="3" s="1"/>
  <c r="H468" i="3" s="1"/>
  <c r="H467" i="3" s="1"/>
  <c r="H460" i="3"/>
  <c r="H458" i="3"/>
  <c r="H446" i="3"/>
  <c r="H445" i="3" s="1"/>
  <c r="H444" i="3" s="1"/>
  <c r="H443" i="3" s="1"/>
  <c r="H441" i="3"/>
  <c r="H440" i="3" s="1"/>
  <c r="H439" i="3" s="1"/>
  <c r="H437" i="3"/>
  <c r="H436" i="3" s="1"/>
  <c r="H435" i="3" s="1"/>
  <c r="H433" i="3"/>
  <c r="H432" i="3" s="1"/>
  <c r="H431" i="3" s="1"/>
  <c r="H418" i="3"/>
  <c r="H417" i="3" s="1"/>
  <c r="H415" i="3"/>
  <c r="H414" i="3" s="1"/>
  <c r="H405" i="3"/>
  <c r="H401" i="3"/>
  <c r="H389" i="3"/>
  <c r="H388" i="3" s="1"/>
  <c r="H387" i="3"/>
  <c r="H386" i="3" s="1"/>
  <c r="H380" i="3"/>
  <c r="H379" i="3" s="1"/>
  <c r="H373" i="3"/>
  <c r="H372" i="3" s="1"/>
  <c r="H371" i="3" s="1"/>
  <c r="H369" i="3"/>
  <c r="H368" i="3" s="1"/>
  <c r="H367" i="3" s="1"/>
  <c r="H361" i="3"/>
  <c r="H360" i="3" s="1"/>
  <c r="H359" i="3" s="1"/>
  <c r="H357" i="3"/>
  <c r="H356" i="3" s="1"/>
  <c r="H355" i="3" s="1"/>
  <c r="H335" i="3"/>
  <c r="H288" i="3"/>
  <c r="H287" i="3" s="1"/>
  <c r="H282" i="3"/>
  <c r="H261" i="3"/>
  <c r="H260" i="3" s="1"/>
  <c r="H258" i="3"/>
  <c r="H257" i="3" s="1"/>
  <c r="H254" i="3"/>
  <c r="H253" i="3" s="1"/>
  <c r="H244" i="3"/>
  <c r="H243" i="3" s="1"/>
  <c r="H242" i="3" s="1"/>
  <c r="H240" i="3"/>
  <c r="H239" i="3" s="1"/>
  <c r="H238" i="3" s="1"/>
  <c r="H232" i="3"/>
  <c r="H231" i="3" s="1"/>
  <c r="H230" i="3" s="1"/>
  <c r="H228" i="3"/>
  <c r="H227" i="3" s="1"/>
  <c r="H226" i="3" s="1"/>
  <c r="H204" i="3"/>
  <c r="H203" i="3" s="1"/>
  <c r="H198" i="3"/>
  <c r="H197" i="3" s="1"/>
  <c r="H196" i="3"/>
  <c r="H194" i="3"/>
  <c r="H193" i="3" s="1"/>
  <c r="H192" i="3" s="1"/>
  <c r="H181" i="3"/>
  <c r="H180" i="3" s="1"/>
  <c r="H179" i="3" s="1"/>
  <c r="H178" i="3" s="1"/>
  <c r="H177" i="3" s="1"/>
  <c r="H176" i="3" s="1"/>
  <c r="H173" i="3"/>
  <c r="H172" i="3" s="1"/>
  <c r="H168" i="3"/>
  <c r="H167" i="3" s="1"/>
  <c r="H166" i="3" s="1"/>
  <c r="H165" i="3" s="1"/>
  <c r="H159" i="3"/>
  <c r="H158" i="3" s="1"/>
  <c r="H149" i="3"/>
  <c r="H148" i="3" s="1"/>
  <c r="H147" i="3" s="1"/>
  <c r="H143" i="3"/>
  <c r="H142" i="3" s="1"/>
  <c r="H140" i="3"/>
  <c r="H139" i="3" s="1"/>
  <c r="H138" i="3" s="1"/>
  <c r="H136" i="3"/>
  <c r="H135" i="3" s="1"/>
  <c r="H134" i="3" s="1"/>
  <c r="H132" i="3"/>
  <c r="H131" i="3" s="1"/>
  <c r="H130" i="3" s="1"/>
  <c r="H102" i="3"/>
  <c r="H100" i="3"/>
  <c r="H93" i="3"/>
  <c r="H83" i="3"/>
  <c r="H82" i="3" s="1"/>
  <c r="H81" i="3" s="1"/>
  <c r="H80" i="3" s="1"/>
  <c r="E12" i="2" s="1"/>
  <c r="H74" i="3"/>
  <c r="H73" i="3" s="1"/>
  <c r="H72" i="3" s="1"/>
  <c r="H71" i="3" s="1"/>
  <c r="H69" i="3"/>
  <c r="H68" i="3" s="1"/>
  <c r="H64" i="3"/>
  <c r="H63" i="3" s="1"/>
  <c r="H55" i="3"/>
  <c r="H54" i="3" s="1"/>
  <c r="H51" i="3"/>
  <c r="H50" i="3" s="1"/>
  <c r="H39" i="3"/>
  <c r="H38" i="3" s="1"/>
  <c r="H35" i="3"/>
  <c r="H34" i="3" s="1"/>
  <c r="H30" i="3"/>
  <c r="H29" i="3" s="1"/>
  <c r="H28" i="3" s="1"/>
  <c r="H21" i="3"/>
  <c r="H20" i="3" s="1"/>
  <c r="H18" i="3"/>
  <c r="H17" i="3" s="1"/>
  <c r="I403" i="3"/>
  <c r="I402" i="3" s="1"/>
  <c r="I370" i="3"/>
  <c r="I369" i="3" s="1"/>
  <c r="I368" i="3" s="1"/>
  <c r="I367" i="3" s="1"/>
  <c r="G159" i="3"/>
  <c r="G158" i="3" s="1"/>
  <c r="I928" i="3"/>
  <c r="I927" i="3" s="1"/>
  <c r="I926" i="3" s="1"/>
  <c r="G416" i="3"/>
  <c r="G415" i="3" s="1"/>
  <c r="G414" i="3" s="1"/>
  <c r="G419" i="3"/>
  <c r="G420" i="3" s="1"/>
  <c r="G418" i="3" s="1"/>
  <c r="G417" i="3" s="1"/>
  <c r="I925" i="3"/>
  <c r="I924" i="3" s="1"/>
  <c r="I923" i="3" s="1"/>
  <c r="G515" i="3"/>
  <c r="G514" i="3" s="1"/>
  <c r="G513" i="3" s="1"/>
  <c r="G259" i="3"/>
  <c r="I259" i="3" s="1"/>
  <c r="I258" i="3" s="1"/>
  <c r="I257" i="3" s="1"/>
  <c r="G261" i="3"/>
  <c r="G260" i="3" s="1"/>
  <c r="I406" i="3" l="1"/>
  <c r="I405" i="3" s="1"/>
  <c r="I1163" i="3"/>
  <c r="I1162" i="3" s="1"/>
  <c r="I1161" i="3" s="1"/>
  <c r="I794" i="3"/>
  <c r="I793" i="3" s="1"/>
  <c r="H49" i="3"/>
  <c r="H400" i="3"/>
  <c r="I944" i="3"/>
  <c r="I943" i="3" s="1"/>
  <c r="H463" i="3"/>
  <c r="H462" i="3" s="1"/>
  <c r="H846" i="3"/>
  <c r="H33" i="3"/>
  <c r="H27" i="3" s="1"/>
  <c r="H26" i="3" s="1"/>
  <c r="H207" i="3"/>
  <c r="H206" i="3" s="1"/>
  <c r="E28" i="2" s="1"/>
  <c r="I207" i="3"/>
  <c r="I206" i="3" s="1"/>
  <c r="E24" i="2"/>
  <c r="I94" i="3"/>
  <c r="I93" i="3" s="1"/>
  <c r="I198" i="3"/>
  <c r="I197" i="3" s="1"/>
  <c r="I825" i="3"/>
  <c r="I824" i="3" s="1"/>
  <c r="I527" i="3"/>
  <c r="I526" i="3" s="1"/>
  <c r="I525" i="3" s="1"/>
  <c r="H500" i="3"/>
  <c r="H499" i="3" s="1"/>
  <c r="I143" i="3"/>
  <c r="H950" i="3"/>
  <c r="H949" i="3" s="1"/>
  <c r="H948" i="3" s="1"/>
  <c r="I950" i="3"/>
  <c r="I949" i="3" s="1"/>
  <c r="I948" i="3" s="1"/>
  <c r="I692" i="3"/>
  <c r="I691" i="3" s="1"/>
  <c r="I690" i="3" s="1"/>
  <c r="I335" i="3"/>
  <c r="I387" i="3"/>
  <c r="I386" i="3" s="1"/>
  <c r="H191" i="3"/>
  <c r="H190" i="3" s="1"/>
  <c r="E27" i="2" s="1"/>
  <c r="I581" i="3"/>
  <c r="I580" i="3" s="1"/>
  <c r="I579" i="3" s="1"/>
  <c r="I578" i="3" s="1"/>
  <c r="I354" i="3"/>
  <c r="I607" i="3"/>
  <c r="I606" i="3" s="1"/>
  <c r="I602" i="3"/>
  <c r="H16" i="3"/>
  <c r="H15" i="3" s="1"/>
  <c r="H14" i="3" s="1"/>
  <c r="E9" i="2" s="1"/>
  <c r="H354" i="3"/>
  <c r="H327" i="3" s="1"/>
  <c r="I670" i="3"/>
  <c r="I817" i="3"/>
  <c r="I816" i="3" s="1"/>
  <c r="I815" i="3" s="1"/>
  <c r="I885" i="3"/>
  <c r="I884" i="3" s="1"/>
  <c r="I883" i="3" s="1"/>
  <c r="I882" i="3" s="1"/>
  <c r="I802" i="3"/>
  <c r="H802" i="3"/>
  <c r="I1144" i="3"/>
  <c r="I1143" i="3" s="1"/>
  <c r="I611" i="3"/>
  <c r="I610" i="3" s="1"/>
  <c r="H1122" i="3"/>
  <c r="H1121" i="3" s="1"/>
  <c r="I401" i="3"/>
  <c r="I478" i="3"/>
  <c r="I477" i="3" s="1"/>
  <c r="E25" i="2"/>
  <c r="I680" i="3"/>
  <c r="I679" i="3" s="1"/>
  <c r="I331" i="3"/>
  <c r="I330" i="3" s="1"/>
  <c r="I191" i="3"/>
  <c r="I190" i="3" s="1"/>
  <c r="I39" i="3"/>
  <c r="I38" i="3" s="1"/>
  <c r="I274" i="3"/>
  <c r="I852" i="3"/>
  <c r="I851" i="3" s="1"/>
  <c r="I903" i="3"/>
  <c r="I940" i="3"/>
  <c r="I1054" i="3"/>
  <c r="I1053" i="3" s="1"/>
  <c r="I1124" i="3"/>
  <c r="I1123" i="3" s="1"/>
  <c r="I702" i="3"/>
  <c r="I800" i="3"/>
  <c r="I799" i="3" s="1"/>
  <c r="I798" i="3" s="1"/>
  <c r="I476" i="3"/>
  <c r="I475" i="3" s="1"/>
  <c r="I613" i="3"/>
  <c r="H587" i="3"/>
  <c r="I878" i="3"/>
  <c r="I877" i="3" s="1"/>
  <c r="I51" i="3"/>
  <c r="I50" i="3" s="1"/>
  <c r="I277" i="3"/>
  <c r="I276" i="3" s="1"/>
  <c r="I1058" i="3"/>
  <c r="I1057" i="3" s="1"/>
  <c r="I1128" i="3"/>
  <c r="I1127" i="3" s="1"/>
  <c r="I870" i="3"/>
  <c r="I588" i="3"/>
  <c r="I256" i="3"/>
  <c r="I247" i="3" s="1"/>
  <c r="I967" i="3"/>
  <c r="I966" i="3" s="1"/>
  <c r="I965" i="3" s="1"/>
  <c r="I661" i="3"/>
  <c r="I727" i="3"/>
  <c r="I835" i="3"/>
  <c r="I834" i="3" s="1"/>
  <c r="E16" i="2"/>
  <c r="E15" i="2" s="1"/>
  <c r="I922" i="3"/>
  <c r="I921" i="3" s="1"/>
  <c r="H939" i="3"/>
  <c r="H938" i="3" s="1"/>
  <c r="H1111" i="3"/>
  <c r="H1106" i="3" s="1"/>
  <c r="H1100" i="3" s="1"/>
  <c r="H1099" i="3" s="1"/>
  <c r="H1091" i="3" s="1"/>
  <c r="H1160" i="3"/>
  <c r="H1159" i="3" s="1"/>
  <c r="I378" i="3"/>
  <c r="I377" i="3" s="1"/>
  <c r="H99" i="3"/>
  <c r="H92" i="3" s="1"/>
  <c r="H281" i="3"/>
  <c r="H280" i="3" s="1"/>
  <c r="H286" i="3"/>
  <c r="H1190" i="3"/>
  <c r="G401" i="3"/>
  <c r="H67" i="3"/>
  <c r="H66" i="3" s="1"/>
  <c r="H378" i="3"/>
  <c r="H377" i="3" s="1"/>
  <c r="H376" i="3" s="1"/>
  <c r="H477" i="3"/>
  <c r="H1195" i="3"/>
  <c r="I827" i="3"/>
  <c r="I773" i="3"/>
  <c r="I772" i="3" s="1"/>
  <c r="I771" i="3" s="1"/>
  <c r="I783" i="3"/>
  <c r="I782" i="3" s="1"/>
  <c r="I1063" i="3"/>
  <c r="I1062" i="3" s="1"/>
  <c r="I1067" i="3"/>
  <c r="I1066" i="3" s="1"/>
  <c r="I1071" i="3"/>
  <c r="I416" i="3"/>
  <c r="I415" i="3" s="1"/>
  <c r="I414" i="3" s="1"/>
  <c r="H781" i="3"/>
  <c r="H827" i="3"/>
  <c r="H823" i="3" s="1"/>
  <c r="H822" i="3" s="1"/>
  <c r="H833" i="3"/>
  <c r="H832" i="3" s="1"/>
  <c r="H967" i="3"/>
  <c r="H966" i="3" s="1"/>
  <c r="H965" i="3" s="1"/>
  <c r="I99" i="3"/>
  <c r="I281" i="3"/>
  <c r="I280" i="3" s="1"/>
  <c r="I334" i="3"/>
  <c r="I419" i="3"/>
  <c r="I286" i="3"/>
  <c r="H256" i="3"/>
  <c r="H247" i="3" s="1"/>
  <c r="H170" i="3"/>
  <c r="H164" i="3" s="1"/>
  <c r="H163" i="3" s="1"/>
  <c r="E21" i="2" s="1"/>
  <c r="H171" i="3"/>
  <c r="I159" i="3"/>
  <c r="I158" i="3" s="1"/>
  <c r="H153" i="3"/>
  <c r="H152" i="3" s="1"/>
  <c r="H129" i="3"/>
  <c r="H128" i="3" s="1"/>
  <c r="H127" i="3" s="1"/>
  <c r="E19" i="2" s="1"/>
  <c r="I55" i="3"/>
  <c r="I54" i="3" s="1"/>
  <c r="I171" i="3"/>
  <c r="I170" i="3"/>
  <c r="I164" i="3" s="1"/>
  <c r="I163" i="3" s="1"/>
  <c r="H413" i="3"/>
  <c r="I420" i="3"/>
  <c r="H457" i="3"/>
  <c r="H456" i="3" s="1"/>
  <c r="H454" i="3" s="1"/>
  <c r="I513" i="3"/>
  <c r="I512" i="3" s="1"/>
  <c r="I511" i="3" s="1"/>
  <c r="I510" i="3" s="1"/>
  <c r="I500" i="3" s="1"/>
  <c r="I430" i="3"/>
  <c r="I457" i="3"/>
  <c r="I456" i="3" s="1"/>
  <c r="I455" i="3" s="1"/>
  <c r="I787" i="3"/>
  <c r="I786" i="3" s="1"/>
  <c r="H749" i="3"/>
  <c r="I749" i="3"/>
  <c r="H639" i="3"/>
  <c r="I634" i="3"/>
  <c r="I633" i="3" s="1"/>
  <c r="H632" i="3"/>
  <c r="I639" i="3"/>
  <c r="I652" i="3"/>
  <c r="I736" i="3"/>
  <c r="I848" i="3"/>
  <c r="I847" i="3" s="1"/>
  <c r="I858" i="3"/>
  <c r="H916" i="3"/>
  <c r="H915" i="3" s="1"/>
  <c r="H914" i="3" s="1"/>
  <c r="H922" i="3"/>
  <c r="H921" i="3" s="1"/>
  <c r="I916" i="3"/>
  <c r="I915" i="3" s="1"/>
  <c r="I914" i="3" s="1"/>
  <c r="I906" i="3"/>
  <c r="H902" i="3"/>
  <c r="H1052" i="3"/>
  <c r="H1071" i="3"/>
  <c r="I67" i="3"/>
  <c r="I66" i="3" s="1"/>
  <c r="I892" i="3"/>
  <c r="I891" i="3"/>
  <c r="I890" i="3" s="1"/>
  <c r="I889" i="3" s="1"/>
  <c r="I531" i="3"/>
  <c r="I530" i="3" s="1"/>
  <c r="I551" i="3"/>
  <c r="I1190" i="3"/>
  <c r="I1195" i="3"/>
  <c r="H531" i="3"/>
  <c r="H530" i="3" s="1"/>
  <c r="H892" i="3"/>
  <c r="H891" i="3"/>
  <c r="H890" i="3" s="1"/>
  <c r="H889" i="3" s="1"/>
  <c r="H1107" i="3"/>
  <c r="H551" i="3"/>
  <c r="H652" i="3"/>
  <c r="H430" i="3"/>
  <c r="H429" i="3" s="1"/>
  <c r="H736" i="3"/>
  <c r="H858" i="3"/>
  <c r="H1004" i="3"/>
  <c r="H1003" i="3" s="1"/>
  <c r="G406" i="3"/>
  <c r="G405" i="3" s="1"/>
  <c r="G153" i="3"/>
  <c r="G413" i="3"/>
  <c r="G373" i="3"/>
  <c r="G372" i="3" s="1"/>
  <c r="G371" i="3" s="1"/>
  <c r="G240" i="3"/>
  <c r="G239" i="3" s="1"/>
  <c r="G238" i="3" s="1"/>
  <c r="I990" i="3"/>
  <c r="I989" i="3" s="1"/>
  <c r="I988" i="3" s="1"/>
  <c r="I987" i="3" s="1"/>
  <c r="I986" i="3" s="1"/>
  <c r="I1179" i="3"/>
  <c r="I1178" i="3" s="1"/>
  <c r="I1177" i="3" s="1"/>
  <c r="I1160" i="3" l="1"/>
  <c r="I1159" i="3" s="1"/>
  <c r="I1158" i="3" s="1"/>
  <c r="I846" i="3"/>
  <c r="I845" i="3" s="1"/>
  <c r="I844" i="3" s="1"/>
  <c r="I843" i="3" s="1"/>
  <c r="I842" i="3" s="1"/>
  <c r="I400" i="3"/>
  <c r="I376" i="3"/>
  <c r="I375" i="3" s="1"/>
  <c r="H273" i="3"/>
  <c r="H272" i="3" s="1"/>
  <c r="I273" i="3"/>
  <c r="I272" i="3" s="1"/>
  <c r="I49" i="3"/>
  <c r="I48" i="3" s="1"/>
  <c r="H375" i="3"/>
  <c r="E34" i="2" s="1"/>
  <c r="H524" i="3"/>
  <c r="H523" i="3" s="1"/>
  <c r="E53" i="2" s="1"/>
  <c r="I524" i="3"/>
  <c r="I523" i="3" s="1"/>
  <c r="H631" i="3"/>
  <c r="H630" i="3" s="1"/>
  <c r="H421" i="3"/>
  <c r="I429" i="3"/>
  <c r="I421" i="3" s="1"/>
  <c r="I142" i="3"/>
  <c r="I129" i="3" s="1"/>
  <c r="I128" i="3" s="1"/>
  <c r="I127" i="3" s="1"/>
  <c r="H1158" i="3"/>
  <c r="H1120" i="3"/>
  <c r="H48" i="3"/>
  <c r="H47" i="3" s="1"/>
  <c r="I939" i="3"/>
  <c r="I938" i="3" s="1"/>
  <c r="I823" i="3"/>
  <c r="I822" i="3" s="1"/>
  <c r="I820" i="3" s="1"/>
  <c r="H586" i="3"/>
  <c r="H585" i="3" s="1"/>
  <c r="H577" i="3" s="1"/>
  <c r="H88" i="3"/>
  <c r="H87" i="3" s="1"/>
  <c r="H900" i="3"/>
  <c r="H899" i="3" s="1"/>
  <c r="E38" i="2" s="1"/>
  <c r="I246" i="3"/>
  <c r="I175" i="3" s="1"/>
  <c r="I329" i="3"/>
  <c r="I328" i="3" s="1"/>
  <c r="I327" i="3" s="1"/>
  <c r="H326" i="3"/>
  <c r="E33" i="2" s="1"/>
  <c r="H246" i="3"/>
  <c r="H175" i="3" s="1"/>
  <c r="H780" i="3"/>
  <c r="H779" i="3" s="1"/>
  <c r="H777" i="3" s="1"/>
  <c r="H776" i="3" s="1"/>
  <c r="H775" i="3" s="1"/>
  <c r="H689" i="3" s="1"/>
  <c r="I1122" i="3"/>
  <c r="I1121" i="3" s="1"/>
  <c r="I153" i="3"/>
  <c r="I152" i="3" s="1"/>
  <c r="I454" i="3"/>
  <c r="I902" i="3"/>
  <c r="I781" i="3"/>
  <c r="I780" i="3" s="1"/>
  <c r="H901" i="3"/>
  <c r="H455" i="3"/>
  <c r="I632" i="3"/>
  <c r="I631" i="3" s="1"/>
  <c r="I92" i="3"/>
  <c r="I1052" i="3"/>
  <c r="I275" i="3"/>
  <c r="G400" i="3"/>
  <c r="G399" i="3" s="1"/>
  <c r="G398" i="3" s="1"/>
  <c r="H1189" i="3"/>
  <c r="H1188" i="3" s="1"/>
  <c r="E57" i="2" s="1"/>
  <c r="E56" i="2" s="1"/>
  <c r="E50" i="2"/>
  <c r="I833" i="3"/>
  <c r="I832" i="3" s="1"/>
  <c r="I418" i="3"/>
  <c r="I417" i="3" s="1"/>
  <c r="I413" i="3" s="1"/>
  <c r="H453" i="3"/>
  <c r="E48" i="2" s="1"/>
  <c r="I1061" i="3"/>
  <c r="H821" i="3"/>
  <c r="H820" i="3"/>
  <c r="H819" i="3" s="1"/>
  <c r="H151" i="3"/>
  <c r="E20" i="2" s="1"/>
  <c r="E18" i="2" s="1"/>
  <c r="H845" i="3"/>
  <c r="H844" i="3" s="1"/>
  <c r="H843" i="3" s="1"/>
  <c r="H842" i="3" s="1"/>
  <c r="I453" i="3"/>
  <c r="H399" i="3"/>
  <c r="H398" i="3" s="1"/>
  <c r="E35" i="2" s="1"/>
  <c r="H13" i="3"/>
  <c r="H12" i="3" s="1"/>
  <c r="H1051" i="3"/>
  <c r="H1050" i="3" s="1"/>
  <c r="E41" i="2" s="1"/>
  <c r="I1189" i="3"/>
  <c r="I1188" i="3" s="1"/>
  <c r="I550" i="3"/>
  <c r="I549" i="3"/>
  <c r="H550" i="3"/>
  <c r="H549" i="3"/>
  <c r="G152" i="3"/>
  <c r="G151" i="3"/>
  <c r="D20" i="2" s="1"/>
  <c r="I23" i="3"/>
  <c r="I21" i="3" s="1"/>
  <c r="I20" i="3" s="1"/>
  <c r="I19" i="3"/>
  <c r="I18" i="3" s="1"/>
  <c r="I17" i="3" s="1"/>
  <c r="E10" i="2" l="1"/>
  <c r="I86" i="3"/>
  <c r="I85" i="3" s="1"/>
  <c r="H86" i="3"/>
  <c r="H85" i="3" s="1"/>
  <c r="H46" i="3" s="1"/>
  <c r="E32" i="2"/>
  <c r="E31" i="2" s="1"/>
  <c r="H522" i="3"/>
  <c r="H688" i="3"/>
  <c r="E40" i="2"/>
  <c r="E11" i="2"/>
  <c r="H1119" i="3"/>
  <c r="I1120" i="3"/>
  <c r="I1119" i="3" s="1"/>
  <c r="I821" i="3"/>
  <c r="I47" i="3"/>
  <c r="I819" i="3"/>
  <c r="F20" i="2"/>
  <c r="I900" i="3"/>
  <c r="I899" i="3" s="1"/>
  <c r="I399" i="3"/>
  <c r="I398" i="3" s="1"/>
  <c r="E45" i="2"/>
  <c r="I16" i="3"/>
  <c r="I15" i="3" s="1"/>
  <c r="I14" i="3" s="1"/>
  <c r="I630" i="3"/>
  <c r="I901" i="3"/>
  <c r="I151" i="3"/>
  <c r="I779" i="3"/>
  <c r="I777" i="3" s="1"/>
  <c r="I776" i="3" s="1"/>
  <c r="I775" i="3" s="1"/>
  <c r="I689" i="3" s="1"/>
  <c r="I326" i="3"/>
  <c r="E29" i="2"/>
  <c r="E23" i="2" s="1"/>
  <c r="I1051" i="3"/>
  <c r="I1050" i="3" s="1"/>
  <c r="H1187" i="3"/>
  <c r="H126" i="3"/>
  <c r="H452" i="3"/>
  <c r="I1187" i="3"/>
  <c r="H629" i="3"/>
  <c r="E54" i="2"/>
  <c r="E52" i="2" s="1"/>
  <c r="I522" i="3"/>
  <c r="E49" i="2"/>
  <c r="E47" i="2" s="1"/>
  <c r="H271" i="3"/>
  <c r="G389" i="3"/>
  <c r="G388" i="3" s="1"/>
  <c r="G387" i="3"/>
  <c r="G386" i="3" s="1"/>
  <c r="G361" i="3"/>
  <c r="G360" i="3" s="1"/>
  <c r="G359" i="3" s="1"/>
  <c r="G357" i="3"/>
  <c r="G356" i="3" s="1"/>
  <c r="G355" i="3" s="1"/>
  <c r="G627" i="3"/>
  <c r="G626" i="3" s="1"/>
  <c r="G625" i="3" s="1"/>
  <c r="G494" i="3"/>
  <c r="G493" i="3" s="1"/>
  <c r="G492" i="3"/>
  <c r="G204" i="3"/>
  <c r="G203" i="3" s="1"/>
  <c r="G773" i="3"/>
  <c r="G772" i="3" s="1"/>
  <c r="G771" i="3" s="1"/>
  <c r="G680" i="3"/>
  <c r="G679" i="3" s="1"/>
  <c r="G761" i="3"/>
  <c r="G760" i="3" s="1"/>
  <c r="G759" i="3" s="1"/>
  <c r="G758" i="3" s="1"/>
  <c r="G1193" i="3"/>
  <c r="G1198" i="3"/>
  <c r="G1197" i="3" s="1"/>
  <c r="G1196" i="3" s="1"/>
  <c r="G927" i="3"/>
  <c r="G926" i="3" s="1"/>
  <c r="G924" i="3"/>
  <c r="G923" i="3" s="1"/>
  <c r="I46" i="3" l="1"/>
  <c r="H687" i="3"/>
  <c r="H576" i="3" s="1"/>
  <c r="E44" i="2"/>
  <c r="E43" i="2" s="1"/>
  <c r="H1118" i="3"/>
  <c r="G1113" i="3"/>
  <c r="G1112" i="3" s="1"/>
  <c r="I1114" i="3"/>
  <c r="I1113" i="3" s="1"/>
  <c r="I1112" i="3" s="1"/>
  <c r="H45" i="3"/>
  <c r="E13" i="2"/>
  <c r="E8" i="2" s="1"/>
  <c r="I1118" i="3"/>
  <c r="I629" i="3"/>
  <c r="I688" i="3"/>
  <c r="I126" i="3"/>
  <c r="I271" i="3"/>
  <c r="G491" i="3"/>
  <c r="G490" i="3" s="1"/>
  <c r="G489" i="3" s="1"/>
  <c r="I492" i="3"/>
  <c r="I491" i="3" s="1"/>
  <c r="I490" i="3" s="1"/>
  <c r="I489" i="3" s="1"/>
  <c r="I463" i="3" s="1"/>
  <c r="G1116" i="3"/>
  <c r="G1115" i="3" s="1"/>
  <c r="I1117" i="3"/>
  <c r="I1116" i="3" s="1"/>
  <c r="I1115" i="3" s="1"/>
  <c r="G922" i="3"/>
  <c r="G921" i="3" s="1"/>
  <c r="G989" i="3"/>
  <c r="G988" i="3" s="1"/>
  <c r="G987" i="3" s="1"/>
  <c r="G986" i="3" s="1"/>
  <c r="G354" i="3"/>
  <c r="G1195" i="3"/>
  <c r="G912" i="3"/>
  <c r="G911" i="3" s="1"/>
  <c r="G910" i="3" s="1"/>
  <c r="G909" i="3" s="1"/>
  <c r="G1111" i="3" l="1"/>
  <c r="I1111" i="3"/>
  <c r="I1106" i="3" s="1"/>
  <c r="I462" i="3"/>
  <c r="I687" i="3"/>
  <c r="I1100" i="3" l="1"/>
  <c r="I587" i="3"/>
  <c r="G36" i="3"/>
  <c r="I36" i="3" s="1"/>
  <c r="I35" i="3" s="1"/>
  <c r="I34" i="3" s="1"/>
  <c r="I33" i="3" s="1"/>
  <c r="G31" i="3"/>
  <c r="I31" i="3" s="1"/>
  <c r="I30" i="3" s="1"/>
  <c r="I29" i="3" s="1"/>
  <c r="I28" i="3" s="1"/>
  <c r="I1099" i="3" l="1"/>
  <c r="I586" i="3"/>
  <c r="I585" i="3" s="1"/>
  <c r="I27" i="3"/>
  <c r="I26" i="3" s="1"/>
  <c r="I13" i="3" s="1"/>
  <c r="I12" i="3" s="1"/>
  <c r="G254" i="3"/>
  <c r="G253" i="3" s="1"/>
  <c r="I1091" i="3" l="1"/>
  <c r="I577" i="3"/>
  <c r="I576" i="3" s="1"/>
  <c r="G198" i="3"/>
  <c r="G197" i="3" s="1"/>
  <c r="G615" i="3" l="1"/>
  <c r="G614" i="3" s="1"/>
  <c r="G611" i="3"/>
  <c r="G610" i="3" s="1"/>
  <c r="G607" i="3"/>
  <c r="G606" i="3" s="1"/>
  <c r="G597" i="3"/>
  <c r="G596" i="3" s="1"/>
  <c r="G592" i="3" s="1"/>
  <c r="G590" i="3"/>
  <c r="G589" i="3" s="1"/>
  <c r="G583" i="3"/>
  <c r="G582" i="3" s="1"/>
  <c r="G74" i="3"/>
  <c r="G73" i="3" s="1"/>
  <c r="G72" i="3" s="1"/>
  <c r="G71" i="3" s="1"/>
  <c r="G69" i="3"/>
  <c r="G67" i="3" s="1"/>
  <c r="G66" i="3" s="1"/>
  <c r="G68" i="3" l="1"/>
  <c r="G380" i="3"/>
  <c r="G1109" i="3"/>
  <c r="G1108" i="3" s="1"/>
  <c r="G288" i="3"/>
  <c r="G287" i="3" s="1"/>
  <c r="G194" i="3"/>
  <c r="G193" i="3" s="1"/>
  <c r="G192" i="3" s="1"/>
  <c r="G1106" i="3" l="1"/>
  <c r="G1107" i="3"/>
  <c r="G281" i="3"/>
  <c r="G280" i="3" s="1"/>
  <c r="G282" i="3"/>
  <c r="G335" i="3"/>
  <c r="G378" i="3"/>
  <c r="G377" i="3" s="1"/>
  <c r="G376" i="3" s="1"/>
  <c r="G379" i="3"/>
  <c r="G286" i="3"/>
  <c r="D35" i="2"/>
  <c r="F35" i="2" s="1"/>
  <c r="G446" i="3"/>
  <c r="G445" i="3" s="1"/>
  <c r="G444" i="3" s="1"/>
  <c r="G443" i="3" s="1"/>
  <c r="G554" i="3"/>
  <c r="G553" i="3" s="1"/>
  <c r="G552" i="3" s="1"/>
  <c r="G558" i="3"/>
  <c r="G557" i="3" s="1"/>
  <c r="G556" i="3" s="1"/>
  <c r="G562" i="3"/>
  <c r="G561" i="3" s="1"/>
  <c r="G560" i="3" s="1"/>
  <c r="G566" i="3"/>
  <c r="G565" i="3" s="1"/>
  <c r="G564" i="3" s="1"/>
  <c r="G570" i="3"/>
  <c r="G569" i="3" s="1"/>
  <c r="G568" i="3" s="1"/>
  <c r="G868" i="3"/>
  <c r="G865" i="3" s="1"/>
  <c r="G863" i="3"/>
  <c r="G862" i="3" s="1"/>
  <c r="G860" i="3"/>
  <c r="G859" i="3" s="1"/>
  <c r="G875" i="3"/>
  <c r="G874" i="3" s="1"/>
  <c r="G478" i="3"/>
  <c r="G480" i="3"/>
  <c r="G895" i="3"/>
  <c r="G894" i="3" s="1"/>
  <c r="G893" i="3" s="1"/>
  <c r="G892" i="3" s="1"/>
  <c r="G458" i="3"/>
  <c r="G460" i="3"/>
  <c r="G433" i="3"/>
  <c r="G432" i="3" s="1"/>
  <c r="G431" i="3" s="1"/>
  <c r="G437" i="3"/>
  <c r="G436" i="3" s="1"/>
  <c r="G435" i="3" s="1"/>
  <c r="G441" i="3"/>
  <c r="G440" i="3" s="1"/>
  <c r="G439" i="3" s="1"/>
  <c r="G132" i="3"/>
  <c r="G131" i="3" s="1"/>
  <c r="G130" i="3" s="1"/>
  <c r="G136" i="3"/>
  <c r="G135" i="3" s="1"/>
  <c r="G134" i="3" s="1"/>
  <c r="G140" i="3"/>
  <c r="G139" i="3" s="1"/>
  <c r="G138" i="3" s="1"/>
  <c r="G143" i="3"/>
  <c r="G142" i="3" s="1"/>
  <c r="G149" i="3"/>
  <c r="G148" i="3" s="1"/>
  <c r="G147" i="3" s="1"/>
  <c r="G102" i="3"/>
  <c r="G64" i="3"/>
  <c r="G18" i="3"/>
  <c r="G17" i="3" s="1"/>
  <c r="G21" i="3"/>
  <c r="G181" i="3"/>
  <c r="G180" i="3" s="1"/>
  <c r="G179" i="3" s="1"/>
  <c r="G178" i="3" s="1"/>
  <c r="G177" i="3" s="1"/>
  <c r="G702" i="3"/>
  <c r="G830" i="3"/>
  <c r="G727" i="3"/>
  <c r="G709" i="3"/>
  <c r="G708" i="3" s="1"/>
  <c r="G707" i="3" s="1"/>
  <c r="G659" i="3"/>
  <c r="G658" i="3" s="1"/>
  <c r="G657" i="3" s="1"/>
  <c r="G1097" i="3"/>
  <c r="G1096" i="3" s="1"/>
  <c r="G1095" i="3" s="1"/>
  <c r="G1094" i="3" s="1"/>
  <c r="G1093" i="3" s="1"/>
  <c r="G1092" i="3" s="1"/>
  <c r="G963" i="3"/>
  <c r="G962" i="3" s="1"/>
  <c r="G961" i="3" s="1"/>
  <c r="G960" i="3" s="1"/>
  <c r="G634" i="3"/>
  <c r="G613" i="3"/>
  <c r="G609" i="3"/>
  <c r="G906" i="3"/>
  <c r="G903" i="3"/>
  <c r="G375" i="3" l="1"/>
  <c r="G273" i="3"/>
  <c r="G272" i="3" s="1"/>
  <c r="G858" i="3"/>
  <c r="G457" i="3"/>
  <c r="G477" i="3"/>
  <c r="G430" i="3"/>
  <c r="G129" i="3"/>
  <c r="G902" i="3"/>
  <c r="G1077" i="3"/>
  <c r="G1076" i="3" s="1"/>
  <c r="G1072" i="3" s="1"/>
  <c r="G1084" i="3"/>
  <c r="G1083" i="3" s="1"/>
  <c r="G1079" i="3" s="1"/>
  <c r="G1034" i="3"/>
  <c r="G1033" i="3" s="1"/>
  <c r="G1032" i="3" s="1"/>
  <c r="G1031" i="3" s="1"/>
  <c r="G919" i="3"/>
  <c r="G917" i="3"/>
  <c r="G958" i="3"/>
  <c r="G957" i="3" s="1"/>
  <c r="G956" i="3" s="1"/>
  <c r="G955" i="3" s="1"/>
  <c r="G968" i="3"/>
  <c r="G970" i="3"/>
  <c r="G951" i="3"/>
  <c r="G1007" i="3"/>
  <c r="G1006" i="3" s="1"/>
  <c r="G1010" i="3"/>
  <c r="G1009" i="3" s="1"/>
  <c r="G1014" i="3"/>
  <c r="G1013" i="3" s="1"/>
  <c r="G1012" i="3" s="1"/>
  <c r="G756" i="3"/>
  <c r="G755" i="3" s="1"/>
  <c r="G754" i="3" s="1"/>
  <c r="G752" i="3"/>
  <c r="G751" i="3" s="1"/>
  <c r="G750" i="3" s="1"/>
  <c r="G1018" i="3"/>
  <c r="G1017" i="3" s="1"/>
  <c r="G1016" i="3" s="1"/>
  <c r="G1022" i="3"/>
  <c r="G1021" i="3" s="1"/>
  <c r="G1020" i="3" s="1"/>
  <c r="G1026" i="3"/>
  <c r="G1025" i="3" s="1"/>
  <c r="G1024" i="3" s="1"/>
  <c r="G1029" i="3"/>
  <c r="G1028" i="3" s="1"/>
  <c r="G1071" i="3" l="1"/>
  <c r="G429" i="3"/>
  <c r="G421" i="3" s="1"/>
  <c r="G950" i="3"/>
  <c r="G949" i="3" s="1"/>
  <c r="G948" i="3" s="1"/>
  <c r="G901" i="3"/>
  <c r="G749" i="3"/>
  <c r="G916" i="3"/>
  <c r="G915" i="3" s="1"/>
  <c r="G914" i="3" s="1"/>
  <c r="G900" i="3" s="1"/>
  <c r="G967" i="3"/>
  <c r="G966" i="3" s="1"/>
  <c r="G965" i="3" s="1"/>
  <c r="G1005" i="3"/>
  <c r="I1005" i="3" s="1"/>
  <c r="I1004" i="3" s="1"/>
  <c r="I1003" i="3" s="1"/>
  <c r="G1004" i="3" l="1"/>
  <c r="G1039" i="3"/>
  <c r="G1038" i="3" s="1"/>
  <c r="G1037" i="3" s="1"/>
  <c r="G1036" i="3" s="1"/>
  <c r="G1003" i="3" l="1"/>
  <c r="G668" i="3"/>
  <c r="G667" i="3" s="1"/>
  <c r="G666" i="3" s="1"/>
  <c r="G664" i="3"/>
  <c r="G663" i="3" s="1"/>
  <c r="G662" i="3" s="1"/>
  <c r="G661" i="3"/>
  <c r="G673" i="3"/>
  <c r="G672" i="3" s="1"/>
  <c r="G671" i="3" s="1"/>
  <c r="G670" i="3"/>
  <c r="G1089" i="3"/>
  <c r="G1088" i="3" s="1"/>
  <c r="G1087" i="3" s="1"/>
  <c r="G1086" i="3" s="1"/>
  <c r="G1104" i="3"/>
  <c r="G1103" i="3" s="1"/>
  <c r="G1102" i="3" s="1"/>
  <c r="G1101" i="3" s="1"/>
  <c r="G1100" i="3" s="1"/>
  <c r="G588" i="3"/>
  <c r="G840" i="3"/>
  <c r="G839" i="3" s="1"/>
  <c r="G837" i="3"/>
  <c r="G836" i="3" s="1"/>
  <c r="G817" i="3"/>
  <c r="G816" i="3" s="1"/>
  <c r="G815" i="3" s="1"/>
  <c r="G812" i="3"/>
  <c r="G811" i="3" s="1"/>
  <c r="G807" i="3" s="1"/>
  <c r="G805" i="3"/>
  <c r="G804" i="3" s="1"/>
  <c r="G803" i="3" s="1"/>
  <c r="G800" i="3"/>
  <c r="G799" i="3" s="1"/>
  <c r="G798" i="3" s="1"/>
  <c r="G655" i="3"/>
  <c r="G654" i="3" s="1"/>
  <c r="G653" i="3" s="1"/>
  <c r="G652" i="3" s="1"/>
  <c r="G650" i="3"/>
  <c r="G649" i="3" s="1"/>
  <c r="G648" i="3" s="1"/>
  <c r="G646" i="3"/>
  <c r="G645" i="3" s="1"/>
  <c r="G644" i="3" s="1"/>
  <c r="G642" i="3"/>
  <c r="G641" i="3" s="1"/>
  <c r="G640" i="3" s="1"/>
  <c r="G802" i="3" l="1"/>
  <c r="G639" i="3"/>
  <c r="G587" i="3"/>
  <c r="G581" i="3"/>
  <c r="G580" i="3" s="1"/>
  <c r="G586" i="3" l="1"/>
  <c r="G585" i="3" s="1"/>
  <c r="G747" i="3"/>
  <c r="G746" i="3" s="1"/>
  <c r="G745" i="3" s="1"/>
  <c r="G743" i="3"/>
  <c r="G742" i="3" s="1"/>
  <c r="G741" i="3" s="1"/>
  <c r="G739" i="3"/>
  <c r="G738" i="3" s="1"/>
  <c r="G737" i="3" s="1"/>
  <c r="G734" i="3"/>
  <c r="G733" i="3" s="1"/>
  <c r="G732" i="3" s="1"/>
  <c r="G730" i="3"/>
  <c r="G729" i="3" s="1"/>
  <c r="G728" i="3" s="1"/>
  <c r="G725" i="3"/>
  <c r="G724" i="3" s="1"/>
  <c r="G723" i="3" s="1"/>
  <c r="G721" i="3"/>
  <c r="G720" i="3" s="1"/>
  <c r="G719" i="3" s="1"/>
  <c r="G717" i="3"/>
  <c r="G716" i="3" s="1"/>
  <c r="G715" i="3" s="1"/>
  <c r="G713" i="3"/>
  <c r="G712" i="3" s="1"/>
  <c r="G711" i="3" s="1"/>
  <c r="G705" i="3"/>
  <c r="G704" i="3" s="1"/>
  <c r="G703" i="3" s="1"/>
  <c r="G100" i="3"/>
  <c r="G99" i="3" s="1"/>
  <c r="G93" i="3"/>
  <c r="G574" i="3"/>
  <c r="G573" i="3" s="1"/>
  <c r="G572" i="3" s="1"/>
  <c r="G551" i="3" s="1"/>
  <c r="G550" i="3" s="1"/>
  <c r="G533" i="3"/>
  <c r="G532" i="3" s="1"/>
  <c r="G92" i="3" l="1"/>
  <c r="G86" i="3" s="1"/>
  <c r="G85" i="3" s="1"/>
  <c r="G531" i="3"/>
  <c r="G530" i="3" s="1"/>
  <c r="G736" i="3"/>
  <c r="G1058" i="3"/>
  <c r="G1057" i="3" s="1"/>
  <c r="G1144" i="3"/>
  <c r="G1143" i="3" s="1"/>
  <c r="G1140" i="3"/>
  <c r="G1139" i="3" s="1"/>
  <c r="G1138" i="3" s="1"/>
  <c r="G1136" i="3"/>
  <c r="G1128" i="3"/>
  <c r="G1127" i="3" s="1"/>
  <c r="G1124" i="3"/>
  <c r="G1123" i="3" s="1"/>
  <c r="G1067" i="3"/>
  <c r="G1066" i="3" s="1"/>
  <c r="G1061" i="3" s="1"/>
  <c r="G1054" i="3"/>
  <c r="G1053" i="3" s="1"/>
  <c r="G470" i="3"/>
  <c r="G469" i="3" s="1"/>
  <c r="G468" i="3" s="1"/>
  <c r="G467" i="3" s="1"/>
  <c r="G512" i="3"/>
  <c r="G511" i="3" s="1"/>
  <c r="G510" i="3" s="1"/>
  <c r="G173" i="3"/>
  <c r="G172" i="3" s="1"/>
  <c r="G168" i="3"/>
  <c r="G167" i="3" s="1"/>
  <c r="G166" i="3" s="1"/>
  <c r="G165" i="3" s="1"/>
  <c r="G128" i="3"/>
  <c r="G83" i="3"/>
  <c r="G82" i="3" s="1"/>
  <c r="G50" i="3"/>
  <c r="G30" i="3"/>
  <c r="G29" i="3" s="1"/>
  <c r="G28" i="3" s="1"/>
  <c r="G39" i="3"/>
  <c r="G38" i="3" s="1"/>
  <c r="G35" i="3"/>
  <c r="G34" i="3" s="1"/>
  <c r="G258" i="3"/>
  <c r="G257" i="3" s="1"/>
  <c r="G244" i="3"/>
  <c r="G243" i="3" s="1"/>
  <c r="G242" i="3" s="1"/>
  <c r="G232" i="3"/>
  <c r="G231" i="3" s="1"/>
  <c r="G230" i="3" s="1"/>
  <c r="G228" i="3"/>
  <c r="G227" i="3" s="1"/>
  <c r="G226" i="3" s="1"/>
  <c r="G524" i="3" l="1"/>
  <c r="G523" i="3" s="1"/>
  <c r="D53" i="2" s="1"/>
  <c r="F53" i="2" s="1"/>
  <c r="G689" i="3"/>
  <c r="G688" i="3" s="1"/>
  <c r="G33" i="3"/>
  <c r="G27" i="3" s="1"/>
  <c r="G207" i="3"/>
  <c r="G256" i="3"/>
  <c r="G247" i="3" s="1"/>
  <c r="G170" i="3"/>
  <c r="G164" i="3" s="1"/>
  <c r="G171" i="3"/>
  <c r="G1052" i="3"/>
  <c r="G246" i="3" l="1"/>
  <c r="G1051" i="3"/>
  <c r="G1050" i="3" s="1"/>
  <c r="D41" i="2" s="1"/>
  <c r="F41" i="2" s="1"/>
  <c r="G940" i="3"/>
  <c r="G939" i="3" l="1"/>
  <c r="G938" i="3" s="1"/>
  <c r="G456" i="3"/>
  <c r="G455" i="3" s="1"/>
  <c r="G454" i="3" l="1"/>
  <c r="G20" i="3"/>
  <c r="G16" i="3" s="1"/>
  <c r="G887" i="3"/>
  <c r="G886" i="3" s="1"/>
  <c r="G880" i="3"/>
  <c r="G879" i="3" s="1"/>
  <c r="G872" i="3"/>
  <c r="G871" i="3" s="1"/>
  <c r="G848" i="3"/>
  <c r="G852" i="3"/>
  <c r="G851" i="3" s="1"/>
  <c r="G828" i="3"/>
  <c r="G825" i="3"/>
  <c r="G824" i="3" s="1"/>
  <c r="G795" i="3"/>
  <c r="G794" i="3" s="1"/>
  <c r="G793" i="3" s="1"/>
  <c r="G791" i="3"/>
  <c r="G790" i="3" s="1"/>
  <c r="G787" i="3"/>
  <c r="G786" i="3" s="1"/>
  <c r="G783" i="3"/>
  <c r="G782" i="3" s="1"/>
  <c r="G1204" i="3"/>
  <c r="G1203" i="3" s="1"/>
  <c r="G1202" i="3" s="1"/>
  <c r="G814" i="3"/>
  <c r="G508" i="3"/>
  <c r="G507" i="3" s="1"/>
  <c r="G506" i="3" s="1"/>
  <c r="G505" i="3" s="1"/>
  <c r="G500" i="3" s="1"/>
  <c r="G684" i="3" l="1"/>
  <c r="G683" i="3" s="1"/>
  <c r="G781" i="3"/>
  <c r="G847" i="3"/>
  <c r="G846" i="3" s="1"/>
  <c r="G15" i="3"/>
  <c r="G14" i="3" s="1"/>
  <c r="G499" i="3"/>
  <c r="I499" i="3" s="1"/>
  <c r="I452" i="3" s="1"/>
  <c r="I45" i="3" s="1"/>
  <c r="D9" i="2" l="1"/>
  <c r="F9" i="2" s="1"/>
  <c r="G633" i="3" l="1"/>
  <c r="G632" i="3"/>
  <c r="G631" i="3" l="1"/>
  <c r="G549" i="3"/>
  <c r="G522" i="3" s="1"/>
  <c r="D54" i="2" l="1"/>
  <c r="G630" i="3"/>
  <c r="D52" i="2" l="1"/>
  <c r="F54" i="2"/>
  <c r="F52" i="2" s="1"/>
  <c r="G629" i="3"/>
  <c r="G1161" i="3"/>
  <c r="G797" i="3" l="1"/>
  <c r="G780" i="3" s="1"/>
  <c r="G687" i="3" s="1"/>
  <c r="G1178" i="3" l="1"/>
  <c r="G1177" i="3" l="1"/>
  <c r="G579" i="3"/>
  <c r="G578" i="3" s="1"/>
  <c r="G577" i="3" s="1"/>
  <c r="G1159" i="3" l="1"/>
  <c r="G1158" i="3" s="1"/>
  <c r="D24" i="2"/>
  <c r="F24" i="2" s="1"/>
  <c r="G163" i="3"/>
  <c r="D21" i="2" s="1"/>
  <c r="F21" i="2" s="1"/>
  <c r="G878" i="3" l="1"/>
  <c r="G877" i="3" s="1"/>
  <c r="G81" i="3" l="1"/>
  <c r="G196" i="3"/>
  <c r="G191" i="3" s="1"/>
  <c r="G870" i="3"/>
  <c r="G899" i="3"/>
  <c r="D38" i="2" s="1"/>
  <c r="F38" i="2" s="1"/>
  <c r="G1142" i="3"/>
  <c r="G1185" i="3"/>
  <c r="G1184" i="3" l="1"/>
  <c r="G1183" i="3" s="1"/>
  <c r="G845" i="3"/>
  <c r="G844" i="3" s="1"/>
  <c r="D40" i="2"/>
  <c r="F40" i="2" s="1"/>
  <c r="G63" i="3"/>
  <c r="G49" i="3" s="1"/>
  <c r="G48" i="3" s="1"/>
  <c r="G885" i="3"/>
  <c r="G884" i="3" s="1"/>
  <c r="G883" i="3" s="1"/>
  <c r="D34" i="2"/>
  <c r="F34" i="2" s="1"/>
  <c r="G835" i="3"/>
  <c r="G834" i="3" s="1"/>
  <c r="G176" i="3"/>
  <c r="G1182" i="3"/>
  <c r="G1181" i="3" s="1"/>
  <c r="G80" i="3"/>
  <c r="D12" i="2" s="1"/>
  <c r="F12" i="2" s="1"/>
  <c r="D25" i="2" l="1"/>
  <c r="F25" i="2" s="1"/>
  <c r="D45" i="2"/>
  <c r="F45" i="2" s="1"/>
  <c r="G779" i="3"/>
  <c r="G882" i="3"/>
  <c r="D29" i="2"/>
  <c r="F29" i="2" s="1"/>
  <c r="G1180" i="3"/>
  <c r="D16" i="2"/>
  <c r="D13" i="2"/>
  <c r="F13" i="2" s="1"/>
  <c r="G369" i="3"/>
  <c r="G368" i="3" s="1"/>
  <c r="G367" i="3" s="1"/>
  <c r="G327" i="3" s="1"/>
  <c r="G206" i="3"/>
  <c r="D28" i="2" s="1"/>
  <c r="F28" i="2" s="1"/>
  <c r="G1099" i="3"/>
  <c r="G47" i="3"/>
  <c r="G46" i="3" s="1"/>
  <c r="G1192" i="3"/>
  <c r="G1191" i="3" s="1"/>
  <c r="G1190" i="3"/>
  <c r="G833" i="3"/>
  <c r="G832" i="3" s="1"/>
  <c r="G891" i="3"/>
  <c r="G890" i="3" s="1"/>
  <c r="G127" i="3"/>
  <c r="G126" i="3" s="1"/>
  <c r="G453" i="3"/>
  <c r="D48" i="2" s="1"/>
  <c r="F48" i="2" s="1"/>
  <c r="G1201" i="3"/>
  <c r="G1200" i="3" s="1"/>
  <c r="G476" i="3"/>
  <c r="G475" i="3" s="1"/>
  <c r="G26" i="3"/>
  <c r="D15" i="2" l="1"/>
  <c r="F16" i="2"/>
  <c r="F15" i="2" s="1"/>
  <c r="G1189" i="3"/>
  <c r="G1188" i="3" s="1"/>
  <c r="G889" i="3"/>
  <c r="D32" i="2"/>
  <c r="F32" i="2" s="1"/>
  <c r="D50" i="2"/>
  <c r="F50" i="2" s="1"/>
  <c r="D10" i="2"/>
  <c r="F10" i="2" s="1"/>
  <c r="D58" i="2"/>
  <c r="F58" i="2" s="1"/>
  <c r="G13" i="3"/>
  <c r="G12" i="3" s="1"/>
  <c r="D19" i="2"/>
  <c r="F19" i="2" s="1"/>
  <c r="F18" i="2" s="1"/>
  <c r="G326" i="3"/>
  <c r="D33" i="2" s="1"/>
  <c r="F33" i="2" s="1"/>
  <c r="G463" i="3"/>
  <c r="G462" i="3" s="1"/>
  <c r="G827" i="3"/>
  <c r="G823" i="3" s="1"/>
  <c r="G822" i="3" s="1"/>
  <c r="G821" i="3" s="1"/>
  <c r="G843" i="3"/>
  <c r="G1091" i="3"/>
  <c r="F31" i="2" l="1"/>
  <c r="G842" i="3"/>
  <c r="D57" i="2"/>
  <c r="G1187" i="3"/>
  <c r="D44" i="2"/>
  <c r="D18" i="2"/>
  <c r="D31" i="2"/>
  <c r="G271" i="3"/>
  <c r="G820" i="3"/>
  <c r="G819" i="3" s="1"/>
  <c r="G576" i="3" s="1"/>
  <c r="D43" i="2" l="1"/>
  <c r="F44" i="2"/>
  <c r="F43" i="2" s="1"/>
  <c r="D56" i="2"/>
  <c r="F57" i="2"/>
  <c r="F56" i="2" s="1"/>
  <c r="G452" i="3"/>
  <c r="D49" i="2"/>
  <c r="D47" i="2" l="1"/>
  <c r="F49" i="2"/>
  <c r="F47" i="2" s="1"/>
  <c r="G1135" i="3" l="1"/>
  <c r="G1122" i="3" s="1"/>
  <c r="G1121" i="3" s="1"/>
  <c r="G1120" i="3" l="1"/>
  <c r="G1119" i="3" s="1"/>
  <c r="D11" i="2" l="1"/>
  <c r="G1118" i="3"/>
  <c r="G190" i="3"/>
  <c r="G175" i="3" s="1"/>
  <c r="G45" i="3" s="1"/>
  <c r="D8" i="2" l="1"/>
  <c r="F11" i="2"/>
  <c r="F8" i="2" s="1"/>
  <c r="D27" i="2"/>
  <c r="F27" i="2" s="1"/>
  <c r="F23" i="2" s="1"/>
  <c r="D23" i="2" l="1"/>
  <c r="G978" i="3"/>
  <c r="G977" i="3" s="1"/>
  <c r="G976" i="3" s="1"/>
  <c r="G937" i="3" s="1"/>
  <c r="H978" i="3"/>
  <c r="H977" i="3" s="1"/>
  <c r="H976" i="3" s="1"/>
  <c r="H937" i="3" s="1"/>
  <c r="H936" i="3" s="1"/>
  <c r="I978" i="3"/>
  <c r="I977" i="3" s="1"/>
  <c r="I976" i="3" s="1"/>
  <c r="I937" i="3" s="1"/>
  <c r="I936" i="3" s="1"/>
  <c r="I898" i="3" s="1"/>
  <c r="I897" i="3" s="1"/>
  <c r="I11" i="3" s="1"/>
  <c r="H6" i="2" s="1"/>
  <c r="E39" i="2" l="1"/>
  <c r="E37" i="2" s="1"/>
  <c r="E6" i="2" s="1"/>
  <c r="H898" i="3"/>
  <c r="H897" i="3" s="1"/>
  <c r="H11" i="3" s="1"/>
  <c r="D39" i="2"/>
  <c r="G936" i="3"/>
  <c r="G898" i="3" s="1"/>
  <c r="G897" i="3" s="1"/>
  <c r="G11" i="3" s="1"/>
  <c r="D37" i="2" l="1"/>
  <c r="D6" i="2" s="1"/>
  <c r="F39" i="2"/>
  <c r="F37" i="2" s="1"/>
  <c r="F6" i="2" s="1"/>
  <c r="H7" i="2" s="1"/>
</calcChain>
</file>

<file path=xl/sharedStrings.xml><?xml version="1.0" encoding="utf-8"?>
<sst xmlns="http://schemas.openxmlformats.org/spreadsheetml/2006/main" count="9547" uniqueCount="653">
  <si>
    <t>Наименование</t>
  </si>
  <si>
    <t xml:space="preserve">КВСР </t>
  </si>
  <si>
    <t>КФСР</t>
  </si>
  <si>
    <t>РЗ</t>
  </si>
  <si>
    <t>ПЗ</t>
  </si>
  <si>
    <t>КЦСР</t>
  </si>
  <si>
    <t>КВР</t>
  </si>
  <si>
    <t/>
  </si>
  <si>
    <t>01</t>
  </si>
  <si>
    <t>03</t>
  </si>
  <si>
    <t>04</t>
  </si>
  <si>
    <t>07</t>
  </si>
  <si>
    <t>Другие общегосударственные вопросы</t>
  </si>
  <si>
    <t>09</t>
  </si>
  <si>
    <t>10</t>
  </si>
  <si>
    <t>11</t>
  </si>
  <si>
    <t>05</t>
  </si>
  <si>
    <t>Жилищное хозяйство</t>
  </si>
  <si>
    <t>02</t>
  </si>
  <si>
    <t>Дошкольное образование</t>
  </si>
  <si>
    <t>Общее образование</t>
  </si>
  <si>
    <t>Другие вопросы в области образования</t>
  </si>
  <si>
    <t>08</t>
  </si>
  <si>
    <t>Органы внутренних дел</t>
  </si>
  <si>
    <t>Молодежная политика и оздоровление детей</t>
  </si>
  <si>
    <t>Пенсионное обеспечение</t>
  </si>
  <si>
    <t>В С Е ГО</t>
  </si>
  <si>
    <t>12</t>
  </si>
  <si>
    <t>Другие вопросы в области национальной экономики</t>
  </si>
  <si>
    <t>Социальное обеспечение населения</t>
  </si>
  <si>
    <t>Транспорт</t>
  </si>
  <si>
    <t>Культура</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</si>
  <si>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</si>
  <si>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</si>
  <si>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14</t>
  </si>
  <si>
    <t>Доплаты к пенсиям, дополнительное пенсионное обеспечение</t>
  </si>
  <si>
    <t>Дорожное хозяйство</t>
  </si>
  <si>
    <t>923</t>
  </si>
  <si>
    <t>956</t>
  </si>
  <si>
    <t>975</t>
  </si>
  <si>
    <t>992</t>
  </si>
  <si>
    <t>Обеспечение приватизации и проведение предпродажной подготовки объектов приватизации</t>
  </si>
  <si>
    <t>Отдельные мероприятия в области воздушного транспорта</t>
  </si>
  <si>
    <t>921</t>
  </si>
  <si>
    <t>963</t>
  </si>
  <si>
    <t>Совет муниципального района «Печора»</t>
  </si>
  <si>
    <t>ОБЩЕГОСУДАРСТВЕННЫЕ ВОПРОСЫ</t>
  </si>
  <si>
    <t>Администрация муниципального района «Печора»</t>
  </si>
  <si>
    <t>Реализация государственных функций, связанных с общегосударственным управлением</t>
  </si>
  <si>
    <t>НАЦИОНАЛЬНАЯ БЕЗОПАСНОСТЬ И ПРАВООХРАНИТЕЛЬНАЯ ДЕЯТЕЛЬНОСТЬ</t>
  </si>
  <si>
    <t>НАЦИОНАЛЬНАЯ ЭКОНОМИКА</t>
  </si>
  <si>
    <t>ЖИЛИЩНО-КОММУНАЛЬНОЕ ХОЗЯЙСТВО</t>
  </si>
  <si>
    <t>ОБРАЗОВАНИЕ</t>
  </si>
  <si>
    <t>СОЦИАЛЬНАЯ ПОЛИТИКА</t>
  </si>
  <si>
    <t>Комитет по управлению муниципальной собственностью муниципального района «Печора»</t>
  </si>
  <si>
    <t>Дотации</t>
  </si>
  <si>
    <t>00</t>
  </si>
  <si>
    <t>ОБЩЕГОСУДАРСТВЕННЫЕ РАСХОДЫ</t>
  </si>
  <si>
    <t>Защита населения и территории чрезвычайных ситуаций природного и техногенного характера, гражданская оборона</t>
  </si>
  <si>
    <t>Обеспечение деятельности финансовых, налоговых и таможенных органов и органов финансового (финансово-бюджетного) надзора</t>
  </si>
  <si>
    <t>Сельское хозяйство и рыболовство</t>
  </si>
  <si>
    <t>Управление финансов муниципального района "Печора"</t>
  </si>
  <si>
    <t>Охрана семьи и детства</t>
  </si>
  <si>
    <t>Управление образования муниципального района «Печора»</t>
  </si>
  <si>
    <t xml:space="preserve"> за счет средств МО МР "Печора" </t>
  </si>
  <si>
    <t>за счет субвенции республиканского бюджета РК</t>
  </si>
  <si>
    <t xml:space="preserve"> за счет субвенции республиканского бюджета  РК</t>
  </si>
  <si>
    <t>13</t>
  </si>
  <si>
    <t>Дорожное хозяйство (дорожные фонды)</t>
  </si>
  <si>
    <t>КУЛЬТУРА И КИНЕМАТОГРАФИЯ</t>
  </si>
  <si>
    <t>ФИЗИЧЕСКАЯ КУЛЬТУРА И СПОРТ</t>
  </si>
  <si>
    <t>Другие вопросы в области культуры, кинематографии</t>
  </si>
  <si>
    <t>Массовый спорт</t>
  </si>
  <si>
    <t xml:space="preserve">Межбюджетные трансферты общего характера бюджетам субъектов Российской Федерации и муниципальных образований </t>
  </si>
  <si>
    <t>Дотации на выравнивание бюджетной обеспеченности субъектов Российской Федерации и муниципальных образований</t>
  </si>
  <si>
    <t>Иные дотации</t>
  </si>
  <si>
    <t xml:space="preserve">Физическая культура </t>
  </si>
  <si>
    <t>Осуществление переданных государственных полномочий Республики Коми по расчету и предоставлению субвенций бюджетам поселений на осуществление полномочий по первичному воинскому учету на территориях, где отсутствуют военные комиссариаты, в соответствии с Законом Республики Коми от 24.11.2008 г. № 137-РЗ "О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по первичному воинскому учету на территориях, где отсутствуют военные комиссариаты"</t>
  </si>
  <si>
    <t>Осуществление переданных государственных полномочий Республики Коми по расчету и предоставлению субвенций бюджетам поселений на осуществление полномочий на государственную регистрацию актов гражданского состояния на территории Республики Коми, где отсутствуют органы записи актов гражданского состояния, в соответствии с Законом Республики Коми от 23.12.2008 г. № 143-РЗ "О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на осуществление полномочий на государственную регистрацию актов гражданского состояния на территории Республики Коми, где отсутствуют органы записи актов гражданского состояния"</t>
  </si>
  <si>
    <t>НАЦИОНАЛЬНАЯ ОБОРОНА</t>
  </si>
  <si>
    <t>Мобилизационная и вневойсковая подготовка</t>
  </si>
  <si>
    <t>Осуществление первичного воинского учета на территориях, где отсутствуют военные комиссариаты</t>
  </si>
  <si>
    <t>Физическая культура</t>
  </si>
  <si>
    <t>Коммунальное хозяйство</t>
  </si>
  <si>
    <t>за счет субвенции из республиканского бюджета РК</t>
  </si>
  <si>
    <t>за счет субвенции из федерального бюджета</t>
  </si>
  <si>
    <t>244</t>
  </si>
  <si>
    <t>121</t>
  </si>
  <si>
    <t>122</t>
  </si>
  <si>
    <t>322</t>
  </si>
  <si>
    <t>Субсидии гражданам на приобретение жилья</t>
  </si>
  <si>
    <t>810</t>
  </si>
  <si>
    <t>243</t>
  </si>
  <si>
    <t>621</t>
  </si>
  <si>
    <t>Уплата прочих налогов, сборов и иных платежей</t>
  </si>
  <si>
    <t>852</t>
  </si>
  <si>
    <t>611</t>
  </si>
  <si>
    <t>Субсидии бюджетным учреждениям на иные цели</t>
  </si>
  <si>
    <t>612</t>
  </si>
  <si>
    <t>Субсидии автономным учреждениям на иные цели</t>
  </si>
  <si>
    <t>622</t>
  </si>
  <si>
    <t>Субсидии бюджетным учреждения на иные цели</t>
  </si>
  <si>
    <t>Субвенции</t>
  </si>
  <si>
    <t>530</t>
  </si>
  <si>
    <t>323</t>
  </si>
  <si>
    <t>312</t>
  </si>
  <si>
    <t>511</t>
  </si>
  <si>
    <t>512</t>
  </si>
  <si>
    <t>Резервные фонды</t>
  </si>
  <si>
    <t>Резервные средства</t>
  </si>
  <si>
    <t>870</t>
  </si>
  <si>
    <t>Резервный фонд администрации муниципального района "Печора" по предупреждению и ликвидации чрезвычайных ситуаций и последствий стихийных бедствий</t>
  </si>
  <si>
    <t xml:space="preserve"> за счет субвенции республиканского бюджета РК</t>
  </si>
  <si>
    <t>321</t>
  </si>
  <si>
    <t>Закупка товаров, работ, услуг в сфере информационно-коммуникационных технологий</t>
  </si>
  <si>
    <t>242</t>
  </si>
  <si>
    <t>831</t>
  </si>
  <si>
    <t>к  решению Совета муниципального района "Печора"</t>
  </si>
  <si>
    <t xml:space="preserve">10 </t>
  </si>
  <si>
    <t>(тыс.руб.)</t>
  </si>
  <si>
    <t>Рз</t>
  </si>
  <si>
    <t>Пр</t>
  </si>
  <si>
    <t>СУММА</t>
  </si>
  <si>
    <t>ВСЕГО:</t>
  </si>
  <si>
    <t>Общегосударственные вопросы</t>
  </si>
  <si>
    <t>Национальная оборона</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</si>
  <si>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</si>
  <si>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</si>
  <si>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Национальная экономика</t>
  </si>
  <si>
    <t>Жилищно-коммунальное хозяйство</t>
  </si>
  <si>
    <t>Образование</t>
  </si>
  <si>
    <t xml:space="preserve">Общее образование </t>
  </si>
  <si>
    <t>Культура и кинематография</t>
  </si>
  <si>
    <t>Социальная политика</t>
  </si>
  <si>
    <t>Физическая культура и спорт</t>
  </si>
  <si>
    <t>Межбюджетные трансферты бюджетам субьектов Российской Федерации и муниципальных образований общего характера</t>
  </si>
  <si>
    <t>Благоустройство</t>
  </si>
  <si>
    <t>350</t>
  </si>
  <si>
    <t>СУММА  (тыс.руб.)</t>
  </si>
  <si>
    <t>Общеэкономические вопросы</t>
  </si>
  <si>
    <t>Другие вопросы в области нацциональной безопасности и правоохранительной деятельности</t>
  </si>
  <si>
    <t>Приложение 3</t>
  </si>
  <si>
    <t xml:space="preserve">975 </t>
  </si>
  <si>
    <t xml:space="preserve">Обеспечение мероприятий по переселению граждан из аварийного жилищного фонда  </t>
  </si>
  <si>
    <t>Другие вопросы в области жилищно-коммунального хозяйства</t>
  </si>
  <si>
    <t>Управление культуры и туризма муниципального района «Печора»</t>
  </si>
  <si>
    <t xml:space="preserve">Ведомственная структура расходов бюджета муниципального образования муниципального района "Печора"  на 2014 год </t>
  </si>
  <si>
    <t>99 0 0000</t>
  </si>
  <si>
    <t>Непрограммные направления деятельности</t>
  </si>
  <si>
    <t>Руководство и управление в сфере установленных функций представительных органов муниципального образования</t>
  </si>
  <si>
    <t xml:space="preserve">Руководство и управление в сфере установленных функций органов местного самоуправления </t>
  </si>
  <si>
    <t>99 0 0204</t>
  </si>
  <si>
    <t>414</t>
  </si>
  <si>
    <t>412</t>
  </si>
  <si>
    <t>Субсидии юридическим лицам (кроме некоммерческих организаций), индивидуальным предпринимателям, физическим лицам</t>
  </si>
  <si>
    <t>Иные пенсии, социальные доплаты к пенсиям</t>
  </si>
  <si>
    <t>Приобретение товаров, работ, услуг в пользу граждан в целях их социального обеспечения</t>
  </si>
  <si>
    <t>Поддержка мер по обеспечению сбалансированности местных бюджетов</t>
  </si>
  <si>
    <t>99 0 7102</t>
  </si>
  <si>
    <t>99 0 7103</t>
  </si>
  <si>
    <t xml:space="preserve">Дотации на выравнивание бюджетной обеспеченности </t>
  </si>
  <si>
    <t>500</t>
  </si>
  <si>
    <t>510</t>
  </si>
  <si>
    <t>Межбюджетные трансферты</t>
  </si>
  <si>
    <t>600</t>
  </si>
  <si>
    <t>610</t>
  </si>
  <si>
    <t>Предоставление субсидий бюджетным, автономным учреждениям и иным некоммерческим организациям</t>
  </si>
  <si>
    <t>Субсидии бюджетным учреждениям</t>
  </si>
  <si>
    <t>620</t>
  </si>
  <si>
    <t>Субсидии автономным учреждениям</t>
  </si>
  <si>
    <t>120</t>
  </si>
  <si>
    <t>100</t>
  </si>
  <si>
    <t>Расходы на выплаты персоналу государственных (муниципальных) органов</t>
  </si>
  <si>
    <t>200</t>
  </si>
  <si>
    <t>240</t>
  </si>
  <si>
    <t>Иные бюджетные ассигнования</t>
  </si>
  <si>
    <t>800</t>
  </si>
  <si>
    <t>850</t>
  </si>
  <si>
    <t>Уплата налогов, сборов и иных платежей</t>
  </si>
  <si>
    <t>300</t>
  </si>
  <si>
    <t>310</t>
  </si>
  <si>
    <t>Публичные нормативные социальные выплаты гражданам</t>
  </si>
  <si>
    <t>400</t>
  </si>
  <si>
    <t>410</t>
  </si>
  <si>
    <t>Бюджетные инвестиции</t>
  </si>
  <si>
    <t>830</t>
  </si>
  <si>
    <t>320</t>
  </si>
  <si>
    <t>99 0 5118</t>
  </si>
  <si>
    <t>99 0 5900</t>
  </si>
  <si>
    <t>Социальные выплаты гражданам, кроме публичных нормативных социальных выплат</t>
  </si>
  <si>
    <t>Исполнение судебных актов</t>
  </si>
  <si>
    <t>99 0 0202</t>
  </si>
  <si>
    <t xml:space="preserve">Руководитель контрольно-счетной комиссии муниципального района "Печора" </t>
  </si>
  <si>
    <t>99 0 0203</t>
  </si>
  <si>
    <t>99 0 9271</t>
  </si>
  <si>
    <t>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</si>
  <si>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99 0 1059</t>
  </si>
  <si>
    <t xml:space="preserve">99 0 1059 </t>
  </si>
  <si>
    <t xml:space="preserve">Субсидии автономным учреждениям
</t>
  </si>
  <si>
    <t>99 0 4041</t>
  </si>
  <si>
    <t xml:space="preserve">Мероприятия, направленные на развитие и укрепление института семьи, повышения авторитета и общественного значения рождения ребенка </t>
  </si>
  <si>
    <t xml:space="preserve">Профилактика преступлений и правонарушений на территории  муниципального района "Печора" </t>
  </si>
  <si>
    <t>Профилактика терроризма и экстремизма на территории муниципального района "Печора"</t>
  </si>
  <si>
    <t xml:space="preserve">Противодействие коррупции в муниципальном образовании муниципального района "Печора" </t>
  </si>
  <si>
    <t>Резерв средств на 2014 год для увеличения расходов на оплату труда</t>
  </si>
  <si>
    <t>99 0 9995</t>
  </si>
  <si>
    <t>Содействие занятости населения муниципального образования муниципального района «Печора»</t>
  </si>
  <si>
    <t xml:space="preserve"> Развитие туризма в  муниципальном районе "Печора" </t>
  </si>
  <si>
    <t xml:space="preserve">Развитие сельского хозяйства на территории муниципального района "Печора" </t>
  </si>
  <si>
    <t xml:space="preserve">Комплексное развитие систем коммунальной инфраструктуры на территории муниципального района "Печора" </t>
  </si>
  <si>
    <t xml:space="preserve">Развитие физической культуры и спорта в муниципальном районе "Печора" </t>
  </si>
  <si>
    <t xml:space="preserve">Энергосбережение и повышение энергетической эффективности на территории муниципального района "Печора" </t>
  </si>
  <si>
    <t>Обеспечение деятельности (оказание услуг) подведомственных казенных учреждений</t>
  </si>
  <si>
    <t>99 0 0205</t>
  </si>
  <si>
    <t xml:space="preserve">Охрана окружающей среды на территории муниципального района "Печора" </t>
  </si>
  <si>
    <t>99 0 1110</t>
  </si>
  <si>
    <t xml:space="preserve">Сохранение, развитие и использование историко-культурного наследия </t>
  </si>
  <si>
    <t>99 0 1111</t>
  </si>
  <si>
    <t>99 0 1112</t>
  </si>
  <si>
    <t xml:space="preserve">Поддержка молодых дарований </t>
  </si>
  <si>
    <t>99 0 1113</t>
  </si>
  <si>
    <t>99 0 1114</t>
  </si>
  <si>
    <t>99 0 1115</t>
  </si>
  <si>
    <t>99 0 1116</t>
  </si>
  <si>
    <t>Инновационная деятельность в учреждениях культуры</t>
  </si>
  <si>
    <t xml:space="preserve">Кадровое обеспечение, повышение квалификации. Информатизация отрасли </t>
  </si>
  <si>
    <t>Укрепление материально-технической базы</t>
  </si>
  <si>
    <t>99 0 1120</t>
  </si>
  <si>
    <t>99 0 1121</t>
  </si>
  <si>
    <t xml:space="preserve">Создание условий для закрепления профессиональных кадров в учреждениях </t>
  </si>
  <si>
    <t>99 0 1122</t>
  </si>
  <si>
    <t>Повышение уровня профессионализма работников учреждений</t>
  </si>
  <si>
    <t>99 0 1130</t>
  </si>
  <si>
    <t>99 0 1131</t>
  </si>
  <si>
    <t>Язык как основа художественной и духовной культуры народа</t>
  </si>
  <si>
    <t>Государственные языки в системе образования. Кадровое обеспечение</t>
  </si>
  <si>
    <t>99 0 1132</t>
  </si>
  <si>
    <t>Мероприятия, направленные на развитие государственных языков Республики Коми с использованием СМИ</t>
  </si>
  <si>
    <t>99 0 1133</t>
  </si>
  <si>
    <t>99 0 1134</t>
  </si>
  <si>
    <t>99 0 1440</t>
  </si>
  <si>
    <t xml:space="preserve">Организация проведения оплачиваемых общественных работ </t>
  </si>
  <si>
    <t>Организация временного трудоустройства безработных граждан, испытывающих трудности в поиске работы</t>
  </si>
  <si>
    <t>99 0 1442</t>
  </si>
  <si>
    <t>99 0 1140</t>
  </si>
  <si>
    <t>99 0 1141</t>
  </si>
  <si>
    <t>99 0 1142</t>
  </si>
  <si>
    <t>99 0 1143</t>
  </si>
  <si>
    <t xml:space="preserve">Развитие различных видов и форм туризма </t>
  </si>
  <si>
    <t>99 0 1144</t>
  </si>
  <si>
    <t>99 0 1420</t>
  </si>
  <si>
    <t xml:space="preserve">Мероприятия по энергосбережению в организациях с участием муниципального образования и повышению энергетической эффективности этих организаций </t>
  </si>
  <si>
    <t>99 0 1520</t>
  </si>
  <si>
    <t>Меры по предотвращению употребления и сбыта наркотических средств в местах массового досуга населения</t>
  </si>
  <si>
    <t>99 0 1523</t>
  </si>
  <si>
    <t>99 0 1524</t>
  </si>
  <si>
    <t>Профилактика алкоголизма, наркомании, токсикомании и табакокурения в муниципальном образовании муниципального района «Печора»</t>
  </si>
  <si>
    <t>99 0 1410</t>
  </si>
  <si>
    <t>99 0 1412</t>
  </si>
  <si>
    <t xml:space="preserve">Дополнительная социальная поддержка отдельной категории населения, развитие и укрепление института семьи на территории муниципального образования муниципального района "Печора" </t>
  </si>
  <si>
    <t xml:space="preserve">Мероприятия по повышению рождаемости, социально-экономическая поддержка </t>
  </si>
  <si>
    <t>99 0 1411</t>
  </si>
  <si>
    <t>99 0 1522</t>
  </si>
  <si>
    <t xml:space="preserve">Профилактические мероприятия, проводимые Управлением образования МР "Печора" </t>
  </si>
  <si>
    <t>99 0 1346</t>
  </si>
  <si>
    <t xml:space="preserve">Премии и гранты
</t>
  </si>
  <si>
    <t>Мини-нацпроект "Финансовая поддержка одаренных детей Печоры"</t>
  </si>
  <si>
    <t>99 0 1345</t>
  </si>
  <si>
    <t xml:space="preserve">Осуществление информационного обеспечения государственной молодежной политики муниципального района "Печора"  </t>
  </si>
  <si>
    <t>Поддержка творческой, досуговой и  интеллектуальной деятельности молодежи</t>
  </si>
  <si>
    <t>99 0 1344</t>
  </si>
  <si>
    <t>Создание условий для развития социальной молодежной инициативы</t>
  </si>
  <si>
    <t>99 0 1343</t>
  </si>
  <si>
    <t>Оказание содействия в  работе с молодыми семьями и молодыми людьми,  оказавшимися в трудной жизненной ситуации</t>
  </si>
  <si>
    <t>99 0 1342</t>
  </si>
  <si>
    <t>99 0 1341</t>
  </si>
  <si>
    <t>Молодежь</t>
  </si>
  <si>
    <t>Организационные меры поддержки и развития системы оздоровления, отдыха и труда детей и подростков</t>
  </si>
  <si>
    <t xml:space="preserve">Продвижение коми языка в детской и молодежной среде </t>
  </si>
  <si>
    <t>99 0 1421</t>
  </si>
  <si>
    <t>Установка пандусных съездов в муниципальных учреждениях образования</t>
  </si>
  <si>
    <t xml:space="preserve">Доступная среда на территории муниципального района "Печора"  </t>
  </si>
  <si>
    <t>Противопожарная защита муниципальных учреждений образования муниципального района "Печора"</t>
  </si>
  <si>
    <t>99 0 1441</t>
  </si>
  <si>
    <t>99 0 1443</t>
  </si>
  <si>
    <t>99 0 2331</t>
  </si>
  <si>
    <t>99 0 2330</t>
  </si>
  <si>
    <t>Энергосбережение и повышение энергетической эффективности на территории муниципального района "Печора"</t>
  </si>
  <si>
    <t xml:space="preserve">Создание и совершенствование информационной и нормативно-правовой базы туристской отрасли </t>
  </si>
  <si>
    <t xml:space="preserve">Совершенствование организации туристской деятельности и управления развитием туризма </t>
  </si>
  <si>
    <t>Содействие развитию объектов туристской индустрии муниципального района "Печора"</t>
  </si>
  <si>
    <t>Создание современной системы рекламно-информационного обеспечения туристской деятельности и продвижения туристского продукта</t>
  </si>
  <si>
    <t>99 0 1145</t>
  </si>
  <si>
    <t>99 0 1146</t>
  </si>
  <si>
    <t xml:space="preserve">Повышение качества обслуживания в сфере туризма, подготовка кадров </t>
  </si>
  <si>
    <t>99 0 1340</t>
  </si>
  <si>
    <t>99 0 1542</t>
  </si>
  <si>
    <t>99 0 1540</t>
  </si>
  <si>
    <t>99 0 6312</t>
  </si>
  <si>
    <t>99 0 6310</t>
  </si>
  <si>
    <t>Расходы по социальному обеспечению отдельных категорий граждан</t>
  </si>
  <si>
    <t>99 0 2310</t>
  </si>
  <si>
    <t xml:space="preserve">Поддержка малых форм хозяйствования </t>
  </si>
  <si>
    <t>99 0 2311</t>
  </si>
  <si>
    <t>99 0 2312</t>
  </si>
  <si>
    <t>Оказание мер содействия и поддержки сельскохозяйственному предприятию</t>
  </si>
  <si>
    <t>99 0 0211</t>
  </si>
  <si>
    <t>Мероприятия по энергосбережению и повышению эффективности жилищного фонда</t>
  </si>
  <si>
    <t>99 0 2332</t>
  </si>
  <si>
    <t>99 0 2340</t>
  </si>
  <si>
    <t>99 0 2341</t>
  </si>
  <si>
    <t>Жилой фонд</t>
  </si>
  <si>
    <t>Теплоснабжение</t>
  </si>
  <si>
    <t>99 0 2342</t>
  </si>
  <si>
    <t>Водоснабжение и водоотведение</t>
  </si>
  <si>
    <t>99 0 2343</t>
  </si>
  <si>
    <t>99 0 2350</t>
  </si>
  <si>
    <t>Экологическое воспитание и повышение уровня культуры населения в области охраны окружающей среды</t>
  </si>
  <si>
    <t>99 0 2351</t>
  </si>
  <si>
    <t>99 0 2430</t>
  </si>
  <si>
    <t>99 0 4300</t>
  </si>
  <si>
    <t>99 0 1510</t>
  </si>
  <si>
    <t>99 0 1511</t>
  </si>
  <si>
    <t>Организационное, методическое и нормативно-правовое обеспечение профилактики правонарушений</t>
  </si>
  <si>
    <t xml:space="preserve">Профилактика правонарушений, связанных с незаконным оборотом наркотиков  </t>
  </si>
  <si>
    <t xml:space="preserve">Вовлечение общественности в предупреждение правонарушений </t>
  </si>
  <si>
    <t xml:space="preserve">Профилактика правонарушений среди несовершеннолетних и молодежи </t>
  </si>
  <si>
    <t xml:space="preserve">Профилактика правонарушений на административных участках  </t>
  </si>
  <si>
    <t>99 0 1512</t>
  </si>
  <si>
    <t>99 0 1513</t>
  </si>
  <si>
    <t>99 0 1514</t>
  </si>
  <si>
    <t>99 0 1515</t>
  </si>
  <si>
    <t>99 0 4302</t>
  </si>
  <si>
    <t>99 0 4304</t>
  </si>
  <si>
    <t>Реализация инвестиционных проектов в сфере энергосбережения и повышения энергетической эффективности ресурсов</t>
  </si>
  <si>
    <t>Реализация инвестиционных проектов в сфере охраны окружающей среды</t>
  </si>
  <si>
    <t>99 0 4305</t>
  </si>
  <si>
    <t>99 0 6311</t>
  </si>
  <si>
    <t>99 0 6320</t>
  </si>
  <si>
    <t>Иные социальные выплаты</t>
  </si>
  <si>
    <t>99 0 6321</t>
  </si>
  <si>
    <t>Комплексное развитие систем коммунальной инфраструктуры на территории муниципального района "Печора"</t>
  </si>
  <si>
    <t>99 0 2410</t>
  </si>
  <si>
    <t xml:space="preserve">Обеспечение мероприятий по землеустройству и землепользованию </t>
  </si>
  <si>
    <t>99 0 0212</t>
  </si>
  <si>
    <t>99 0 1150</t>
  </si>
  <si>
    <t>99 0 1157</t>
  </si>
  <si>
    <t>Развитие инфраструктуры физической культуры и спорта</t>
  </si>
  <si>
    <t xml:space="preserve">Укрепление материально-технической базы </t>
  </si>
  <si>
    <t>99 0 1151</t>
  </si>
  <si>
    <t>99 0 1152</t>
  </si>
  <si>
    <t>99 0 1153</t>
  </si>
  <si>
    <t>99 0 1154</t>
  </si>
  <si>
    <t>99 0 1155</t>
  </si>
  <si>
    <t>99 0 1156</t>
  </si>
  <si>
    <t>Спортивно-массовые мероприятия среди лиц с ограниченными физическими возможностями</t>
  </si>
  <si>
    <t xml:space="preserve">Физкультурные и спортивно-массовые мероприятия </t>
  </si>
  <si>
    <t xml:space="preserve">Смотры-конкурсы физкультурно-оздоровительной и спортивной направленности </t>
  </si>
  <si>
    <t xml:space="preserve">Кадровое обеспечение, повышение квалификации </t>
  </si>
  <si>
    <t>Информационное обеспечение</t>
  </si>
  <si>
    <t xml:space="preserve">Совершенствование системы профилактики потребления наркотических веществ  </t>
  </si>
  <si>
    <t>99 0 1521</t>
  </si>
  <si>
    <t>99 0 7301</t>
  </si>
  <si>
    <t>Реализация инвестиционных проектов в сфере водоснабжения, водоотведения и очистки сточных вод</t>
  </si>
  <si>
    <t>99 0 7302</t>
  </si>
  <si>
    <t xml:space="preserve">Прочая закупка товаров, работ и услуг для обеспечения государственных (муниципальных) нужд
</t>
  </si>
  <si>
    <t xml:space="preserve">Закупка товаров, работ, услуг в целях капитального ремонта государственного (муниципального) имущества
</t>
  </si>
  <si>
    <t xml:space="preserve">Фонд оплаты труда государственных (муниципальных) органов и взносы по обязательному социальному страхованию
</t>
  </si>
  <si>
    <t xml:space="preserve">Иные выплаты персоналу государственных (муниципальных) органов, за исключением фонда оплаты труда
</t>
  </si>
  <si>
    <t xml:space="preserve">Предоставление субсидий бюджетным, автономным учреждениям и иным некоммерческим организациям
</t>
  </si>
  <si>
    <t xml:space="preserve">Закупка товаров, работ и услуг для государственных (муниципальных) нужд
</t>
  </si>
  <si>
    <t xml:space="preserve">Иные закупки товаров, работ и услуг для обеспечения государственных (муниципальных) нужд
</t>
  </si>
  <si>
    <t xml:space="preserve"> Социальное обеспечение и иные выплаты населению
</t>
  </si>
  <si>
    <t>313</t>
  </si>
  <si>
    <t xml:space="preserve">Пособия, компенсации, меры социальной поддержки по публичным нормативным обязательствам
</t>
  </si>
  <si>
    <t xml:space="preserve">Социальные выплаты гражданам, кроме публичных нормативных социальных выплат
</t>
  </si>
  <si>
    <t>Пособия, компенсации и иные социальные выплаты гражданам, кроме публичных нормативных обязательств</t>
  </si>
  <si>
    <t xml:space="preserve">Капитальные вложения в объекты недвижимого имущества государственной (муниципальной) собственности
</t>
  </si>
  <si>
    <t xml:space="preserve">Бюджетные инвестиции на приобретение объектов недвижимого имущества в государственную (муниципальную) собственность
</t>
  </si>
  <si>
    <t xml:space="preserve">Бюджетные инвестиции в объекты капитального строительства государственной (муниципальной) собственности
</t>
  </si>
  <si>
    <t xml:space="preserve">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
</t>
  </si>
  <si>
    <t xml:space="preserve">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
</t>
  </si>
  <si>
    <t>Противодействие распространению идеологии терроризма и экстремизма, минимизация и (или) ликвидация их последствий</t>
  </si>
  <si>
    <t>99 0 1541</t>
  </si>
  <si>
    <t>Обеспечение правовых и организационных мер, направленных на противодействие коррупции</t>
  </si>
  <si>
    <t>99 0 1610</t>
  </si>
  <si>
    <t>99 0 1611</t>
  </si>
  <si>
    <t>Закупка товаров, работ и услуг для государственных (муниципальных) нужд</t>
  </si>
  <si>
    <t>Иные закупки товаров, работ и услуг для обеспечения государственных (муниципальных) нужд</t>
  </si>
  <si>
    <t>99 0 2480</t>
  </si>
  <si>
    <t>Отдельные мероприятия в области речного транспорта</t>
  </si>
  <si>
    <t>Прочая закупка товаров, работ и услуг для обеспечения государственных (муниципальных) нужд</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</si>
  <si>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</si>
  <si>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</si>
  <si>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Фонд оплаты труда государственных (муниципальных) органов и взносы по обязательному социальному страхованию</t>
  </si>
  <si>
    <t>Иные выплаты персоналу государственных (муниципальных) органов, за исключением фонда оплаты труда</t>
  </si>
  <si>
    <t xml:space="preserve"> Социальное обеспечение и иные выплаты населению</t>
  </si>
  <si>
    <t>Пособия, компенсации, меры социальной поддержки по публичным нормативным обязательствам</t>
  </si>
  <si>
    <t xml:space="preserve"> Фонд оплаты труда государственных (муниципальных) органов и взносы по обязательному социальному страхованию</t>
  </si>
  <si>
    <t>Закупка товаров, работ, услуг в целях капитального ремонта государственного (муниципального) имущества</t>
  </si>
  <si>
    <t>Капитальные вложения в объекты недвижимого имущества государственной (муниципальной) собственности</t>
  </si>
  <si>
    <t>Бюджетные инвестиции в объекты капитального строительства государственной (муниципальной) собственности</t>
  </si>
  <si>
    <t xml:space="preserve">Дотации на выравнивание бюджетной обеспеченности поселений </t>
  </si>
  <si>
    <t>Выплаты в соответствии с Решением Совета МР "Печора" от 5 июля  2007 № 4-3/37 "О мерах социальной поддержки специалистов  муниципальных учреждений образования, культуры, физической культуры и спорта, работающих и проживающих в сельских населенных пунктах и поселках городского типа муниципального образования муниципального района "Печора"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</si>
  <si>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</si>
  <si>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инвестиционных проектов, финансируемых за счет средств бюджета МО МР "Печора" и бюджетов поселений</t>
  </si>
  <si>
    <t>Бюджетные инвестиции на приобретение объектов недвижимого имущества в государственную (муниципальную) собственность</t>
  </si>
  <si>
    <t xml:space="preserve">РАСПРЕДЕЛЕНИЕ РАСХОДОВ БЮДЖЕТА МУНИЦИПАЛЬНОГО ОБРАЗОВАНИЯ МУНИЦИПАЛЬНОГО РАЙОНА  "ПЕЧОРА" НА 2014 ГОД ПО РАЗДЕЛАМ И ПОДРАЗДЕЛАМ  КЛАССИФИКАЦИИ РАСХОДОВ БЮДЖЕТОВ РОССИЙСКОЙ ФЕДЕРАЦИИ  </t>
  </si>
  <si>
    <t>99 0 7303</t>
  </si>
  <si>
    <t>99 0 7304</t>
  </si>
  <si>
    <t>99 0 7305</t>
  </si>
  <si>
    <t>99 0 7212</t>
  </si>
  <si>
    <t>99 0 7214</t>
  </si>
  <si>
    <t>99 0 7306</t>
  </si>
  <si>
    <t>99 0 7307</t>
  </si>
  <si>
    <t>99 0 7308</t>
  </si>
  <si>
    <t>99 0 7311</t>
  </si>
  <si>
    <t>99 0 7309</t>
  </si>
  <si>
    <t>99 0 7310</t>
  </si>
  <si>
    <t>99 0 7215</t>
  </si>
  <si>
    <t>Укрепление материально-технической базы муниципальных учреждений в сфере культуры и искусства</t>
  </si>
  <si>
    <t>Компенсация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</si>
  <si>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Возмещение убытков, возникающих в результате государственного регулирования цен на топливо твердое, реализуемое гражданам и используемое для нужд отопления</t>
  </si>
  <si>
    <t>Осуществление переданных государственных полномочий по возмещению убытков, возникающих в результате государственного регулирования цен на топливо твердое, реализуемое гражданам и используемое для нужд отопления</t>
  </si>
  <si>
    <t>Осуществление переданных государственных полномочий Республики Коми в области государственной поддержки граждан Российской Федерации, имеющих право на получение субсидий на приобретение или строительство жилья, в соответствии с Законом Республики Коми  "О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</si>
  <si>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</si>
  <si>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Осуществление переданных государственных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</si>
  <si>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поступающих из федерального бюджета</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</si>
  <si>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муниципального специализированного жилищного фонда, предоставляемыми по договорам найма специализированных жилых помещений</t>
  </si>
  <si>
    <t>Осуществление переданных государственных полномочий по обеспечению детей-сирот и детей, оставшихся без попечения родителей, а также лиц из числа детей-сирот и детей, оставшихся без попечения родителей, жилыми помещениями специализированного муниципального жилищного фонда, предоставляемыми по договорам найма специализированных жилых помещений</t>
  </si>
  <si>
    <t>Организация временного трудоустройства несовершеннолетних граждан в возрасте от 14 до 18 лет в свободное от учебы время</t>
  </si>
  <si>
    <t xml:space="preserve">Пособия, компенсации и иные социальные выплаты гражданам, кроме публичных нормативных обязательств
</t>
  </si>
  <si>
    <t xml:space="preserve">Социальное обеспечение и иные выплаты населению
</t>
  </si>
  <si>
    <t>99 0 8218</t>
  </si>
  <si>
    <t>99 0 8227</t>
  </si>
  <si>
    <t>Возмещение выпадающих доходов организаций воздушного транспорта, осуществляющих внутримуниципальные пассажирские перевозки воздушным транспортом в труднодоступные населенные пункты , за счет средств бюджета МО МР "Печора"</t>
  </si>
  <si>
    <t>99 0 8221</t>
  </si>
  <si>
    <t>99 0 8222</t>
  </si>
  <si>
    <t>Оборудование и содержание ледовых переправ и зимних автомобильных дорог общего пользования местного значения за счет средств бюджета МО МР "Печора"</t>
  </si>
  <si>
    <t>Содержание автомобильных дорог общего пользования местного значения за счет средств бюджета МО МР "Печора" и бюджетов поселений</t>
  </si>
  <si>
    <t>Содержание автомобильных дорог общего пользования местного значения за счет средств муниципального дорожного фонда</t>
  </si>
  <si>
    <t>99 0 8522</t>
  </si>
  <si>
    <t>99 0 8523</t>
  </si>
  <si>
    <t>Реконструкция, капитальный ремонт и ремонт автомобильных дорог общего пользования местного значения за счет средств муниципального дорожного фонда</t>
  </si>
  <si>
    <t>Строительство и реконструкция объектов водоснабжения с приобретением российского оборудования и материалов и использованием инновационной продукции, обеспечивающей энергосбережение и повышение энергетической эффективности, в населенных пунктах с численностью населения до 100 тыс.человек, за счет субсидии республиканского бюджета РК</t>
  </si>
  <si>
    <t>99 0 8212</t>
  </si>
  <si>
    <t>Строительство и реконструкция объектов водоотведения и очистки сточных вод с приобретением российского оборудования и материалов и использованием инновационной продукции, обеспечивающей энергосбережение и повышение энергетической эффективности за счет субсидии республиканского бюджета РК</t>
  </si>
  <si>
    <t>99 0 8214</t>
  </si>
  <si>
    <t>Строительство и реконструкция объектов водоснабжения с приобретением российского оборудования и материалов и использованием инновационной продукции, обеспечивающей энергосбережение и повышение энергетической эффективности, в населенных пунктах с численностью населения до 100 тыс.человек, за счет средств бюджета МО МР "Печора"</t>
  </si>
  <si>
    <t>99 0 8234</t>
  </si>
  <si>
    <t>99 0 8210</t>
  </si>
  <si>
    <t>Предоставление социальных выплат молодым семьям на приобретение жилого помещения или создание объекта индивидуального жилищного строительства за счет средств бюджета МО МР "Печора"</t>
  </si>
  <si>
    <t>Приложение к пояснительной записке</t>
  </si>
  <si>
    <t>Другие вопросы в области национальной безопасности и правоохранительной деятельности</t>
  </si>
  <si>
    <t>Строительство объектов размещения (полигонов, площадок хранения) твердых бытовых и промышленных отходов для обеспечения экологичной и эффективной утилизации отходов, за счет средств бюджета МО МР "Печора"</t>
  </si>
  <si>
    <t xml:space="preserve">Обеспечение антитеррористической защищенности объектов жизнеобеспечения, мест (объектов) массового пребывания людей </t>
  </si>
  <si>
    <t>Реализация информационно - пропагандисткой кампании средствами сувенирной, полиграфической и видеопродукции</t>
  </si>
  <si>
    <t>Стимулирование самодеятельного народного творчества, культурно–досуговой и культурно-образовательной деятельности, национальных и культурных инициатив, традиционной народной культуры КДУ</t>
  </si>
  <si>
    <t>Стимулирование самодеятельного народного творчества, культурно–досуговой и культурно–образовательной деятельности, национальных и культурных инициатив, традиционной народной культуры КДУ</t>
  </si>
  <si>
    <t>Гражданское становление, физическое развитие, духовно–нравственное и патриотическое воспитание молодежи</t>
  </si>
  <si>
    <t>Содействие обеспечению деятельности информационно–маркетинговых центров малого и среднего предпринимательства за счет средств бюджета МО МР "Печора"</t>
  </si>
  <si>
    <t>Выплаты в соответствии с Решением Совета МР "Печора" от 23 мая 2006 года "О наградах муниципального образования муниципального района "Печора"</t>
  </si>
  <si>
    <t>Дотации на выравнивание бюджетной обеспеченности поселений муниципального района "Печора"</t>
  </si>
  <si>
    <t xml:space="preserve">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 </t>
  </si>
  <si>
    <t xml:space="preserve">Сохранение и развитие государственных языков на территории муниципального района "Печора" </t>
  </si>
  <si>
    <t>Сохранение и развитие государственных языков на территории муниципального района "Печора"</t>
  </si>
  <si>
    <t>Продвижение коми языка в детской и молодежной среде</t>
  </si>
  <si>
    <t>Реализация комплекса мер по обеспечению пожарной безопасности образовательных  учреждений</t>
  </si>
  <si>
    <t>Дополнительная социальная поддержка отдельной категории населения, развитие и укрепление института семьи на территории муниципального образования муниципального района "Печора" и поселений</t>
  </si>
  <si>
    <t>Круглогодичное оздоровление, отдых и труд детей и подростков МР "Печора"</t>
  </si>
  <si>
    <t>Сохранение и развитие культуры муниципального района "Печора"</t>
  </si>
  <si>
    <t>Кадры отрасли "Культура" муниципального образования муниципального района "Печора" и поселений</t>
  </si>
  <si>
    <t>Выплаты в соответствии с Решением Совета МР "Печора" от 5 июля  2007 года № 4-3/37 "О мерах социальной поддержки специалистов  муниципальных учреждений образования, культуры, физической культуры и спорта, работающих и проживающих в сельских населенных пунктах и поселках городского типа муниципального образования муниципального района "Печора"</t>
  </si>
  <si>
    <t>110</t>
  </si>
  <si>
    <t>Расходы на выплаты персоналу казенных учреждений</t>
  </si>
  <si>
    <t>111</t>
  </si>
  <si>
    <t xml:space="preserve">Расходы на выплаты персоналу казенных учреждений
</t>
  </si>
  <si>
    <t xml:space="preserve">Фонд оплаты труда казенных учреждений и взносы по обязательному социальному страхованию
</t>
  </si>
  <si>
    <t>112</t>
  </si>
  <si>
    <t xml:space="preserve">Иные выплаты персоналу казенных учреждений, за исключением фонда оплаты труда
</t>
  </si>
  <si>
    <t xml:space="preserve"> от 17 декабря 2013 года  № 5-21/309</t>
  </si>
  <si>
    <t>Изменения</t>
  </si>
  <si>
    <t>99 0 5930</t>
  </si>
  <si>
    <t>Единая субвенция бюджетам субъектов Российской Федерации</t>
  </si>
  <si>
    <t>Осуществление полномочий Российской Федерации по государственной регистрации актов гражданского состояния органами местного самоуправления в Республике Коми</t>
  </si>
  <si>
    <t>99 0 8320</t>
  </si>
  <si>
    <t>99 0 8321</t>
  </si>
  <si>
    <t>99 0 8330</t>
  </si>
  <si>
    <t>99 0 8331</t>
  </si>
  <si>
    <t>99 0 8219</t>
  </si>
  <si>
    <t>99  0 5082</t>
  </si>
  <si>
    <t>Оборудование и содержание ледовых переправ и зимних автомобильных дорог общего пользования местного значения за счет субсидии республикансмкого бюджета РК</t>
  </si>
  <si>
    <t>99 0 7221</t>
  </si>
  <si>
    <t>99 0 7222</t>
  </si>
  <si>
    <t>Содержание автомобильных дорог общего пользования местного значения за счет субсидии республиканского бюджета РК</t>
  </si>
  <si>
    <t>520</t>
  </si>
  <si>
    <t>521</t>
  </si>
  <si>
    <t>Субсидии</t>
  </si>
  <si>
    <t>Субсидии, за исключением субсидий на софинансирование капитальных вложений в объект государственной (муниципальной) собственности</t>
  </si>
  <si>
    <t>99 0 8215</t>
  </si>
  <si>
    <t>Реализация мероприятий муниципальных программ развития малого и среднего предпринимательства за счет средств бюджета МО МР "Печора"</t>
  </si>
  <si>
    <t>99 0 7218</t>
  </si>
  <si>
    <t>Содействие обеспечению деятельности информационно-маркетинговых центров малого и среднего предпринимательства, за счет субсидии республиканского бюджета РК</t>
  </si>
  <si>
    <t xml:space="preserve">Обеспечение мероприятий по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  </t>
  </si>
  <si>
    <t>99 0 9502</t>
  </si>
  <si>
    <t>Фонд оплаты труда казенных учреждений и взносы по обязательному социальному страхованию</t>
  </si>
  <si>
    <t>99 0 9602</t>
  </si>
  <si>
    <t>99 0 4350</t>
  </si>
  <si>
    <t>Обеспечение реализации инвестиционных проектов (услуги технического заказчика)</t>
  </si>
  <si>
    <t>за счет средств республиканского бюджета</t>
  </si>
  <si>
    <t>99 0 7401</t>
  </si>
  <si>
    <t>Иные межбюджетные трансферты на мероприятия по организации питания обучающихся 1-4 классов в муниципальных образовательных организациях в Республике Коми, реализующих образовательную программу начального общего образования</t>
  </si>
  <si>
    <t>99 0 4307</t>
  </si>
  <si>
    <t>в т.ч.за счет межбюджетных трансфертов из бюджетов поселений</t>
  </si>
  <si>
    <t>99 0 7227</t>
  </si>
  <si>
    <t>Возмещение выпадающих доходов организаций воздушного транспорта, осуществляющих внутримуниципальные пассажирские перевозки воздушным транспортом в труднодоступные населенные пункты , за счет субсидии республиканского бюджета РК</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</si>
  <si>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</si>
  <si>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99 0 2540</t>
  </si>
  <si>
    <t>Мероприятия в области коммунального хозяйства</t>
  </si>
  <si>
    <t>540</t>
  </si>
  <si>
    <t xml:space="preserve">Иные межбюджетные трансферты </t>
  </si>
  <si>
    <t>Реализация инвестиционных проектов в сфере общего образования</t>
  </si>
  <si>
    <t>06</t>
  </si>
  <si>
    <t>99 0 2610</t>
  </si>
  <si>
    <t>Водное хозяйство</t>
  </si>
  <si>
    <t>Мероприятия в области использования водных объектов</t>
  </si>
  <si>
    <t>99 0 4308</t>
  </si>
  <si>
    <t>Реализация инвестиционных проектов в сфере жилищного строительства</t>
  </si>
  <si>
    <t>99 0 1109</t>
  </si>
  <si>
    <t>Комплектование книжных фондов библиотек муниципального образования муниципального района "Печора"</t>
  </si>
  <si>
    <t>Премии и гранты</t>
  </si>
  <si>
    <t>99 0 2520</t>
  </si>
  <si>
    <t>Разработка схем инженерной инфраструктуры</t>
  </si>
  <si>
    <t>99 0 1550</t>
  </si>
  <si>
    <t>Поддержка некоммерческих общественных организаций МО МР "Печора"</t>
  </si>
  <si>
    <t>630</t>
  </si>
  <si>
    <t>Субсидии некоммерческим организациям (за исключением государственных (муниципальных) учреждений)</t>
  </si>
  <si>
    <t>99 0 7204</t>
  </si>
  <si>
    <t>Мероприятия по проведению оздоровительной компании детей</t>
  </si>
  <si>
    <t>Социальное обеспечение и иные выплаты населению</t>
  </si>
  <si>
    <t>99 0 8223</t>
  </si>
  <si>
    <t>Реконструкция, капитальный ремонт и ремонт автомобильных дорог общего пользования местного значения за счет средств бюджета МО МР "Печора" и бюджетов поселений</t>
  </si>
  <si>
    <t xml:space="preserve">07 </t>
  </si>
  <si>
    <t>за счет дотации из республиканского бюджета РК</t>
  </si>
  <si>
    <t>Руководствл и управление в сфере установленных функций органов местного самоуправления</t>
  </si>
  <si>
    <t>99 0 2440</t>
  </si>
  <si>
    <t>Мероприятия в области строительства, архитектуры и градостроительства</t>
  </si>
  <si>
    <t>99 0 7404</t>
  </si>
  <si>
    <t>Исполнение судебных решений по обеспечению детей-сирот и детей, оставшихся без попечения родителей, а также лиц из числа детей-сирот и детей, оставшихся без попечения родителей, жилыми  помещениями муниципального жилищного фонда по договорам социального найма</t>
  </si>
  <si>
    <t>Капитальные вложения в объекты нежвижимого имущества государственной (муниципальной) собственности</t>
  </si>
  <si>
    <t>99 0 1158</t>
  </si>
  <si>
    <t>Организация и проведение спортивных мероприятий</t>
  </si>
  <si>
    <t>99 0 7312</t>
  </si>
  <si>
    <t>Осуществление переданных государственных полномочий Республики Коми по отлову и содержанию безнадзорных животных</t>
  </si>
  <si>
    <t>99 0 7313</t>
  </si>
  <si>
    <t>99 0 7314</t>
  </si>
  <si>
    <t>99 0 7210</t>
  </si>
  <si>
    <t>за счет субсидии из республиканского бюджета РК</t>
  </si>
  <si>
    <t>99 0 7217</t>
  </si>
  <si>
    <t>Строительство и реконструкция спортивных объектов муниципальных образований</t>
  </si>
  <si>
    <t>99 0 8217</t>
  </si>
  <si>
    <t>Строительство и реконструкция спортивных объектов за счет средств бюджета МО МР "Печора"</t>
  </si>
  <si>
    <t xml:space="preserve">Предоставление социальных выплат молодым семьям на приобретение жилого помещения или создание объекта индивидуального жилищного строительства за счет субсидии республиканского бюджета РК </t>
  </si>
  <si>
    <t>99 0 4309</t>
  </si>
  <si>
    <t>Реализация инвестиционных проектов в сфере туристической индустрии</t>
  </si>
  <si>
    <t>Обеспечение мероприятий по переселению граждан из аварийного жилищного фонда за счет средств бюджетов</t>
  </si>
  <si>
    <t>99 0 9601</t>
  </si>
  <si>
    <t>Обеспечение мероприятий по капитальному ремонту многоквартирных домов за счет средств бюджетов</t>
  </si>
  <si>
    <t>99 0 2560</t>
  </si>
  <si>
    <t>Обеспечение мероприятий по отлову и содержанию безнадзорных животных за счет средств бюджета МО МР "Печора"</t>
  </si>
  <si>
    <t>за счет средств бюджета МР "Печора"</t>
  </si>
  <si>
    <t>за счет средств  республиканского бюджета РК</t>
  </si>
  <si>
    <t>за счет средств  бюджета МО МР "Печора"</t>
  </si>
  <si>
    <t>99 0 5020</t>
  </si>
  <si>
    <t>Мероприятия подпрограммы "Обеспечение жильем молодых семей" федеральной целевой программы "Жилище" на 2011 - 2015 годы за счет средств, поступающих из федерального бюджета</t>
  </si>
  <si>
    <t>99 0 5135</t>
  </si>
  <si>
    <t xml:space="preserve">РАСПРЕДЕЛЕНИЕ РАСХОДОВ БЮДЖЕТА МУНИЦИПАЛЬНОГО ОБРАЗОВАНИЯ МУНИЦИПАЛЬНОГО РАЙОНА  "ПЕЧОРА" НА 2015 - 2016 ГОДОВ ПО РАЗДЕЛАМ И ПОДРАЗДЕЛАМ  КЛАССИФИКАЦИИ РАСХОДОВ БЮДЖЕТОВ РОССИЙСКОЙ ФЕДЕРАЦИИ  </t>
  </si>
  <si>
    <t>2015 год               СУММА</t>
  </si>
  <si>
    <t>2016 год               СУММА</t>
  </si>
  <si>
    <t>Судебная система</t>
  </si>
  <si>
    <t>Обслуживание государственного и муниципального долга</t>
  </si>
  <si>
    <t>Обслуживание внутреннего государственного и муниципального долга</t>
  </si>
  <si>
    <t>Условно утверждаемые (утвержденные) расходы</t>
  </si>
  <si>
    <t>Приложение 4</t>
  </si>
  <si>
    <t xml:space="preserve">Ведомственная структура расходов бюджета муниципального образования муниципального района "Печора"  на 2015 - 2016 годов </t>
  </si>
  <si>
    <t xml:space="preserve">Сумма (тыс.руб) </t>
  </si>
  <si>
    <t>2015 год</t>
  </si>
  <si>
    <t>2016 год</t>
  </si>
  <si>
    <t xml:space="preserve">Иные закупки товаров, работ и услуг для обеспечения государственных (муниципальных) нужд
</t>
  </si>
  <si>
    <t>Организация временного трудоустройства несовершеннолетних граждан в возрасте от 14 до 18 лет в свободное от учебы</t>
  </si>
  <si>
    <t>99 0 5120</t>
  </si>
  <si>
    <t xml:space="preserve">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 </t>
  </si>
  <si>
    <t xml:space="preserve">за счет средств бюджета  МО МР "Печора" </t>
  </si>
  <si>
    <t>Иные системы коммунальной инфраструктуры</t>
  </si>
  <si>
    <t>99 0 2344</t>
  </si>
  <si>
    <t xml:space="preserve">за счет субсидии республиканского бюджета РК </t>
  </si>
  <si>
    <t>Строительство и реконструкция объектов водоотведения и очистки сточных вод с приобретением российского оборудования и материалов и использованием инновационной продукции, обеспечивающей энергосбережение и повышение энергетической эффективности за счет средств бюджета МО МР "Печора"</t>
  </si>
  <si>
    <t xml:space="preserve">Фонд оплаты труда казенных учреждений и взносы по обязательному социальному страхованию
</t>
  </si>
  <si>
    <t>Иные закупки товаров, работ и услуг для обеспечения государственных (муниципальных) нуж</t>
  </si>
  <si>
    <t>Строительство объектов социальной сферы в сельской местности за счет субсидии республиканского бюджета РК</t>
  </si>
  <si>
    <t>99 0 7232</t>
  </si>
  <si>
    <t>Строительство объектов социальной сферы в сельской местности за счет средств бюджета МО МР "Печора"</t>
  </si>
  <si>
    <t>99 0 8232</t>
  </si>
  <si>
    <t>Установка пандусных съездов в муниципальных учреждениях культуры</t>
  </si>
  <si>
    <t>99 0 1422</t>
  </si>
  <si>
    <t>Центральный аппарат</t>
  </si>
  <si>
    <t>ОБСЛУЖИВАНИЕ ГОСУДАРСТВЕННОГО И МУНИЦИПАЛЬНОГО ДОЛГА</t>
  </si>
  <si>
    <t>Процентные платежи по муниципальному долгу</t>
  </si>
  <si>
    <t>99 0 6503</t>
  </si>
  <si>
    <t>Обслуживание государственного (муниципального) долга</t>
  </si>
  <si>
    <t>700</t>
  </si>
  <si>
    <t>Обслуживание муниципального долга</t>
  </si>
  <si>
    <t>730</t>
  </si>
  <si>
    <t>УСЛОВНО УТВЕРЖДАЕМЫЕ (УТВЕРЖДЕННЫЕ) РАСХОДЫ</t>
  </si>
  <si>
    <t>99 0 9999</t>
  </si>
  <si>
    <t>Специальные расходы</t>
  </si>
  <si>
    <t>9909602</t>
  </si>
  <si>
    <t>99 0 7223</t>
  </si>
  <si>
    <t>Реконструкция, капитальный ремонт и ремонт автомобильных дорог общего пользования местного значения за счет субсидии республиканского бюджета РК</t>
  </si>
  <si>
    <t>Выплаты в соответствии с Решением Совета МР "Печора" от 11 февраля 2014 года "О наградах муниципального образования муниципального района "Печора"</t>
  </si>
  <si>
    <t>99 0 7201</t>
  </si>
  <si>
    <t>Обеспечение первичных мер пожарной безопасности муниципальных образовательных организаций</t>
  </si>
  <si>
    <t>Выплаты в соответствии с Решением Совета МР "Печора" от 23 мая 2006 "О наградах муниципального образования муниципального района "Печора"</t>
  </si>
  <si>
    <t>99 0 6322</t>
  </si>
  <si>
    <t>99 0 5014</t>
  </si>
  <si>
    <t xml:space="preserve">Реализация мероприятий федеральной целевой программы "Культура России (2012 - 2018 годы)"
</t>
  </si>
  <si>
    <t>99 0 9503</t>
  </si>
  <si>
    <t xml:space="preserve">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"Фонд содействия реформированию жилищно-коммунального хозяйства"  </t>
  </si>
  <si>
    <t>99 0 9603</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</si>
  <si>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</si>
  <si>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99 0 7316</t>
  </si>
  <si>
    <t>99 0 7318</t>
  </si>
  <si>
    <t>99 0 7315</t>
  </si>
  <si>
    <t>99 0 7317</t>
  </si>
  <si>
    <t xml:space="preserve"> за счет средств федерального бюджета</t>
  </si>
  <si>
    <t>99 0 5097</t>
  </si>
  <si>
    <t>Создание в общеобразовательных организациях, расположенных в сельской местности, условий для занятий физической культурой и спортом</t>
  </si>
  <si>
    <t xml:space="preserve">Обеспечение мероприятий по капитальному ремонту многоквартирных домов за счет средств, поступивших от государственной корпорации "Фонд содействия реформированию жилищно-коммунального хозяйства"  </t>
  </si>
  <si>
    <t>99 0 6313</t>
  </si>
  <si>
    <t>Социальная поддержка населения</t>
  </si>
  <si>
    <t>в т.ч.за счет дотации из республиканского бюджета РК</t>
  </si>
  <si>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</si>
  <si>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частью 4 статьи 8 Закона Республики Коми «Об административной ответственности в Республике Коми»</t>
  </si>
  <si>
    <t>На реализацию муниципальными дошкольными  и муниципальными общеобразовательными организациями в Республике Коми образовательных программ</t>
  </si>
  <si>
    <t xml:space="preserve"> 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t>
  </si>
  <si>
    <t>99 0 5146</t>
  </si>
  <si>
    <t>99 0 9501</t>
  </si>
  <si>
    <t xml:space="preserve"> от 26 сентября 2014 года  № 5-29/388</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</si>
  <si>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</si>
  <si>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частью 4 статьи 8 Закона Республики Коми «Об административной ответственности в Республике Коми»</t>
  </si>
  <si>
    <t>Осуществление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статьями 6, 7, частями 1 и 2 статьи 8 Закона Республики Коми «Об административной ответственности в Республике Коми»</t>
  </si>
  <si>
    <t>Осуществление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</si>
  <si>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статьями 6, 7, частями 1 и 2 статьи 8 Закона Республики Коми «Об административной ответственности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</si>
</sst>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0"/>
    <numFmt numFmtId="165" formatCode="000"/>
    <numFmt numFmtId="166" formatCode="#,##0.0"/>
    <numFmt numFmtId="167" formatCode="000\ 00\ 00"/>
    <numFmt numFmtId="168" formatCode="?"/>
    <numFmt numFmtId="169" formatCode="_-* #,##0_р_._-;\-* #,##0_р_._-;_-* &quot;-&quot;??_р_._-;_-@_-"/>
    <numFmt numFmtId="170" formatCode="_-* #,##0.00_р_._-;\-\ #,##0.00_р_._-;_-* &quot;-&quot;_р_._-;_-@_-"/>
    <numFmt numFmtId="171" formatCode="0.0"/>
    <numFmt numFmtId="172" formatCode="#,##0.000"/>
    <numFmt numFmtId="173" formatCode="_-* #,##0.0_р_._-;\-\ #,##0.0_р_._-;_-* &quot;-&quot;_р_._-;_-@_-"/>
  </numFmts>
  <fonts count="81" x14ac:knownFonts="1">
    <font>
      <sz val="10"/>
      <name val="Arial Cyr"/>
      <charset val="204"/>
    </font>
    <font>
      <sz val="8"/>
      <name val="Arial Cyr"/>
      <charset val="204"/>
    </font>
    <font>
      <b/>
      <sz val="8"/>
      <name val="Arial Cyr"/>
      <charset val="204"/>
    </font>
    <font>
      <b/>
      <sz val="12"/>
      <name val="Arial Cyr"/>
      <charset val="204"/>
    </font>
    <font>
      <b/>
      <sz val="10"/>
      <name val="Arial Cyr"/>
      <charset val="204"/>
    </font>
    <font>
      <sz val="10"/>
      <name val="Arial"/>
      <family val="2"/>
      <charset val="204"/>
    </font>
    <font>
      <sz val="9"/>
      <name val="Times New Roman"/>
      <family val="1"/>
      <charset val="204"/>
    </font>
    <font>
      <sz val="9"/>
      <color indexed="8"/>
      <name val="Times New Roman"/>
      <family val="1"/>
      <charset val="204"/>
    </font>
    <font>
      <sz val="10"/>
      <name val="Times New Roman"/>
      <family val="1"/>
      <charset val="204"/>
    </font>
    <font>
      <b/>
      <sz val="10"/>
      <name val="Times New Roman"/>
      <family val="1"/>
      <charset val="204"/>
    </font>
    <font>
      <sz val="9"/>
      <name val="Times New Roman Cyr"/>
      <family val="1"/>
      <charset val="204"/>
    </font>
    <font>
      <b/>
      <sz val="11"/>
      <name val="Times New Roman"/>
      <family val="1"/>
      <charset val="204"/>
    </font>
    <font>
      <b/>
      <i/>
      <sz val="9"/>
      <name val="Times New Roman"/>
      <family val="1"/>
      <charset val="204"/>
    </font>
    <font>
      <b/>
      <i/>
      <sz val="9"/>
      <color indexed="8"/>
      <name val="Times New Roman"/>
      <family val="1"/>
      <charset val="204"/>
    </font>
    <font>
      <i/>
      <sz val="9"/>
      <name val="Times New Roman"/>
      <family val="1"/>
      <charset val="204"/>
    </font>
    <font>
      <sz val="10"/>
      <color indexed="8"/>
      <name val="Times New Roman"/>
      <family val="1"/>
      <charset val="204"/>
    </font>
    <font>
      <sz val="10"/>
      <color indexed="8"/>
      <name val="Arial"/>
      <family val="2"/>
      <charset val="204"/>
    </font>
    <font>
      <b/>
      <sz val="10"/>
      <name val="Arial"/>
      <family val="2"/>
      <charset val="204"/>
    </font>
    <font>
      <i/>
      <sz val="10"/>
      <name val="Arial"/>
      <family val="2"/>
      <charset val="204"/>
    </font>
    <font>
      <b/>
      <sz val="11"/>
      <name val="Arial"/>
      <family val="2"/>
      <charset val="204"/>
    </font>
    <font>
      <i/>
      <sz val="9"/>
      <name val="Times New Roman"/>
      <family val="1"/>
      <charset val="204"/>
    </font>
    <font>
      <sz val="10"/>
      <name val="Arial"/>
      <family val="2"/>
      <charset val="204"/>
    </font>
    <font>
      <b/>
      <sz val="9"/>
      <name val="Times New Roman"/>
      <family val="1"/>
      <charset val="204"/>
    </font>
    <font>
      <sz val="11"/>
      <name val="Times New Roman"/>
      <family val="1"/>
      <charset val="204"/>
    </font>
    <font>
      <sz val="10"/>
      <name val="Arial Cyr"/>
      <family val="2"/>
      <charset val="204"/>
    </font>
    <font>
      <sz val="9"/>
      <name val="Arial"/>
      <family val="2"/>
      <charset val="204"/>
    </font>
    <font>
      <b/>
      <i/>
      <sz val="10"/>
      <name val="Arial"/>
      <family val="2"/>
      <charset val="204"/>
    </font>
    <font>
      <b/>
      <i/>
      <sz val="10"/>
      <name val="Arial"/>
      <family val="2"/>
      <charset val="204"/>
    </font>
    <font>
      <sz val="9"/>
      <color rgb="FFFF0000"/>
      <name val="Times New Roman"/>
      <family val="1"/>
      <charset val="204"/>
    </font>
    <font>
      <b/>
      <i/>
      <sz val="9"/>
      <color rgb="FFFF0000"/>
      <name val="Times New Roman"/>
      <family val="1"/>
      <charset val="204"/>
    </font>
    <font>
      <sz val="9"/>
      <name val="Times New Roman"/>
      <family val="1"/>
      <charset val="204"/>
    </font>
    <font>
      <sz val="9"/>
      <color theme="1"/>
      <name val="Times New Roman"/>
      <family val="1"/>
      <charset val="204"/>
    </font>
    <font>
      <sz val="10"/>
      <color theme="1"/>
      <name val="Arial"/>
      <family val="2"/>
      <charset val="204"/>
    </font>
    <font>
      <sz val="10"/>
      <color theme="1"/>
      <name val="Times New Roman"/>
      <family val="1"/>
      <charset val="204"/>
    </font>
    <font>
      <sz val="10"/>
      <color theme="1"/>
      <name val="Arial Cyr"/>
      <charset val="204"/>
    </font>
    <font>
      <sz val="9"/>
      <color indexed="8"/>
      <name val="Times New Roman"/>
      <family val="1"/>
      <charset val="204"/>
    </font>
    <font>
      <sz val="9"/>
      <color theme="1"/>
      <name val="Times New Roman"/>
      <family val="1"/>
      <charset val="204"/>
    </font>
    <font>
      <sz val="9"/>
      <name val="Times New Roman"/>
      <family val="1"/>
      <charset val="204"/>
    </font>
    <font>
      <b/>
      <i/>
      <sz val="10"/>
      <name val="Times New Roman"/>
      <family val="1"/>
      <charset val="204"/>
    </font>
    <font>
      <sz val="10"/>
      <color rgb="FFFF0000"/>
      <name val="Times New Roman"/>
      <family val="1"/>
      <charset val="204"/>
    </font>
    <font>
      <i/>
      <sz val="10"/>
      <name val="Times New Roman"/>
      <family val="1"/>
      <charset val="204"/>
    </font>
    <font>
      <sz val="10"/>
      <name val="Times New Roman"/>
      <family val="2"/>
      <charset val="204"/>
    </font>
    <font>
      <b/>
      <i/>
      <sz val="10"/>
      <color indexed="8"/>
      <name val="Times New Roman"/>
      <family val="1"/>
      <charset val="204"/>
    </font>
    <font>
      <sz val="18"/>
      <name val="Times New Roman CYR"/>
      <family val="1"/>
      <charset val="204"/>
    </font>
    <font>
      <sz val="18"/>
      <name val="Arial Cyr"/>
      <charset val="204"/>
    </font>
    <font>
      <b/>
      <sz val="18"/>
      <name val="Times New Roman CYR"/>
      <family val="1"/>
      <charset val="204"/>
    </font>
    <font>
      <b/>
      <sz val="18"/>
      <name val="Times New Roman"/>
      <family val="1"/>
      <charset val="204"/>
    </font>
    <font>
      <sz val="18"/>
      <name val="Times New Roman"/>
      <family val="1"/>
      <charset val="204"/>
    </font>
    <font>
      <sz val="18"/>
      <color indexed="8"/>
      <name val="Times New Roman"/>
      <family val="1"/>
      <charset val="204"/>
    </font>
    <font>
      <b/>
      <sz val="18"/>
      <name val="Times New Roman CYR"/>
      <charset val="204"/>
    </font>
    <font>
      <sz val="18"/>
      <name val="Times New Roman CYR"/>
      <charset val="204"/>
    </font>
    <font>
      <sz val="9"/>
      <color indexed="8"/>
      <name val="Times New Roman"/>
      <family val="1"/>
      <charset val="204"/>
    </font>
    <font>
      <b/>
      <sz val="12"/>
      <name val="Times New Roman"/>
      <family val="1"/>
      <charset val="204"/>
    </font>
    <font>
      <b/>
      <sz val="12"/>
      <name val="Arial"/>
      <family val="2"/>
      <charset val="204"/>
    </font>
    <font>
      <sz val="10"/>
      <name val="Courier New"/>
      <family val="3"/>
      <charset val="204"/>
    </font>
    <font>
      <sz val="9"/>
      <color theme="1"/>
      <name val="Times New Roman"/>
      <family val="1"/>
      <charset val="204"/>
    </font>
    <font>
      <sz val="18"/>
      <color indexed="8"/>
      <name val="Times New Roman"/>
      <family val="1"/>
      <charset val="204"/>
    </font>
    <font>
      <i/>
      <sz val="9"/>
      <name val="Times New Roman"/>
      <family val="1"/>
      <charset val="204"/>
    </font>
    <font>
      <sz val="9"/>
      <name val="Times New Roman"/>
      <family val="1"/>
      <charset val="204"/>
    </font>
    <font>
      <sz val="9"/>
      <color theme="1"/>
      <name val="Times New Roman"/>
      <family val="1"/>
      <charset val="204"/>
    </font>
    <font>
      <sz val="9"/>
      <color indexed="8"/>
      <name val="Times New Roman"/>
      <family val="1"/>
      <charset val="204"/>
    </font>
    <font>
      <i/>
      <sz val="10"/>
      <name val="Times New Roman"/>
      <family val="1"/>
      <charset val="204"/>
    </font>
    <font>
      <i/>
      <sz val="10"/>
      <name val="Arial"/>
      <family val="2"/>
      <charset val="204"/>
    </font>
    <font>
      <sz val="18"/>
      <name val="Times New Roman CYR"/>
    </font>
    <font>
      <sz val="9"/>
      <name val="Times New Roman"/>
      <family val="1"/>
      <charset val="204"/>
    </font>
    <font>
      <sz val="9"/>
      <color indexed="8"/>
      <name val="Times New Roman"/>
      <family val="1"/>
      <charset val="204"/>
    </font>
    <font>
      <sz val="9"/>
      <name val="Times New Roman"/>
      <family val="1"/>
      <charset val="204"/>
    </font>
    <font>
      <b/>
      <sz val="18"/>
      <name val="Arial Cyr"/>
      <charset val="204"/>
    </font>
    <font>
      <b/>
      <sz val="14"/>
      <name val="Arial Cyr"/>
      <charset val="204"/>
    </font>
    <font>
      <b/>
      <i/>
      <sz val="11"/>
      <name val="Times New Roman"/>
      <family val="1"/>
      <charset val="204"/>
    </font>
    <font>
      <sz val="10"/>
      <name val="Times New Roman Cyr"/>
      <family val="1"/>
      <charset val="204"/>
    </font>
    <font>
      <sz val="11"/>
      <color indexed="8"/>
      <name val="Times New Roman"/>
      <family val="1"/>
      <charset val="204"/>
    </font>
    <font>
      <i/>
      <sz val="11"/>
      <name val="Times New Roman"/>
      <family val="1"/>
      <charset val="204"/>
    </font>
    <font>
      <b/>
      <i/>
      <sz val="10"/>
      <color rgb="FFFF0000"/>
      <name val="Times New Roman"/>
      <family val="1"/>
      <charset val="204"/>
    </font>
    <font>
      <sz val="11"/>
      <color theme="1"/>
      <name val="Times New Roman"/>
      <family val="1"/>
      <charset val="204"/>
    </font>
    <font>
      <sz val="9"/>
      <name val="Times New Roman"/>
      <family val="1"/>
      <charset val="204"/>
    </font>
    <font>
      <sz val="9"/>
      <color indexed="8"/>
      <name val="Times New Roman"/>
      <family val="1"/>
      <charset val="204"/>
    </font>
    <font>
      <sz val="9"/>
      <name val="Times New Roman"/>
      <family val="1"/>
      <charset val="204"/>
    </font>
    <font>
      <sz val="10"/>
      <color rgb="FF002060"/>
      <name val="Times New Roman"/>
      <family val="1"/>
      <charset val="204"/>
    </font>
    <font>
      <sz val="9"/>
      <name val="Times New Roman"/>
    </font>
    <font>
      <sz val="10"/>
      <name val="Times New Roman"/>
    </font>
  </fonts>
  <fills count="7">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s>
  <borders count="12">
    <border>
      <left/>
      <right/>
      <top/>
      <bottom/>
      <diagonal/>
    </border>
    <border>
      <left style="dotted">
        <color indexed="64"/>
      </left>
      <right style="dotted">
        <color indexed="64"/>
      </right>
      <top style="dotted">
        <color indexed="64"/>
      </top>
      <bottom style="dotted">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dotted">
        <color indexed="64"/>
      </left>
      <right style="dotted">
        <color indexed="64"/>
      </right>
      <top/>
      <bottom style="dotted">
        <color indexed="64"/>
      </bottom>
      <diagonal/>
    </border>
    <border>
      <left style="dotted">
        <color indexed="64"/>
      </left>
      <right style="dotted">
        <color indexed="64"/>
      </right>
      <top/>
      <bottom/>
      <diagonal/>
    </border>
    <border>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dotted">
        <color indexed="64"/>
      </top>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s>
  <cellStyleXfs count="1">
    <xf numFmtId="0" fontId="0" fillId="0" borderId="0"/>
  </cellStyleXfs>
  <cellXfs count="386">
    <xf numFmtId="0" fontId="0" fillId="0" borderId="0" xfId="0"/>
    <xf numFmtId="0" fontId="4" fillId="0" borderId="0" xfId="0" applyFont="1"/>
    <xf numFmtId="0" fontId="5" fillId="0" borderId="0" xfId="0" applyFont="1"/>
    <xf numFmtId="166" fontId="0" fillId="0" borderId="0" xfId="0" applyNumberFormat="1"/>
    <xf numFmtId="0" fontId="8" fillId="0" borderId="0" xfId="0" applyFont="1"/>
    <xf numFmtId="49" fontId="6" fillId="0" borderId="1" xfId="0" applyNumberFormat="1" applyFont="1" applyFill="1" applyBorder="1" applyAlignment="1">
      <alignment horizontal="left" vertical="center" wrapText="1"/>
    </xf>
    <xf numFmtId="49" fontId="7" fillId="0" borderId="1" xfId="0" applyNumberFormat="1" applyFont="1" applyFill="1" applyBorder="1" applyAlignment="1">
      <alignment horizontal="left" vertical="center" wrapText="1"/>
    </xf>
    <xf numFmtId="49" fontId="13" fillId="0" borderId="1" xfId="0" applyNumberFormat="1" applyFont="1" applyFill="1" applyBorder="1" applyAlignment="1">
      <alignment horizontal="left" vertical="center" wrapText="1"/>
    </xf>
    <xf numFmtId="49" fontId="7" fillId="0" borderId="1" xfId="0" applyNumberFormat="1" applyFont="1" applyBorder="1" applyAlignment="1">
      <alignment horizontal="justify" vertical="center" wrapText="1"/>
    </xf>
    <xf numFmtId="0" fontId="21" fillId="0" borderId="0" xfId="0" applyFont="1"/>
    <xf numFmtId="164"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9" fontId="6" fillId="3"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xf>
    <xf numFmtId="49" fontId="6" fillId="3" borderId="1" xfId="0" applyNumberFormat="1" applyFont="1" applyFill="1" applyBorder="1" applyAlignment="1">
      <alignment horizontal="center" vertical="center" wrapText="1"/>
    </xf>
    <xf numFmtId="4" fontId="0" fillId="0" borderId="0" xfId="0" applyNumberFormat="1"/>
    <xf numFmtId="0" fontId="0" fillId="0" borderId="0" xfId="0" applyFill="1"/>
    <xf numFmtId="0" fontId="24" fillId="0" borderId="0" xfId="0" applyFont="1" applyFill="1" applyAlignment="1">
      <alignment horizontal="left" vertical="top"/>
    </xf>
    <xf numFmtId="0" fontId="24" fillId="0" borderId="0" xfId="0" applyFont="1" applyFill="1" applyAlignment="1">
      <alignment vertical="top"/>
    </xf>
    <xf numFmtId="43" fontId="0" fillId="0" borderId="0" xfId="0" applyNumberFormat="1"/>
    <xf numFmtId="49" fontId="6" fillId="4" borderId="1" xfId="0" applyNumberFormat="1" applyFont="1" applyFill="1" applyBorder="1" applyAlignment="1">
      <alignment horizontal="left" vertical="center" wrapText="1"/>
    </xf>
    <xf numFmtId="49" fontId="6" fillId="4" borderId="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49" fontId="12" fillId="3" borderId="1" xfId="0" applyNumberFormat="1" applyFont="1" applyFill="1" applyBorder="1" applyAlignment="1">
      <alignment horizontal="center" vertical="center"/>
    </xf>
    <xf numFmtId="166" fontId="26" fillId="0" borderId="1" xfId="0" applyNumberFormat="1" applyFont="1" applyFill="1" applyBorder="1" applyAlignment="1">
      <alignment horizontal="right" vertical="center"/>
    </xf>
    <xf numFmtId="166" fontId="5" fillId="0" borderId="1" xfId="0" applyNumberFormat="1" applyFont="1" applyFill="1" applyBorder="1" applyAlignment="1">
      <alignment horizontal="right" vertical="center"/>
    </xf>
    <xf numFmtId="49" fontId="6" fillId="5" borderId="1" xfId="0" applyNumberFormat="1" applyFont="1" applyFill="1" applyBorder="1" applyAlignment="1">
      <alignment horizontal="left" vertical="center" wrapText="1"/>
    </xf>
    <xf numFmtId="169" fontId="8" fillId="0" borderId="0" xfId="0" applyNumberFormat="1" applyFont="1" applyAlignment="1">
      <alignment horizontal="right" vertical="center"/>
    </xf>
    <xf numFmtId="169" fontId="8" fillId="0" borderId="0" xfId="0" applyNumberFormat="1" applyFont="1" applyAlignment="1">
      <alignment horizontal="right" vertical="center"/>
    </xf>
    <xf numFmtId="166" fontId="26" fillId="0" borderId="1" xfId="0" applyNumberFormat="1" applyFont="1" applyBorder="1" applyAlignment="1">
      <alignment horizontal="right" vertical="center"/>
    </xf>
    <xf numFmtId="166" fontId="5" fillId="0" borderId="1" xfId="0" applyNumberFormat="1" applyFont="1" applyBorder="1" applyAlignment="1">
      <alignment horizontal="right" vertical="center"/>
    </xf>
    <xf numFmtId="166" fontId="26" fillId="3" borderId="1" xfId="0" applyNumberFormat="1" applyFont="1" applyFill="1" applyBorder="1" applyAlignment="1">
      <alignment horizontal="right" vertical="center"/>
    </xf>
    <xf numFmtId="166" fontId="5" fillId="3" borderId="1" xfId="0" applyNumberFormat="1" applyFont="1" applyFill="1" applyBorder="1" applyAlignment="1">
      <alignment horizontal="right" vertical="center"/>
    </xf>
    <xf numFmtId="166" fontId="16" fillId="0" borderId="1" xfId="0" applyNumberFormat="1" applyFont="1" applyBorder="1" applyAlignment="1">
      <alignment horizontal="right" vertical="center"/>
    </xf>
    <xf numFmtId="166" fontId="5" fillId="4" borderId="1" xfId="0" applyNumberFormat="1" applyFont="1" applyFill="1" applyBorder="1" applyAlignment="1">
      <alignment horizontal="right" vertical="center"/>
    </xf>
    <xf numFmtId="166" fontId="17" fillId="3" borderId="1" xfId="0" applyNumberFormat="1" applyFont="1" applyFill="1" applyBorder="1" applyAlignment="1">
      <alignment horizontal="right" vertical="center"/>
    </xf>
    <xf numFmtId="166" fontId="18" fillId="3" borderId="1" xfId="0" applyNumberFormat="1" applyFont="1" applyFill="1" applyBorder="1" applyAlignment="1">
      <alignment horizontal="right" vertical="center"/>
    </xf>
    <xf numFmtId="171" fontId="5" fillId="0" borderId="1" xfId="0" applyNumberFormat="1" applyFont="1" applyFill="1" applyBorder="1" applyAlignment="1">
      <alignment horizontal="right" vertical="center"/>
    </xf>
    <xf numFmtId="166" fontId="18" fillId="0" borderId="1" xfId="0" applyNumberFormat="1" applyFont="1" applyFill="1" applyBorder="1" applyAlignment="1">
      <alignment horizontal="right" vertical="center"/>
    </xf>
    <xf numFmtId="0" fontId="17"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49" fontId="12" fillId="0" borderId="1" xfId="0" applyNumberFormat="1" applyFont="1" applyFill="1" applyBorder="1" applyAlignment="1">
      <alignment horizontal="left" vertical="center" wrapText="1"/>
    </xf>
    <xf numFmtId="49" fontId="12" fillId="0" borderId="1" xfId="0" applyNumberFormat="1" applyFont="1" applyBorder="1" applyAlignment="1">
      <alignment horizontal="center" vertical="center" wrapText="1"/>
    </xf>
    <xf numFmtId="164" fontId="12" fillId="0" borderId="1" xfId="0" applyNumberFormat="1" applyFont="1" applyFill="1" applyBorder="1" applyAlignment="1">
      <alignment horizontal="center" vertical="center" wrapText="1"/>
    </xf>
    <xf numFmtId="167" fontId="6"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justify" vertical="center" wrapText="1"/>
    </xf>
    <xf numFmtId="165" fontId="6"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43" fontId="6" fillId="0" borderId="1" xfId="0" applyNumberFormat="1" applyFont="1" applyFill="1" applyBorder="1" applyAlignment="1">
      <alignment horizontal="left" vertical="center" wrapText="1"/>
    </xf>
    <xf numFmtId="2" fontId="6" fillId="0" borderId="1" xfId="0" applyNumberFormat="1" applyFont="1" applyFill="1" applyBorder="1" applyAlignment="1">
      <alignment vertical="center" wrapText="1"/>
    </xf>
    <xf numFmtId="168" fontId="6" fillId="0" borderId="1" xfId="0" applyNumberFormat="1" applyFont="1" applyFill="1" applyBorder="1" applyAlignment="1">
      <alignment horizontal="left" vertical="center" wrapText="1"/>
    </xf>
    <xf numFmtId="49" fontId="12" fillId="0" borderId="1" xfId="0" applyNumberFormat="1" applyFont="1" applyFill="1" applyBorder="1" applyAlignment="1">
      <alignment horizontal="center" vertical="center"/>
    </xf>
    <xf numFmtId="0" fontId="6" fillId="0" borderId="1" xfId="0" applyNumberFormat="1" applyFont="1" applyFill="1" applyBorder="1" applyAlignment="1">
      <alignment horizontal="left" vertical="center" wrapText="1"/>
    </xf>
    <xf numFmtId="49" fontId="14" fillId="0" borderId="1"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xf>
    <xf numFmtId="49" fontId="7" fillId="4" borderId="1" xfId="0" applyNumberFormat="1" applyFont="1" applyFill="1" applyBorder="1" applyAlignment="1">
      <alignment horizontal="center" vertical="center" wrapText="1"/>
    </xf>
    <xf numFmtId="49" fontId="22" fillId="0" borderId="1" xfId="0" applyNumberFormat="1" applyFont="1" applyFill="1" applyBorder="1" applyAlignment="1">
      <alignment horizontal="center" vertical="center" wrapText="1"/>
    </xf>
    <xf numFmtId="49" fontId="14" fillId="0" borderId="1" xfId="0" applyNumberFormat="1" applyFont="1" applyFill="1" applyBorder="1" applyAlignment="1">
      <alignment horizontal="left" vertical="center" wrapText="1"/>
    </xf>
    <xf numFmtId="49" fontId="6" fillId="0" borderId="1" xfId="0" applyNumberFormat="1" applyFont="1" applyBorder="1" applyAlignment="1">
      <alignment horizontal="left" vertical="center" wrapText="1"/>
    </xf>
    <xf numFmtId="49" fontId="12" fillId="3" borderId="1" xfId="0" applyNumberFormat="1" applyFont="1" applyFill="1" applyBorder="1" applyAlignment="1">
      <alignment horizontal="center" vertical="center" wrapText="1"/>
    </xf>
    <xf numFmtId="49" fontId="20" fillId="0" borderId="1" xfId="0" applyNumberFormat="1" applyFont="1" applyFill="1" applyBorder="1" applyAlignment="1">
      <alignment horizontal="left" vertical="center" wrapText="1"/>
    </xf>
    <xf numFmtId="49" fontId="7" fillId="0" borderId="1" xfId="0" applyNumberFormat="1" applyFont="1" applyBorder="1" applyAlignment="1">
      <alignment horizontal="left" vertical="center" wrapText="1"/>
    </xf>
    <xf numFmtId="166" fontId="19" fillId="0" borderId="1" xfId="0" applyNumberFormat="1" applyFont="1" applyFill="1" applyBorder="1" applyAlignment="1">
      <alignment horizontal="right" vertical="center"/>
    </xf>
    <xf numFmtId="4" fontId="0" fillId="0" borderId="0" xfId="0" applyNumberFormat="1" applyFill="1"/>
    <xf numFmtId="49" fontId="6" fillId="5" borderId="1" xfId="0" applyNumberFormat="1" applyFont="1" applyFill="1" applyBorder="1" applyAlignment="1">
      <alignment horizontal="center" vertical="center" wrapText="1"/>
    </xf>
    <xf numFmtId="49" fontId="6" fillId="5" borderId="1" xfId="0" applyNumberFormat="1" applyFont="1" applyFill="1" applyBorder="1" applyAlignment="1">
      <alignment horizontal="center" vertical="center"/>
    </xf>
    <xf numFmtId="166" fontId="5" fillId="5" borderId="1" xfId="0" applyNumberFormat="1" applyFont="1" applyFill="1" applyBorder="1" applyAlignment="1">
      <alignment horizontal="right" vertical="center"/>
    </xf>
    <xf numFmtId="49" fontId="15" fillId="5" borderId="1" xfId="0" applyNumberFormat="1" applyFont="1" applyFill="1" applyBorder="1" applyAlignment="1">
      <alignment horizontal="justify" vertical="center" wrapText="1"/>
    </xf>
    <xf numFmtId="165" fontId="6" fillId="5" borderId="1" xfId="0" applyNumberFormat="1" applyFont="1" applyFill="1" applyBorder="1" applyAlignment="1">
      <alignment horizontal="center" vertical="center" wrapText="1"/>
    </xf>
    <xf numFmtId="164" fontId="6" fillId="5" borderId="1" xfId="0" applyNumberFormat="1" applyFont="1" applyFill="1" applyBorder="1" applyAlignment="1">
      <alignment horizontal="center" vertical="center" wrapText="1"/>
    </xf>
    <xf numFmtId="49" fontId="7" fillId="5" borderId="1" xfId="0" applyNumberFormat="1" applyFont="1" applyFill="1" applyBorder="1" applyAlignment="1">
      <alignment horizontal="center" vertical="center" wrapText="1"/>
    </xf>
    <xf numFmtId="0" fontId="6" fillId="0" borderId="1" xfId="0" applyNumberFormat="1" applyFont="1" applyBorder="1" applyAlignment="1">
      <alignment vertical="center" wrapText="1"/>
    </xf>
    <xf numFmtId="0" fontId="8" fillId="0" borderId="1" xfId="0" applyNumberFormat="1" applyFont="1" applyBorder="1" applyAlignment="1">
      <alignment vertical="center" wrapText="1"/>
    </xf>
    <xf numFmtId="0" fontId="8" fillId="5" borderId="1" xfId="0" applyFont="1" applyFill="1" applyBorder="1" applyAlignment="1">
      <alignment horizontal="justify" vertical="center" wrapText="1"/>
    </xf>
    <xf numFmtId="49" fontId="28" fillId="0" borderId="1" xfId="0" applyNumberFormat="1" applyFont="1" applyFill="1" applyBorder="1" applyAlignment="1">
      <alignment horizontal="center" vertical="center" wrapText="1"/>
    </xf>
    <xf numFmtId="49" fontId="7" fillId="5" borderId="1" xfId="0" applyNumberFormat="1" applyFont="1" applyFill="1" applyBorder="1" applyAlignment="1">
      <alignment horizontal="justify" vertical="center" wrapText="1"/>
    </xf>
    <xf numFmtId="167" fontId="6" fillId="5" borderId="1" xfId="0" applyNumberFormat="1" applyFont="1" applyFill="1" applyBorder="1" applyAlignment="1">
      <alignment horizontal="center" vertical="center" wrapText="1"/>
    </xf>
    <xf numFmtId="0" fontId="8" fillId="5" borderId="1" xfId="0" applyFont="1" applyFill="1" applyBorder="1" applyAlignment="1">
      <alignment horizontal="left" vertical="center" wrapText="1"/>
    </xf>
    <xf numFmtId="168" fontId="6" fillId="5" borderId="1" xfId="0" applyNumberFormat="1" applyFont="1" applyFill="1" applyBorder="1" applyAlignment="1">
      <alignment horizontal="left" vertical="center" wrapText="1"/>
    </xf>
    <xf numFmtId="49" fontId="29" fillId="0" borderId="1" xfId="0" applyNumberFormat="1" applyFont="1" applyFill="1" applyBorder="1" applyAlignment="1">
      <alignment horizontal="center" vertical="center" wrapText="1"/>
    </xf>
    <xf numFmtId="49" fontId="6" fillId="5" borderId="1" xfId="0" applyNumberFormat="1" applyFont="1" applyFill="1" applyBorder="1" applyAlignment="1">
      <alignment horizontal="justify" vertical="center" wrapText="1"/>
    </xf>
    <xf numFmtId="171" fontId="5" fillId="5" borderId="1" xfId="0" applyNumberFormat="1" applyFont="1" applyFill="1" applyBorder="1" applyAlignment="1">
      <alignment horizontal="right" vertical="center"/>
    </xf>
    <xf numFmtId="49" fontId="7" fillId="0" borderId="0" xfId="0" applyNumberFormat="1" applyFont="1" applyBorder="1" applyAlignment="1">
      <alignment horizontal="justify" vertical="center" wrapText="1"/>
    </xf>
    <xf numFmtId="49" fontId="8" fillId="0" borderId="1" xfId="0" applyNumberFormat="1" applyFont="1" applyFill="1" applyBorder="1" applyAlignment="1">
      <alignment horizontal="left" vertical="center" wrapText="1"/>
    </xf>
    <xf numFmtId="49" fontId="30" fillId="5" borderId="1" xfId="0" applyNumberFormat="1" applyFont="1" applyFill="1" applyBorder="1" applyAlignment="1">
      <alignment horizontal="center" vertical="center" wrapText="1"/>
    </xf>
    <xf numFmtId="164" fontId="30" fillId="5" borderId="1" xfId="0" applyNumberFormat="1" applyFont="1" applyFill="1" applyBorder="1" applyAlignment="1">
      <alignment horizontal="center" vertical="center" wrapText="1"/>
    </xf>
    <xf numFmtId="49" fontId="30" fillId="0" borderId="1" xfId="0" applyNumberFormat="1" applyFont="1" applyFill="1" applyBorder="1" applyAlignment="1">
      <alignment horizontal="center" vertical="center" wrapText="1"/>
    </xf>
    <xf numFmtId="49" fontId="30" fillId="0" borderId="1" xfId="0" applyNumberFormat="1" applyFont="1" applyFill="1" applyBorder="1" applyAlignment="1">
      <alignment horizontal="left" vertical="center" wrapText="1"/>
    </xf>
    <xf numFmtId="0" fontId="8" fillId="0" borderId="1" xfId="0"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49" fontId="8" fillId="5" borderId="1" xfId="0" applyNumberFormat="1" applyFont="1" applyFill="1" applyBorder="1" applyAlignment="1">
      <alignment horizontal="center" vertical="center" wrapText="1"/>
    </xf>
    <xf numFmtId="49" fontId="31" fillId="0" borderId="1" xfId="0" applyNumberFormat="1" applyFont="1" applyFill="1" applyBorder="1" applyAlignment="1">
      <alignment horizontal="left" vertical="center" wrapText="1"/>
    </xf>
    <xf numFmtId="49" fontId="31" fillId="0" borderId="1" xfId="0" applyNumberFormat="1" applyFont="1" applyFill="1" applyBorder="1" applyAlignment="1">
      <alignment horizontal="center" vertical="center" wrapText="1"/>
    </xf>
    <xf numFmtId="49" fontId="31" fillId="0" borderId="1" xfId="0" applyNumberFormat="1" applyFont="1" applyFill="1" applyBorder="1" applyAlignment="1">
      <alignment horizontal="center" vertical="center"/>
    </xf>
    <xf numFmtId="166" fontId="32" fillId="0" borderId="1" xfId="0" applyNumberFormat="1" applyFont="1" applyFill="1" applyBorder="1" applyAlignment="1">
      <alignment horizontal="right" vertical="center"/>
    </xf>
    <xf numFmtId="49" fontId="31" fillId="5" borderId="1" xfId="0" applyNumberFormat="1" applyFont="1" applyFill="1" applyBorder="1" applyAlignment="1">
      <alignment horizontal="center" vertical="center" wrapText="1"/>
    </xf>
    <xf numFmtId="49" fontId="31" fillId="5" borderId="1" xfId="0" applyNumberFormat="1" applyFont="1" applyFill="1" applyBorder="1" applyAlignment="1">
      <alignment horizontal="center" vertical="center"/>
    </xf>
    <xf numFmtId="166" fontId="32" fillId="5" borderId="1" xfId="0" applyNumberFormat="1" applyFont="1" applyFill="1" applyBorder="1" applyAlignment="1">
      <alignment horizontal="right" vertical="center"/>
    </xf>
    <xf numFmtId="49" fontId="31" fillId="4" borderId="1" xfId="0" applyNumberFormat="1" applyFont="1" applyFill="1" applyBorder="1" applyAlignment="1">
      <alignment horizontal="center" vertical="center" wrapText="1"/>
    </xf>
    <xf numFmtId="49" fontId="31" fillId="4" borderId="1" xfId="0" applyNumberFormat="1" applyFont="1" applyFill="1" applyBorder="1" applyAlignment="1">
      <alignment horizontal="center" vertical="center"/>
    </xf>
    <xf numFmtId="166" fontId="32" fillId="4" borderId="1" xfId="0" applyNumberFormat="1" applyFont="1" applyFill="1" applyBorder="1" applyAlignment="1">
      <alignment horizontal="right" vertical="center"/>
    </xf>
    <xf numFmtId="0" fontId="33" fillId="5" borderId="1" xfId="0" applyFont="1" applyFill="1" applyBorder="1" applyAlignment="1">
      <alignment horizontal="left" vertical="center" wrapText="1"/>
    </xf>
    <xf numFmtId="0" fontId="34" fillId="0" borderId="0" xfId="0" applyFont="1"/>
    <xf numFmtId="0" fontId="6" fillId="5" borderId="1" xfId="0" applyNumberFormat="1" applyFont="1" applyFill="1" applyBorder="1" applyAlignment="1">
      <alignment horizontal="justify" vertical="center" wrapText="1"/>
    </xf>
    <xf numFmtId="0" fontId="8" fillId="0" borderId="1" xfId="0" applyFont="1" applyFill="1" applyBorder="1" applyAlignment="1">
      <alignment horizontal="justify" vertical="center" wrapText="1"/>
    </xf>
    <xf numFmtId="0" fontId="10" fillId="0" borderId="1" xfId="0" applyFont="1" applyFill="1" applyBorder="1" applyAlignment="1">
      <alignment vertical="center" wrapText="1"/>
    </xf>
    <xf numFmtId="0" fontId="8" fillId="5" borderId="1" xfId="0" applyNumberFormat="1" applyFont="1" applyFill="1" applyBorder="1" applyAlignment="1" applyProtection="1">
      <alignment horizontal="left" vertical="center" wrapText="1"/>
    </xf>
    <xf numFmtId="0" fontId="6" fillId="0" borderId="1" xfId="0" applyNumberFormat="1" applyFont="1" applyFill="1" applyBorder="1" applyAlignment="1">
      <alignment horizontal="justify" vertical="center" wrapText="1"/>
    </xf>
    <xf numFmtId="0" fontId="6" fillId="0" borderId="1" xfId="0" applyFont="1" applyBorder="1" applyAlignment="1">
      <alignment horizontal="left" vertical="center" wrapText="1"/>
    </xf>
    <xf numFmtId="0" fontId="8" fillId="4" borderId="1" xfId="0" applyFont="1" applyFill="1" applyBorder="1" applyAlignment="1">
      <alignment horizontal="justify" vertical="center" wrapText="1"/>
    </xf>
    <xf numFmtId="0" fontId="33" fillId="0" borderId="1" xfId="0" applyFont="1" applyFill="1" applyBorder="1" applyAlignment="1">
      <alignment horizontal="justify" vertical="center" wrapText="1"/>
    </xf>
    <xf numFmtId="0" fontId="31" fillId="0" borderId="1" xfId="0" applyNumberFormat="1" applyFont="1" applyFill="1" applyBorder="1" applyAlignment="1">
      <alignment horizontal="justify" vertical="center" wrapText="1"/>
    </xf>
    <xf numFmtId="0" fontId="8" fillId="0" borderId="1" xfId="0" applyFont="1" applyBorder="1" applyAlignment="1">
      <alignment horizontal="justify" vertical="center" wrapText="1"/>
    </xf>
    <xf numFmtId="0" fontId="10" fillId="0" borderId="1" xfId="0" applyNumberFormat="1" applyFont="1" applyFill="1" applyBorder="1" applyAlignment="1">
      <alignment vertical="center" wrapText="1"/>
    </xf>
    <xf numFmtId="0" fontId="12" fillId="0" borderId="1" xfId="0" applyFont="1" applyFill="1" applyBorder="1" applyAlignment="1">
      <alignment vertical="center" wrapText="1"/>
    </xf>
    <xf numFmtId="0" fontId="36" fillId="0" borderId="1" xfId="0" applyNumberFormat="1" applyFont="1" applyFill="1" applyBorder="1" applyAlignment="1">
      <alignment horizontal="justify" vertical="center" wrapText="1"/>
    </xf>
    <xf numFmtId="0" fontId="37" fillId="0" borderId="1" xfId="0" applyNumberFormat="1" applyFont="1" applyFill="1" applyBorder="1" applyAlignment="1">
      <alignment horizontal="justify" vertical="center" wrapText="1"/>
    </xf>
    <xf numFmtId="49" fontId="37" fillId="0" borderId="1" xfId="0" applyNumberFormat="1" applyFont="1" applyBorder="1" applyAlignment="1">
      <alignment horizontal="left" vertical="center" wrapText="1"/>
    </xf>
    <xf numFmtId="49" fontId="35" fillId="5" borderId="1" xfId="0" applyNumberFormat="1" applyFont="1" applyFill="1" applyBorder="1" applyAlignment="1">
      <alignment horizontal="left" vertical="center" wrapText="1"/>
    </xf>
    <xf numFmtId="0" fontId="6" fillId="0" borderId="1" xfId="0" applyFont="1" applyFill="1" applyBorder="1" applyAlignment="1">
      <alignment horizontal="justify" vertical="center" wrapText="1"/>
    </xf>
    <xf numFmtId="0" fontId="6" fillId="5" borderId="1" xfId="0" applyNumberFormat="1" applyFont="1" applyFill="1" applyBorder="1" applyAlignment="1">
      <alignment horizontal="left" vertical="center" wrapText="1"/>
    </xf>
    <xf numFmtId="0" fontId="6" fillId="5" borderId="1" xfId="0" applyFont="1" applyFill="1" applyBorder="1" applyAlignment="1">
      <alignment horizontal="left" vertical="center" wrapText="1"/>
    </xf>
    <xf numFmtId="166" fontId="25" fillId="5" borderId="1" xfId="0" applyNumberFormat="1" applyFont="1" applyFill="1" applyBorder="1" applyAlignment="1">
      <alignment horizontal="right" vertical="center"/>
    </xf>
    <xf numFmtId="0" fontId="6" fillId="5" borderId="1" xfId="0" applyFont="1" applyFill="1" applyBorder="1" applyAlignment="1">
      <alignment horizontal="justify" vertical="center" wrapText="1"/>
    </xf>
    <xf numFmtId="0" fontId="6" fillId="5" borderId="1" xfId="0" applyNumberFormat="1" applyFont="1" applyFill="1" applyBorder="1" applyAlignment="1" applyProtection="1">
      <alignment horizontal="left" vertical="center" wrapText="1"/>
    </xf>
    <xf numFmtId="49" fontId="8" fillId="0" borderId="1" xfId="0" applyNumberFormat="1" applyFont="1" applyBorder="1" applyAlignment="1">
      <alignment horizontal="center" vertical="center" wrapText="1"/>
    </xf>
    <xf numFmtId="164" fontId="8" fillId="0" borderId="1" xfId="0" applyNumberFormat="1" applyFont="1" applyFill="1" applyBorder="1" applyAlignment="1">
      <alignment horizontal="center" vertical="center" wrapText="1"/>
    </xf>
    <xf numFmtId="165" fontId="8" fillId="5" borderId="1" xfId="0" applyNumberFormat="1" applyFont="1" applyFill="1" applyBorder="1" applyAlignment="1">
      <alignment horizontal="center" vertical="center" wrapText="1"/>
    </xf>
    <xf numFmtId="164" fontId="8" fillId="5" borderId="1" xfId="0" applyNumberFormat="1" applyFont="1" applyFill="1" applyBorder="1" applyAlignment="1">
      <alignment horizontal="center" vertical="center" wrapText="1"/>
    </xf>
    <xf numFmtId="49" fontId="15" fillId="5" borderId="1" xfId="0" applyNumberFormat="1" applyFont="1" applyFill="1" applyBorder="1" applyAlignment="1">
      <alignment horizontal="center" vertical="center" wrapText="1"/>
    </xf>
    <xf numFmtId="49" fontId="8" fillId="5" borderId="1" xfId="0" applyNumberFormat="1" applyFont="1" applyFill="1" applyBorder="1" applyAlignment="1">
      <alignment horizontal="center" vertical="center"/>
    </xf>
    <xf numFmtId="167" fontId="8" fillId="0" borderId="1" xfId="0" applyNumberFormat="1" applyFont="1" applyFill="1" applyBorder="1" applyAlignment="1">
      <alignment horizontal="center" vertical="center" wrapText="1"/>
    </xf>
    <xf numFmtId="165" fontId="8"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38" fillId="0" borderId="1" xfId="0" applyNumberFormat="1" applyFont="1" applyFill="1" applyBorder="1" applyAlignment="1">
      <alignment horizontal="center" vertical="center" wrapText="1"/>
    </xf>
    <xf numFmtId="49" fontId="38" fillId="3" borderId="1" xfId="0" applyNumberFormat="1" applyFont="1" applyFill="1" applyBorder="1" applyAlignment="1">
      <alignment horizontal="center" vertical="center"/>
    </xf>
    <xf numFmtId="49" fontId="8" fillId="3" borderId="1" xfId="0" applyNumberFormat="1" applyFont="1" applyFill="1" applyBorder="1" applyAlignment="1">
      <alignment horizontal="center" vertical="center"/>
    </xf>
    <xf numFmtId="49" fontId="8" fillId="0" borderId="1" xfId="0" applyNumberFormat="1" applyFont="1" applyFill="1" applyBorder="1" applyAlignment="1">
      <alignment horizontal="center" vertical="center"/>
    </xf>
    <xf numFmtId="49" fontId="39" fillId="0" borderId="1" xfId="0" applyNumberFormat="1" applyFont="1" applyFill="1" applyBorder="1" applyAlignment="1">
      <alignment horizontal="center" vertical="center" wrapText="1"/>
    </xf>
    <xf numFmtId="49" fontId="15" fillId="0" borderId="1" xfId="0" applyNumberFormat="1" applyFont="1" applyBorder="1" applyAlignment="1">
      <alignment horizontal="center" vertical="center" wrapText="1"/>
    </xf>
    <xf numFmtId="49" fontId="8" fillId="4" borderId="1" xfId="0" applyNumberFormat="1" applyFont="1" applyFill="1" applyBorder="1" applyAlignment="1">
      <alignment horizontal="center" vertical="center" wrapText="1"/>
    </xf>
    <xf numFmtId="49" fontId="8" fillId="4" borderId="1" xfId="0" applyNumberFormat="1" applyFont="1" applyFill="1" applyBorder="1" applyAlignment="1">
      <alignment horizontal="center" vertical="center"/>
    </xf>
    <xf numFmtId="49" fontId="40" fillId="3" borderId="1" xfId="0" applyNumberFormat="1" applyFont="1" applyFill="1" applyBorder="1" applyAlignment="1">
      <alignment horizontal="center" vertical="center" wrapText="1"/>
    </xf>
    <xf numFmtId="49" fontId="8" fillId="3" borderId="1" xfId="0" applyNumberFormat="1" applyFont="1" applyFill="1" applyBorder="1" applyAlignment="1">
      <alignment horizontal="center" vertical="center" wrapText="1"/>
    </xf>
    <xf numFmtId="49" fontId="40" fillId="5" borderId="1" xfId="0" applyNumberFormat="1" applyFont="1" applyFill="1" applyBorder="1" applyAlignment="1">
      <alignment horizontal="center" vertical="center" wrapText="1"/>
    </xf>
    <xf numFmtId="49" fontId="38" fillId="4" borderId="1" xfId="0" applyNumberFormat="1" applyFont="1" applyFill="1" applyBorder="1" applyAlignment="1">
      <alignment horizontal="center" vertical="center" wrapText="1"/>
    </xf>
    <xf numFmtId="49" fontId="8" fillId="5" borderId="1" xfId="0" applyNumberFormat="1" applyFont="1" applyFill="1" applyBorder="1" applyAlignment="1">
      <alignment horizontal="justify" vertical="center" wrapText="1"/>
    </xf>
    <xf numFmtId="49" fontId="8" fillId="0" borderId="1" xfId="0" applyNumberFormat="1" applyFont="1" applyFill="1" applyBorder="1" applyAlignment="1">
      <alignment horizontal="justify" vertical="center" wrapText="1"/>
    </xf>
    <xf numFmtId="0" fontId="41" fillId="0" borderId="3" xfId="0" applyNumberFormat="1" applyFont="1" applyBorder="1" applyAlignment="1">
      <alignment vertical="center" wrapText="1"/>
    </xf>
    <xf numFmtId="49" fontId="8" fillId="5" borderId="1" xfId="0" applyNumberFormat="1" applyFont="1" applyFill="1" applyBorder="1" applyAlignment="1">
      <alignment horizontal="left" vertical="center" wrapText="1"/>
    </xf>
    <xf numFmtId="2" fontId="8" fillId="0" borderId="1" xfId="0" applyNumberFormat="1" applyFont="1" applyFill="1" applyBorder="1" applyAlignment="1">
      <alignment vertical="center" wrapText="1"/>
    </xf>
    <xf numFmtId="49" fontId="33" fillId="0" borderId="1" xfId="0" applyNumberFormat="1" applyFont="1" applyFill="1" applyBorder="1" applyAlignment="1">
      <alignment horizontal="left" vertical="center" wrapText="1"/>
    </xf>
    <xf numFmtId="0" fontId="33" fillId="0" borderId="1" xfId="0" applyNumberFormat="1" applyFont="1" applyFill="1" applyBorder="1" applyAlignment="1">
      <alignment horizontal="justify" vertical="center" wrapText="1"/>
    </xf>
    <xf numFmtId="49" fontId="42" fillId="0" borderId="1" xfId="0" applyNumberFormat="1" applyFont="1" applyFill="1" applyBorder="1" applyAlignment="1">
      <alignment horizontal="left" vertical="center" wrapText="1"/>
    </xf>
    <xf numFmtId="49" fontId="40"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center" vertical="center" wrapText="1"/>
    </xf>
    <xf numFmtId="49" fontId="9" fillId="4" borderId="1" xfId="0" applyNumberFormat="1" applyFont="1" applyFill="1" applyBorder="1" applyAlignment="1">
      <alignment horizontal="center" vertical="center"/>
    </xf>
    <xf numFmtId="166" fontId="17" fillId="4" borderId="1" xfId="0" applyNumberFormat="1" applyFont="1" applyFill="1" applyBorder="1" applyAlignment="1">
      <alignment horizontal="right" vertical="center"/>
    </xf>
    <xf numFmtId="0" fontId="0" fillId="0" borderId="0" xfId="0" applyFont="1"/>
    <xf numFmtId="170" fontId="0" fillId="0" borderId="0" xfId="0" applyNumberFormat="1"/>
    <xf numFmtId="49" fontId="8" fillId="4" borderId="1" xfId="0" applyNumberFormat="1" applyFont="1" applyFill="1" applyBorder="1" applyAlignment="1">
      <alignment horizontal="left" vertical="center" wrapText="1"/>
    </xf>
    <xf numFmtId="0" fontId="43" fillId="0" borderId="0" xfId="0" applyFont="1" applyFill="1" applyAlignment="1">
      <alignment horizontal="center" vertical="top"/>
    </xf>
    <xf numFmtId="164" fontId="43" fillId="0" borderId="0" xfId="0" applyNumberFormat="1" applyFont="1" applyFill="1" applyAlignment="1">
      <alignment vertical="top"/>
    </xf>
    <xf numFmtId="0" fontId="43" fillId="0" borderId="0" xfId="0" applyFont="1" applyFill="1" applyAlignment="1">
      <alignment vertical="top"/>
    </xf>
    <xf numFmtId="0" fontId="44" fillId="0" borderId="0" xfId="0" applyFont="1" applyAlignment="1">
      <alignment horizontal="right"/>
    </xf>
    <xf numFmtId="0" fontId="45" fillId="0" borderId="2" xfId="0" applyFont="1" applyFill="1" applyBorder="1" applyAlignment="1">
      <alignment horizontal="center" vertical="top"/>
    </xf>
    <xf numFmtId="164" fontId="45" fillId="0" borderId="2" xfId="0" applyNumberFormat="1" applyFont="1" applyFill="1" applyBorder="1" applyAlignment="1">
      <alignment horizontal="center" vertical="top"/>
    </xf>
    <xf numFmtId="0" fontId="44" fillId="0" borderId="2" xfId="0" applyFont="1" applyBorder="1" applyAlignment="1">
      <alignment horizontal="center" wrapText="1"/>
    </xf>
    <xf numFmtId="0" fontId="46" fillId="0" borderId="2" xfId="0" applyFont="1" applyFill="1" applyBorder="1" applyAlignment="1">
      <alignment horizontal="left" vertical="top"/>
    </xf>
    <xf numFmtId="164" fontId="45" fillId="0" borderId="2" xfId="0" applyNumberFormat="1" applyFont="1" applyFill="1" applyBorder="1" applyAlignment="1">
      <alignment vertical="top"/>
    </xf>
    <xf numFmtId="170" fontId="45" fillId="0" borderId="2" xfId="0" applyNumberFormat="1" applyFont="1" applyFill="1" applyBorder="1" applyAlignment="1">
      <alignment vertical="top"/>
    </xf>
    <xf numFmtId="0" fontId="47" fillId="0" borderId="2" xfId="0" applyFont="1" applyFill="1" applyBorder="1" applyAlignment="1">
      <alignment horizontal="left" vertical="top"/>
    </xf>
    <xf numFmtId="164" fontId="43" fillId="0" borderId="2" xfId="0" applyNumberFormat="1" applyFont="1" applyFill="1" applyBorder="1" applyAlignment="1">
      <alignment vertical="top"/>
    </xf>
    <xf numFmtId="170" fontId="43" fillId="0" borderId="2" xfId="0" applyNumberFormat="1" applyFont="1" applyFill="1" applyBorder="1" applyAlignment="1">
      <alignment vertical="top"/>
    </xf>
    <xf numFmtId="0" fontId="46" fillId="0" borderId="2" xfId="0" applyFont="1" applyFill="1" applyBorder="1" applyAlignment="1">
      <alignment horizontal="left" vertical="top" wrapText="1"/>
    </xf>
    <xf numFmtId="164" fontId="45" fillId="0" borderId="2" xfId="0" applyNumberFormat="1" applyFont="1" applyFill="1" applyBorder="1" applyAlignment="1">
      <alignment horizontal="center" vertical="center" wrapText="1"/>
    </xf>
    <xf numFmtId="170" fontId="45" fillId="0" borderId="2" xfId="0" applyNumberFormat="1" applyFont="1" applyFill="1" applyBorder="1" applyAlignment="1">
      <alignment horizontal="left" vertical="top" indent="1"/>
    </xf>
    <xf numFmtId="0" fontId="47" fillId="0" borderId="2" xfId="0" applyFont="1" applyFill="1" applyBorder="1" applyAlignment="1">
      <alignment horizontal="left" vertical="top" wrapText="1"/>
    </xf>
    <xf numFmtId="164" fontId="43" fillId="0" borderId="2" xfId="0" applyNumberFormat="1" applyFont="1" applyFill="1" applyBorder="1" applyAlignment="1">
      <alignment horizontal="center" vertical="center" wrapText="1"/>
    </xf>
    <xf numFmtId="170" fontId="43" fillId="0" borderId="2" xfId="0" applyNumberFormat="1" applyFont="1" applyFill="1" applyBorder="1" applyAlignment="1">
      <alignment vertical="center"/>
    </xf>
    <xf numFmtId="0" fontId="43" fillId="0" borderId="2" xfId="0" applyFont="1" applyFill="1" applyBorder="1" applyAlignment="1">
      <alignment vertical="top" wrapText="1"/>
    </xf>
    <xf numFmtId="49" fontId="48" fillId="0" borderId="2" xfId="0" applyNumberFormat="1" applyFont="1" applyBorder="1" applyAlignment="1">
      <alignment horizontal="justify" vertical="center" wrapText="1"/>
    </xf>
    <xf numFmtId="170" fontId="43" fillId="0" borderId="2" xfId="0" applyNumberFormat="1" applyFont="1" applyFill="1" applyBorder="1" applyAlignment="1">
      <alignment horizontal="center" vertical="center"/>
    </xf>
    <xf numFmtId="170" fontId="45" fillId="0" borderId="2" xfId="0" applyNumberFormat="1" applyFont="1" applyFill="1" applyBorder="1" applyAlignment="1">
      <alignment vertical="center"/>
    </xf>
    <xf numFmtId="49" fontId="47" fillId="0" borderId="2" xfId="0" applyNumberFormat="1" applyFont="1" applyFill="1" applyBorder="1" applyAlignment="1">
      <alignment horizontal="left" vertical="center" wrapText="1"/>
    </xf>
    <xf numFmtId="49" fontId="48" fillId="0" borderId="2" xfId="0" applyNumberFormat="1" applyFont="1" applyFill="1" applyBorder="1" applyAlignment="1">
      <alignment horizontal="left" vertical="center" wrapText="1"/>
    </xf>
    <xf numFmtId="49" fontId="47" fillId="4" borderId="2" xfId="0" applyNumberFormat="1" applyFont="1" applyFill="1" applyBorder="1" applyAlignment="1">
      <alignment horizontal="left" vertical="center" wrapText="1"/>
    </xf>
    <xf numFmtId="49" fontId="47" fillId="0" borderId="2" xfId="0" applyNumberFormat="1" applyFont="1" applyBorder="1" applyAlignment="1">
      <alignment horizontal="left" vertical="center" wrapText="1"/>
    </xf>
    <xf numFmtId="164" fontId="49" fillId="0" borderId="2" xfId="0" applyNumberFormat="1" applyFont="1" applyFill="1" applyBorder="1" applyAlignment="1">
      <alignment horizontal="center" vertical="center" wrapText="1"/>
    </xf>
    <xf numFmtId="170" fontId="49" fillId="0" borderId="2" xfId="0" applyNumberFormat="1" applyFont="1" applyFill="1" applyBorder="1" applyAlignment="1">
      <alignment vertical="center"/>
    </xf>
    <xf numFmtId="164" fontId="50" fillId="0" borderId="2" xfId="0" applyNumberFormat="1" applyFont="1" applyFill="1" applyBorder="1" applyAlignment="1">
      <alignment horizontal="center" vertical="center" wrapText="1"/>
    </xf>
    <xf numFmtId="170" fontId="50" fillId="0" borderId="2" xfId="0" applyNumberFormat="1" applyFont="1" applyFill="1" applyBorder="1" applyAlignment="1">
      <alignment vertical="center"/>
    </xf>
    <xf numFmtId="49" fontId="51" fillId="0" borderId="1" xfId="0" applyNumberFormat="1" applyFont="1" applyFill="1" applyBorder="1" applyAlignment="1">
      <alignment horizontal="left" vertical="center" wrapText="1"/>
    </xf>
    <xf numFmtId="49" fontId="15" fillId="0" borderId="1" xfId="0" applyNumberFormat="1" applyFont="1" applyFill="1" applyBorder="1" applyAlignment="1">
      <alignment horizontal="justify" vertical="center" wrapText="1"/>
    </xf>
    <xf numFmtId="49" fontId="15" fillId="0" borderId="1" xfId="0" applyNumberFormat="1" applyFont="1" applyFill="1" applyBorder="1" applyAlignment="1">
      <alignment horizontal="left" vertical="center" wrapText="1"/>
    </xf>
    <xf numFmtId="0" fontId="8" fillId="0" borderId="1" xfId="0" applyNumberFormat="1" applyFont="1" applyFill="1" applyBorder="1" applyAlignment="1">
      <alignment horizontal="left" vertical="center" wrapText="1"/>
    </xf>
    <xf numFmtId="49" fontId="52" fillId="6" borderId="1" xfId="0" applyNumberFormat="1" applyFont="1" applyFill="1" applyBorder="1" applyAlignment="1">
      <alignment horizontal="left" vertical="center" wrapText="1"/>
    </xf>
    <xf numFmtId="49" fontId="52" fillId="2" borderId="1" xfId="0" applyNumberFormat="1" applyFont="1" applyFill="1" applyBorder="1" applyAlignment="1">
      <alignment horizontal="left" vertical="center" wrapText="1"/>
    </xf>
    <xf numFmtId="0" fontId="4" fillId="0" borderId="1" xfId="0" applyFont="1" applyBorder="1" applyAlignment="1">
      <alignment horizontal="center" vertical="center" wrapText="1"/>
    </xf>
    <xf numFmtId="0" fontId="0" fillId="0" borderId="0" xfId="0" applyAlignment="1">
      <alignment horizontal="left" vertical="top" wrapText="1"/>
    </xf>
    <xf numFmtId="0" fontId="3" fillId="0" borderId="0" xfId="0" applyFont="1" applyAlignment="1">
      <alignment horizontal="left" vertical="center" wrapText="1"/>
    </xf>
    <xf numFmtId="166" fontId="27" fillId="0" borderId="1" xfId="0" applyNumberFormat="1" applyFont="1" applyFill="1" applyBorder="1" applyAlignment="1">
      <alignment horizontal="right" vertical="center"/>
    </xf>
    <xf numFmtId="49" fontId="52" fillId="2" borderId="1" xfId="0" applyNumberFormat="1" applyFont="1" applyFill="1" applyBorder="1" applyAlignment="1">
      <alignment horizontal="center" vertical="center" wrapText="1"/>
    </xf>
    <xf numFmtId="49" fontId="52" fillId="2" borderId="1" xfId="0" applyNumberFormat="1" applyFont="1" applyFill="1" applyBorder="1" applyAlignment="1">
      <alignment horizontal="center" vertical="center"/>
    </xf>
    <xf numFmtId="166" fontId="53" fillId="2" borderId="1" xfId="0" applyNumberFormat="1" applyFont="1" applyFill="1" applyBorder="1" applyAlignment="1">
      <alignment horizontal="right" vertical="center"/>
    </xf>
    <xf numFmtId="164" fontId="52" fillId="2" borderId="1" xfId="0" applyNumberFormat="1" applyFont="1" applyFill="1" applyBorder="1" applyAlignment="1">
      <alignment horizontal="center" vertical="center" wrapText="1"/>
    </xf>
    <xf numFmtId="49" fontId="52" fillId="6" borderId="1" xfId="0" applyNumberFormat="1" applyFont="1" applyFill="1" applyBorder="1" applyAlignment="1">
      <alignment horizontal="center" vertical="center" wrapText="1"/>
    </xf>
    <xf numFmtId="49" fontId="52" fillId="6" borderId="1" xfId="0" applyNumberFormat="1" applyFont="1" applyFill="1" applyBorder="1" applyAlignment="1">
      <alignment horizontal="center" vertical="center"/>
    </xf>
    <xf numFmtId="166" fontId="53" fillId="6" borderId="1" xfId="0" applyNumberFormat="1" applyFont="1" applyFill="1" applyBorder="1" applyAlignment="1">
      <alignment horizontal="right" vertical="center"/>
    </xf>
    <xf numFmtId="0" fontId="8" fillId="5" borderId="1" xfId="0" applyFont="1" applyFill="1" applyBorder="1" applyAlignment="1">
      <alignment vertical="center" wrapText="1"/>
    </xf>
    <xf numFmtId="49" fontId="7" fillId="5" borderId="1" xfId="0" applyNumberFormat="1" applyFont="1" applyFill="1" applyBorder="1" applyAlignment="1">
      <alignment horizontal="left" vertical="center" wrapText="1"/>
    </xf>
    <xf numFmtId="169" fontId="11" fillId="0" borderId="0" xfId="0" applyNumberFormat="1" applyFont="1" applyAlignment="1">
      <alignment horizontal="right" vertical="top"/>
    </xf>
    <xf numFmtId="0" fontId="23" fillId="0" borderId="0" xfId="0" applyFont="1" applyAlignment="1">
      <alignment horizontal="right"/>
    </xf>
    <xf numFmtId="169" fontId="23" fillId="0" borderId="0" xfId="0" applyNumberFormat="1" applyFont="1" applyAlignment="1">
      <alignment horizontal="right" vertical="center"/>
    </xf>
    <xf numFmtId="0" fontId="4" fillId="0" borderId="1" xfId="0" applyFont="1" applyBorder="1" applyAlignment="1">
      <alignment horizontal="center" vertical="center" wrapText="1"/>
    </xf>
    <xf numFmtId="0" fontId="0" fillId="0" borderId="1" xfId="0" applyFont="1" applyBorder="1" applyAlignment="1">
      <alignment horizontal="center" vertical="center" wrapText="1"/>
    </xf>
    <xf numFmtId="166" fontId="5" fillId="0" borderId="1" xfId="0" applyNumberFormat="1" applyFont="1" applyFill="1" applyBorder="1" applyAlignment="1">
      <alignment vertical="center"/>
    </xf>
    <xf numFmtId="166" fontId="5" fillId="5" borderId="1" xfId="0" applyNumberFormat="1" applyFont="1" applyFill="1" applyBorder="1" applyAlignment="1">
      <alignment vertical="center"/>
    </xf>
    <xf numFmtId="166" fontId="19" fillId="2" borderId="1" xfId="0" applyNumberFormat="1" applyFont="1" applyFill="1" applyBorder="1" applyAlignment="1">
      <alignment horizontal="right" vertical="center"/>
    </xf>
    <xf numFmtId="0" fontId="54" fillId="0" borderId="0" xfId="0" applyFont="1"/>
    <xf numFmtId="0" fontId="33" fillId="5" borderId="1" xfId="0" applyNumberFormat="1" applyFont="1" applyFill="1" applyBorder="1" applyAlignment="1">
      <alignment horizontal="justify" vertical="center" wrapText="1"/>
    </xf>
    <xf numFmtId="49" fontId="55" fillId="0" borderId="1" xfId="0" applyNumberFormat="1" applyFont="1" applyFill="1" applyBorder="1" applyAlignment="1">
      <alignment horizontal="left" vertical="center" wrapText="1"/>
    </xf>
    <xf numFmtId="49" fontId="7" fillId="4" borderId="1" xfId="0" applyNumberFormat="1" applyFont="1" applyFill="1" applyBorder="1" applyAlignment="1">
      <alignment horizontal="left" vertical="center" wrapText="1"/>
    </xf>
    <xf numFmtId="164" fontId="8" fillId="4" borderId="1" xfId="0" applyNumberFormat="1" applyFont="1" applyFill="1" applyBorder="1" applyAlignment="1">
      <alignment horizontal="center" vertical="center" wrapText="1"/>
    </xf>
    <xf numFmtId="169" fontId="11" fillId="0" borderId="0" xfId="0" applyNumberFormat="1" applyFont="1" applyAlignment="1">
      <alignment horizontal="right" vertical="top"/>
    </xf>
    <xf numFmtId="0" fontId="23" fillId="0" borderId="0" xfId="0" applyFont="1" applyAlignment="1">
      <alignment horizontal="right"/>
    </xf>
    <xf numFmtId="169" fontId="23" fillId="0" borderId="0" xfId="0" applyNumberFormat="1" applyFont="1" applyAlignment="1">
      <alignment horizontal="right" vertical="center"/>
    </xf>
    <xf numFmtId="0" fontId="23" fillId="0" borderId="0" xfId="0" applyFont="1" applyAlignment="1"/>
    <xf numFmtId="169" fontId="23" fillId="0" borderId="0" xfId="0" applyNumberFormat="1" applyFont="1" applyAlignment="1">
      <alignment vertical="center"/>
    </xf>
    <xf numFmtId="11" fontId="15" fillId="5" borderId="1" xfId="0" applyNumberFormat="1" applyFont="1" applyFill="1" applyBorder="1" applyAlignment="1">
      <alignment horizontal="justify" vertical="center" wrapText="1"/>
    </xf>
    <xf numFmtId="0" fontId="6" fillId="0" borderId="1" xfId="0" applyFont="1" applyBorder="1"/>
    <xf numFmtId="0" fontId="6" fillId="4" borderId="1" xfId="0" applyFont="1" applyFill="1" applyBorder="1" applyAlignment="1">
      <alignment horizontal="left" vertical="center" wrapText="1"/>
    </xf>
    <xf numFmtId="164" fontId="6" fillId="4" borderId="1" xfId="0" applyNumberFormat="1" applyFont="1" applyFill="1" applyBorder="1" applyAlignment="1">
      <alignment horizontal="center" vertical="center" wrapText="1"/>
    </xf>
    <xf numFmtId="0" fontId="56" fillId="4" borderId="2" xfId="0" applyNumberFormat="1"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4" borderId="1" xfId="0" applyNumberFormat="1" applyFont="1" applyFill="1" applyBorder="1" applyAlignment="1">
      <alignment horizontal="left" vertical="center" wrapText="1"/>
    </xf>
    <xf numFmtId="49" fontId="57" fillId="3" borderId="1" xfId="0" applyNumberFormat="1" applyFont="1" applyFill="1" applyBorder="1" applyAlignment="1">
      <alignment horizontal="center" vertical="center" wrapText="1"/>
    </xf>
    <xf numFmtId="49" fontId="58" fillId="0" borderId="1" xfId="0" applyNumberFormat="1" applyFont="1" applyFill="1" applyBorder="1" applyAlignment="1">
      <alignment horizontal="center" vertical="center"/>
    </xf>
    <xf numFmtId="49" fontId="58" fillId="3" borderId="1" xfId="0" applyNumberFormat="1" applyFont="1" applyFill="1" applyBorder="1" applyAlignment="1">
      <alignment horizontal="center" vertical="center" wrapText="1"/>
    </xf>
    <xf numFmtId="49" fontId="59" fillId="0" borderId="1" xfId="0" applyNumberFormat="1" applyFont="1" applyFill="1" applyBorder="1" applyAlignment="1">
      <alignment horizontal="left" vertical="center" wrapText="1"/>
    </xf>
    <xf numFmtId="49" fontId="60" fillId="5" borderId="1" xfId="0" applyNumberFormat="1" applyFont="1" applyFill="1" applyBorder="1" applyAlignment="1">
      <alignment horizontal="justify" vertical="center" wrapText="1"/>
    </xf>
    <xf numFmtId="49" fontId="57" fillId="5" borderId="1" xfId="0" applyNumberFormat="1" applyFont="1" applyFill="1" applyBorder="1" applyAlignment="1">
      <alignment horizontal="center" vertical="center" wrapText="1"/>
    </xf>
    <xf numFmtId="164" fontId="58" fillId="5" borderId="1" xfId="0" applyNumberFormat="1" applyFont="1" applyFill="1" applyBorder="1" applyAlignment="1">
      <alignment horizontal="center" vertical="center" wrapText="1"/>
    </xf>
    <xf numFmtId="49" fontId="58" fillId="5" borderId="1" xfId="0" applyNumberFormat="1" applyFont="1" applyFill="1" applyBorder="1" applyAlignment="1">
      <alignment horizontal="center" vertical="center" wrapText="1"/>
    </xf>
    <xf numFmtId="0" fontId="8" fillId="4" borderId="1" xfId="0" applyFont="1" applyFill="1" applyBorder="1" applyAlignment="1">
      <alignment horizontal="left" vertical="center" wrapText="1"/>
    </xf>
    <xf numFmtId="49" fontId="7" fillId="4" borderId="1" xfId="0" applyNumberFormat="1" applyFont="1" applyFill="1" applyBorder="1" applyAlignment="1">
      <alignment horizontal="justify" vertical="center" wrapText="1"/>
    </xf>
    <xf numFmtId="49" fontId="60" fillId="4" borderId="1" xfId="0" applyNumberFormat="1" applyFont="1" applyFill="1" applyBorder="1" applyAlignment="1">
      <alignment horizontal="justify" vertical="center" wrapText="1"/>
    </xf>
    <xf numFmtId="49" fontId="57" fillId="4" borderId="1" xfId="0" applyNumberFormat="1" applyFont="1" applyFill="1" applyBorder="1" applyAlignment="1">
      <alignment horizontal="center" vertical="center" wrapText="1"/>
    </xf>
    <xf numFmtId="164" fontId="58" fillId="4" borderId="1" xfId="0" applyNumberFormat="1" applyFont="1" applyFill="1" applyBorder="1" applyAlignment="1">
      <alignment horizontal="center" vertical="center" wrapText="1"/>
    </xf>
    <xf numFmtId="49" fontId="58" fillId="4" borderId="1" xfId="0" applyNumberFormat="1" applyFont="1" applyFill="1" applyBorder="1" applyAlignment="1">
      <alignment horizontal="center" vertical="center" wrapText="1"/>
    </xf>
    <xf numFmtId="0" fontId="7" fillId="0" borderId="1" xfId="0" applyNumberFormat="1" applyFont="1" applyFill="1" applyBorder="1" applyAlignment="1">
      <alignment horizontal="justify" vertical="center" wrapText="1"/>
    </xf>
    <xf numFmtId="0" fontId="7" fillId="5" borderId="1" xfId="0" applyNumberFormat="1" applyFont="1" applyFill="1" applyBorder="1" applyAlignment="1">
      <alignment horizontal="left" vertical="center" wrapText="1"/>
    </xf>
    <xf numFmtId="0" fontId="7" fillId="4" borderId="1" xfId="0" applyNumberFormat="1" applyFont="1" applyFill="1" applyBorder="1" applyAlignment="1">
      <alignment horizontal="justify" vertical="center" wrapText="1"/>
    </xf>
    <xf numFmtId="0" fontId="6" fillId="4" borderId="1" xfId="0" applyNumberFormat="1" applyFont="1" applyFill="1" applyBorder="1" applyAlignment="1">
      <alignment horizontal="justify" vertical="center" wrapText="1"/>
    </xf>
    <xf numFmtId="49" fontId="61" fillId="3" borderId="1" xfId="0" applyNumberFormat="1" applyFont="1" applyFill="1" applyBorder="1" applyAlignment="1">
      <alignment horizontal="center" vertical="center" wrapText="1"/>
    </xf>
    <xf numFmtId="166" fontId="62" fillId="3" borderId="1" xfId="0" applyNumberFormat="1" applyFont="1" applyFill="1" applyBorder="1" applyAlignment="1">
      <alignment horizontal="right" vertical="center"/>
    </xf>
    <xf numFmtId="166" fontId="4" fillId="0" borderId="0" xfId="0" applyNumberFormat="1" applyFont="1"/>
    <xf numFmtId="11" fontId="7" fillId="4" borderId="1" xfId="0" applyNumberFormat="1" applyFont="1" applyFill="1" applyBorder="1" applyAlignment="1">
      <alignment horizontal="justify" vertical="center" wrapText="1"/>
    </xf>
    <xf numFmtId="0" fontId="7" fillId="0" borderId="1" xfId="0" applyFont="1" applyFill="1" applyBorder="1" applyAlignment="1">
      <alignment horizontal="justify" vertical="center" wrapText="1"/>
    </xf>
    <xf numFmtId="0" fontId="7" fillId="5" borderId="1" xfId="0" applyFont="1" applyFill="1" applyBorder="1" applyAlignment="1">
      <alignment horizontal="left" vertical="center" wrapText="1"/>
    </xf>
    <xf numFmtId="49" fontId="64" fillId="4" borderId="1" xfId="0" applyNumberFormat="1" applyFont="1" applyFill="1" applyBorder="1" applyAlignment="1">
      <alignment horizontal="center" vertical="center" wrapText="1"/>
    </xf>
    <xf numFmtId="49" fontId="64" fillId="5" borderId="1" xfId="0" applyNumberFormat="1" applyFont="1" applyFill="1" applyBorder="1" applyAlignment="1">
      <alignment horizontal="center" vertical="center" wrapText="1"/>
    </xf>
    <xf numFmtId="0" fontId="65" fillId="0" borderId="1" xfId="0" applyNumberFormat="1" applyFont="1" applyFill="1" applyBorder="1" applyAlignment="1">
      <alignment vertical="center" wrapText="1"/>
    </xf>
    <xf numFmtId="0" fontId="65" fillId="5" borderId="1" xfId="0" applyNumberFormat="1" applyFont="1" applyFill="1" applyBorder="1" applyAlignment="1">
      <alignment horizontal="justify" vertical="center" wrapText="1"/>
    </xf>
    <xf numFmtId="49" fontId="66" fillId="5" borderId="1" xfId="0" applyNumberFormat="1" applyFont="1" applyFill="1" applyBorder="1" applyAlignment="1">
      <alignment horizontal="center" vertical="center" wrapText="1"/>
    </xf>
    <xf numFmtId="49" fontId="66" fillId="4" borderId="1" xfId="0" applyNumberFormat="1" applyFont="1" applyFill="1" applyBorder="1" applyAlignment="1">
      <alignment horizontal="center" vertical="center" wrapText="1"/>
    </xf>
    <xf numFmtId="169" fontId="11" fillId="0" borderId="0" xfId="0" applyNumberFormat="1" applyFont="1" applyAlignment="1">
      <alignment horizontal="right" vertical="top"/>
    </xf>
    <xf numFmtId="0" fontId="4"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7" fillId="0" borderId="2" xfId="0" applyFont="1" applyBorder="1" applyAlignment="1">
      <alignment horizontal="center" wrapText="1"/>
    </xf>
    <xf numFmtId="49" fontId="48" fillId="0" borderId="4" xfId="0" applyNumberFormat="1" applyFont="1" applyBorder="1" applyAlignment="1">
      <alignment horizontal="justify" vertical="center" wrapText="1"/>
    </xf>
    <xf numFmtId="49" fontId="47" fillId="0" borderId="5" xfId="0" applyNumberFormat="1" applyFont="1" applyFill="1" applyBorder="1" applyAlignment="1">
      <alignment horizontal="left" vertical="center" wrapText="1"/>
    </xf>
    <xf numFmtId="0" fontId="47" fillId="0" borderId="6" xfId="0" applyFont="1" applyFill="1" applyBorder="1" applyAlignment="1">
      <alignment horizontal="left" vertical="top" wrapText="1"/>
    </xf>
    <xf numFmtId="49" fontId="48" fillId="0" borderId="7" xfId="0" applyNumberFormat="1" applyFont="1" applyFill="1" applyBorder="1" applyAlignment="1">
      <alignment horizontal="left" vertical="center" wrapText="1"/>
    </xf>
    <xf numFmtId="0" fontId="43" fillId="0" borderId="1" xfId="0" applyFont="1" applyFill="1" applyBorder="1" applyAlignment="1">
      <alignment vertical="top" wrapText="1"/>
    </xf>
    <xf numFmtId="0" fontId="43" fillId="0" borderId="8" xfId="0" applyFont="1" applyFill="1" applyBorder="1" applyAlignment="1">
      <alignment vertical="top" wrapText="1"/>
    </xf>
    <xf numFmtId="0" fontId="45" fillId="0" borderId="2" xfId="0" applyFont="1" applyFill="1" applyBorder="1" applyAlignment="1">
      <alignment vertical="top"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1" xfId="0" applyFont="1" applyBorder="1" applyAlignment="1">
      <alignment horizontal="center" vertical="center"/>
    </xf>
    <xf numFmtId="166" fontId="11" fillId="0" borderId="1" xfId="0" applyNumberFormat="1" applyFont="1" applyFill="1" applyBorder="1" applyAlignment="1">
      <alignment horizontal="right" vertical="center"/>
    </xf>
    <xf numFmtId="166" fontId="11" fillId="6" borderId="1" xfId="0" applyNumberFormat="1" applyFont="1" applyFill="1" applyBorder="1" applyAlignment="1">
      <alignment horizontal="right" vertical="center"/>
    </xf>
    <xf numFmtId="49" fontId="38" fillId="0" borderId="1" xfId="0" applyNumberFormat="1" applyFont="1" applyFill="1" applyBorder="1" applyAlignment="1">
      <alignment horizontal="left" vertical="center" wrapText="1"/>
    </xf>
    <xf numFmtId="49" fontId="38" fillId="0" borderId="1" xfId="0" applyNumberFormat="1" applyFont="1" applyBorder="1" applyAlignment="1">
      <alignment horizontal="center" vertical="center" wrapText="1"/>
    </xf>
    <xf numFmtId="164" fontId="38" fillId="0" borderId="1" xfId="0" applyNumberFormat="1" applyFont="1" applyFill="1" applyBorder="1" applyAlignment="1">
      <alignment horizontal="center" vertical="center" wrapText="1"/>
    </xf>
    <xf numFmtId="166" fontId="69" fillId="0" borderId="1" xfId="0" applyNumberFormat="1" applyFont="1" applyBorder="1" applyAlignment="1">
      <alignment horizontal="right" vertical="center"/>
    </xf>
    <xf numFmtId="166" fontId="23" fillId="0" borderId="1" xfId="0" applyNumberFormat="1" applyFont="1" applyBorder="1" applyAlignment="1">
      <alignment horizontal="right" vertical="center"/>
    </xf>
    <xf numFmtId="0" fontId="8" fillId="5" borderId="1" xfId="0" applyNumberFormat="1" applyFont="1" applyFill="1" applyBorder="1" applyAlignment="1">
      <alignment horizontal="justify" vertical="center" wrapText="1"/>
    </xf>
    <xf numFmtId="166" fontId="23" fillId="5" borderId="1" xfId="0" applyNumberFormat="1" applyFont="1" applyFill="1" applyBorder="1" applyAlignment="1">
      <alignment horizontal="right" vertical="center"/>
    </xf>
    <xf numFmtId="0" fontId="70" fillId="0" borderId="1" xfId="0" applyFont="1" applyFill="1" applyBorder="1" applyAlignment="1">
      <alignment vertical="center" wrapText="1"/>
    </xf>
    <xf numFmtId="166" fontId="23" fillId="0" borderId="1" xfId="0" applyNumberFormat="1" applyFont="1" applyFill="1" applyBorder="1" applyAlignment="1">
      <alignment horizontal="right" vertical="center"/>
    </xf>
    <xf numFmtId="166" fontId="11" fillId="2" borderId="1" xfId="0" applyNumberFormat="1" applyFont="1" applyFill="1" applyBorder="1" applyAlignment="1">
      <alignment horizontal="right" vertical="center"/>
    </xf>
    <xf numFmtId="166" fontId="69" fillId="3" borderId="1" xfId="0" applyNumberFormat="1" applyFont="1" applyFill="1" applyBorder="1" applyAlignment="1">
      <alignment horizontal="right" vertical="center"/>
    </xf>
    <xf numFmtId="166" fontId="23" fillId="3" borderId="1" xfId="0" applyNumberFormat="1" applyFont="1" applyFill="1" applyBorder="1" applyAlignment="1">
      <alignment horizontal="right" vertical="center"/>
    </xf>
    <xf numFmtId="49" fontId="15" fillId="0" borderId="1" xfId="0" applyNumberFormat="1" applyFont="1" applyBorder="1" applyAlignment="1">
      <alignment horizontal="justify" vertical="center" wrapText="1"/>
    </xf>
    <xf numFmtId="166" fontId="71" fillId="0" borderId="1" xfId="0" applyNumberFormat="1" applyFont="1" applyBorder="1" applyAlignment="1">
      <alignment horizontal="right" vertical="center"/>
    </xf>
    <xf numFmtId="43" fontId="8" fillId="0" borderId="1" xfId="0" applyNumberFormat="1" applyFont="1" applyFill="1" applyBorder="1" applyAlignment="1">
      <alignment horizontal="left" vertical="center" wrapText="1"/>
    </xf>
    <xf numFmtId="168" fontId="8" fillId="5" borderId="1" xfId="0" applyNumberFormat="1" applyFont="1" applyFill="1" applyBorder="1" applyAlignment="1">
      <alignment horizontal="left" vertical="center" wrapText="1"/>
    </xf>
    <xf numFmtId="49" fontId="8" fillId="0" borderId="3" xfId="0" applyNumberFormat="1" applyFont="1" applyFill="1" applyBorder="1" applyAlignment="1">
      <alignment horizontal="left" vertical="center" wrapText="1"/>
    </xf>
    <xf numFmtId="0" fontId="8" fillId="0" borderId="1" xfId="0" applyNumberFormat="1" applyFont="1" applyFill="1" applyBorder="1" applyAlignment="1">
      <alignment horizontal="justify" vertical="center" wrapText="1"/>
    </xf>
    <xf numFmtId="0" fontId="8" fillId="5" borderId="1" xfId="0" applyNumberFormat="1" applyFont="1" applyFill="1" applyBorder="1" applyAlignment="1">
      <alignment horizontal="left" vertical="center" wrapText="1"/>
    </xf>
    <xf numFmtId="166" fontId="23" fillId="4" borderId="1" xfId="0" applyNumberFormat="1" applyFont="1" applyFill="1" applyBorder="1" applyAlignment="1">
      <alignment horizontal="right" vertical="center"/>
    </xf>
    <xf numFmtId="166" fontId="11" fillId="3" borderId="1" xfId="0" applyNumberFormat="1" applyFont="1" applyFill="1" applyBorder="1" applyAlignment="1">
      <alignment horizontal="right" vertical="center"/>
    </xf>
    <xf numFmtId="0" fontId="8" fillId="0" borderId="1" xfId="0" applyFont="1" applyBorder="1" applyAlignment="1">
      <alignment horizontal="left" vertical="center" wrapText="1"/>
    </xf>
    <xf numFmtId="166" fontId="72" fillId="3" borderId="1" xfId="0" applyNumberFormat="1" applyFont="1" applyFill="1" applyBorder="1" applyAlignment="1">
      <alignment horizontal="right" vertical="center"/>
    </xf>
    <xf numFmtId="168" fontId="8" fillId="0" borderId="1" xfId="0" applyNumberFormat="1"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49" fontId="73" fillId="0" borderId="1" xfId="0" applyNumberFormat="1" applyFont="1" applyFill="1" applyBorder="1" applyAlignment="1">
      <alignment horizontal="center" vertical="center" wrapText="1"/>
    </xf>
    <xf numFmtId="166" fontId="69" fillId="0" borderId="1" xfId="0" applyNumberFormat="1" applyFont="1" applyFill="1" applyBorder="1" applyAlignment="1">
      <alignment horizontal="right" vertical="center"/>
    </xf>
    <xf numFmtId="49" fontId="38" fillId="0" borderId="1" xfId="0" applyNumberFormat="1" applyFont="1" applyFill="1" applyBorder="1" applyAlignment="1">
      <alignment horizontal="center" vertical="center"/>
    </xf>
    <xf numFmtId="49" fontId="40" fillId="0" borderId="1" xfId="0" applyNumberFormat="1" applyFont="1" applyFill="1" applyBorder="1" applyAlignment="1">
      <alignment horizontal="center" vertical="center"/>
    </xf>
    <xf numFmtId="171" fontId="23" fillId="0" borderId="1" xfId="0" applyNumberFormat="1" applyFont="1" applyFill="1" applyBorder="1" applyAlignment="1">
      <alignment horizontal="right" vertical="center"/>
    </xf>
    <xf numFmtId="171" fontId="23" fillId="5" borderId="1" xfId="0" applyNumberFormat="1" applyFont="1" applyFill="1" applyBorder="1" applyAlignment="1">
      <alignment horizontal="right" vertical="center"/>
    </xf>
    <xf numFmtId="49" fontId="9" fillId="2" borderId="1" xfId="0" applyNumberFormat="1" applyFont="1" applyFill="1" applyBorder="1" applyAlignment="1">
      <alignment horizontal="center" vertical="center" wrapText="1"/>
    </xf>
    <xf numFmtId="164" fontId="9" fillId="2" borderId="1" xfId="0" applyNumberFormat="1" applyFont="1" applyFill="1" applyBorder="1" applyAlignment="1">
      <alignment horizontal="center" vertical="center" wrapText="1"/>
    </xf>
    <xf numFmtId="171" fontId="23" fillId="4" borderId="1" xfId="0" applyNumberFormat="1" applyFont="1" applyFill="1" applyBorder="1" applyAlignment="1">
      <alignment horizontal="right" vertical="center"/>
    </xf>
    <xf numFmtId="4" fontId="69" fillId="0" borderId="1" xfId="0" applyNumberFormat="1" applyFont="1" applyFill="1" applyBorder="1" applyAlignment="1">
      <alignment horizontal="right" vertical="center"/>
    </xf>
    <xf numFmtId="4" fontId="23" fillId="0" borderId="1" xfId="0" applyNumberFormat="1" applyFont="1" applyFill="1" applyBorder="1" applyAlignment="1">
      <alignment horizontal="right" vertical="center"/>
    </xf>
    <xf numFmtId="4" fontId="23" fillId="0" borderId="1" xfId="0" applyNumberFormat="1" applyFont="1" applyFill="1" applyBorder="1" applyAlignment="1">
      <alignment vertical="center"/>
    </xf>
    <xf numFmtId="4" fontId="23" fillId="5" borderId="1" xfId="0" applyNumberFormat="1" applyFont="1" applyFill="1" applyBorder="1" applyAlignment="1">
      <alignment horizontal="right" vertical="center"/>
    </xf>
    <xf numFmtId="49" fontId="15" fillId="5" borderId="1" xfId="0" applyNumberFormat="1" applyFont="1" applyFill="1" applyBorder="1" applyAlignment="1">
      <alignment horizontal="left" vertical="center" wrapText="1"/>
    </xf>
    <xf numFmtId="49" fontId="33" fillId="5" borderId="1" xfId="0" applyNumberFormat="1" applyFont="1" applyFill="1" applyBorder="1" applyAlignment="1">
      <alignment horizontal="center" vertical="center" wrapText="1"/>
    </xf>
    <xf numFmtId="49" fontId="33" fillId="5" borderId="1" xfId="0" applyNumberFormat="1" applyFont="1" applyFill="1" applyBorder="1" applyAlignment="1">
      <alignment horizontal="center" vertical="center"/>
    </xf>
    <xf numFmtId="166" fontId="74" fillId="5" borderId="1" xfId="0" applyNumberFormat="1" applyFont="1" applyFill="1" applyBorder="1" applyAlignment="1">
      <alignment horizontal="right" vertical="center"/>
    </xf>
    <xf numFmtId="49" fontId="33" fillId="0" borderId="1" xfId="0" applyNumberFormat="1" applyFont="1" applyFill="1" applyBorder="1" applyAlignment="1">
      <alignment horizontal="center" vertical="center" wrapText="1"/>
    </xf>
    <xf numFmtId="49" fontId="33" fillId="0" borderId="1" xfId="0" applyNumberFormat="1" applyFont="1" applyFill="1" applyBorder="1" applyAlignment="1">
      <alignment horizontal="center" vertical="center"/>
    </xf>
    <xf numFmtId="166" fontId="74" fillId="0" borderId="1" xfId="0" applyNumberFormat="1" applyFont="1" applyFill="1" applyBorder="1" applyAlignment="1">
      <alignment horizontal="right" vertical="center"/>
    </xf>
    <xf numFmtId="49" fontId="40" fillId="0" borderId="1" xfId="0" applyNumberFormat="1" applyFont="1" applyFill="1" applyBorder="1" applyAlignment="1">
      <alignment horizontal="left" vertical="center" wrapText="1"/>
    </xf>
    <xf numFmtId="166" fontId="72" fillId="0" borderId="1" xfId="0" applyNumberFormat="1" applyFont="1" applyFill="1" applyBorder="1" applyAlignment="1">
      <alignment horizontal="right" vertical="center"/>
    </xf>
    <xf numFmtId="49" fontId="8" fillId="0" borderId="1" xfId="0" applyNumberFormat="1" applyFont="1" applyBorder="1" applyAlignment="1">
      <alignment horizontal="left" vertical="center" wrapText="1"/>
    </xf>
    <xf numFmtId="49" fontId="38" fillId="3" borderId="1" xfId="0" applyNumberFormat="1" applyFont="1" applyFill="1" applyBorder="1" applyAlignment="1">
      <alignment horizontal="center" vertical="center" wrapText="1"/>
    </xf>
    <xf numFmtId="49" fontId="33" fillId="4" borderId="1" xfId="0" applyNumberFormat="1" applyFont="1" applyFill="1" applyBorder="1" applyAlignment="1">
      <alignment horizontal="center" vertical="center" wrapText="1"/>
    </xf>
    <xf numFmtId="49" fontId="33" fillId="4" borderId="1" xfId="0" applyNumberFormat="1" applyFont="1" applyFill="1" applyBorder="1" applyAlignment="1">
      <alignment horizontal="center" vertical="center"/>
    </xf>
    <xf numFmtId="166" fontId="74" fillId="4" borderId="1" xfId="0" applyNumberFormat="1" applyFont="1" applyFill="1" applyBorder="1" applyAlignment="1">
      <alignment horizontal="right" vertical="center"/>
    </xf>
    <xf numFmtId="49" fontId="9" fillId="2" borderId="1" xfId="0" applyNumberFormat="1" applyFont="1" applyFill="1" applyBorder="1" applyAlignment="1">
      <alignment horizontal="center" vertical="center"/>
    </xf>
    <xf numFmtId="0" fontId="70" fillId="0" borderId="1" xfId="0" applyNumberFormat="1" applyFont="1" applyFill="1" applyBorder="1" applyAlignment="1">
      <alignment vertical="center" wrapText="1"/>
    </xf>
    <xf numFmtId="167" fontId="8" fillId="5" borderId="1" xfId="0" applyNumberFormat="1" applyFont="1" applyFill="1" applyBorder="1" applyAlignment="1">
      <alignment horizontal="center" vertical="center" wrapText="1"/>
    </xf>
    <xf numFmtId="49" fontId="15" fillId="0" borderId="0" xfId="0" applyNumberFormat="1" applyFont="1" applyBorder="1" applyAlignment="1">
      <alignment horizontal="justify" vertical="center" wrapText="1"/>
    </xf>
    <xf numFmtId="49" fontId="15" fillId="0" borderId="1" xfId="0" applyNumberFormat="1" applyFont="1" applyBorder="1" applyAlignment="1">
      <alignment horizontal="left" vertical="center" wrapText="1"/>
    </xf>
    <xf numFmtId="165" fontId="38" fillId="0" borderId="1" xfId="0" applyNumberFormat="1" applyFont="1" applyFill="1" applyBorder="1" applyAlignment="1">
      <alignment horizontal="center" vertical="center" wrapText="1"/>
    </xf>
    <xf numFmtId="167" fontId="38" fillId="0" borderId="1" xfId="0" applyNumberFormat="1" applyFont="1" applyFill="1" applyBorder="1" applyAlignment="1">
      <alignment horizontal="center" vertical="center" wrapText="1"/>
    </xf>
    <xf numFmtId="0" fontId="38" fillId="0" borderId="1" xfId="0" applyFont="1" applyFill="1" applyBorder="1" applyAlignment="1">
      <alignment vertical="center" wrapText="1"/>
    </xf>
    <xf numFmtId="0" fontId="9" fillId="4" borderId="3" xfId="0" applyFont="1" applyFill="1" applyBorder="1" applyAlignment="1">
      <alignment horizontal="left" vertical="center" wrapText="1"/>
    </xf>
    <xf numFmtId="49" fontId="9" fillId="4" borderId="3" xfId="0" applyNumberFormat="1" applyFont="1" applyFill="1" applyBorder="1" applyAlignment="1">
      <alignment horizontal="center" vertical="center"/>
    </xf>
    <xf numFmtId="166" fontId="11" fillId="4" borderId="3" xfId="0" applyNumberFormat="1" applyFont="1" applyFill="1" applyBorder="1" applyAlignment="1">
      <alignment horizontal="right" vertical="center"/>
    </xf>
    <xf numFmtId="0" fontId="8" fillId="0" borderId="3" xfId="0" applyFont="1" applyBorder="1" applyAlignment="1">
      <alignment vertical="center" wrapText="1"/>
    </xf>
    <xf numFmtId="49" fontId="8" fillId="4" borderId="3" xfId="0" applyNumberFormat="1" applyFont="1" applyFill="1" applyBorder="1" applyAlignment="1">
      <alignment horizontal="center" vertical="center"/>
    </xf>
    <xf numFmtId="49" fontId="8" fillId="0" borderId="3" xfId="0" applyNumberFormat="1" applyFont="1" applyFill="1" applyBorder="1" applyAlignment="1">
      <alignment horizontal="center" vertical="center" wrapText="1"/>
    </xf>
    <xf numFmtId="166" fontId="23" fillId="4" borderId="3" xfId="0" applyNumberFormat="1" applyFont="1" applyFill="1" applyBorder="1" applyAlignment="1">
      <alignment horizontal="right" vertical="center"/>
    </xf>
    <xf numFmtId="0" fontId="15" fillId="5" borderId="3" xfId="0" applyNumberFormat="1" applyFont="1" applyFill="1" applyBorder="1" applyAlignment="1">
      <alignment horizontal="justify" vertical="center" wrapText="1"/>
    </xf>
    <xf numFmtId="49" fontId="8" fillId="5" borderId="3" xfId="0" applyNumberFormat="1" applyFont="1" applyFill="1" applyBorder="1" applyAlignment="1">
      <alignment horizontal="center" vertical="center" wrapText="1"/>
    </xf>
    <xf numFmtId="49" fontId="8" fillId="5" borderId="3" xfId="0" applyNumberFormat="1" applyFont="1" applyFill="1" applyBorder="1" applyAlignment="1">
      <alignment horizontal="center" vertical="center"/>
    </xf>
    <xf numFmtId="166" fontId="23" fillId="5" borderId="3" xfId="0" applyNumberFormat="1" applyFont="1" applyFill="1" applyBorder="1" applyAlignment="1">
      <alignment horizontal="right" vertical="center"/>
    </xf>
    <xf numFmtId="0" fontId="4" fillId="0" borderId="1" xfId="0" applyFont="1" applyBorder="1" applyAlignment="1">
      <alignment horizontal="center" vertical="center" wrapText="1"/>
    </xf>
    <xf numFmtId="0" fontId="0" fillId="0" borderId="1" xfId="0" applyFont="1" applyBorder="1" applyAlignment="1">
      <alignment horizontal="center" vertical="center" wrapText="1"/>
    </xf>
    <xf numFmtId="166" fontId="25" fillId="4" borderId="1" xfId="0" applyNumberFormat="1" applyFont="1" applyFill="1" applyBorder="1" applyAlignment="1">
      <alignment horizontal="right" vertical="center"/>
    </xf>
    <xf numFmtId="49" fontId="75" fillId="0" borderId="1" xfId="0" applyNumberFormat="1" applyFont="1" applyFill="1" applyBorder="1" applyAlignment="1">
      <alignment horizontal="center" vertical="center" wrapText="1"/>
    </xf>
    <xf numFmtId="49" fontId="75" fillId="0" borderId="1" xfId="0" applyNumberFormat="1" applyFont="1" applyFill="1" applyBorder="1" applyAlignment="1">
      <alignment horizontal="center" vertical="center"/>
    </xf>
    <xf numFmtId="0" fontId="7" fillId="0" borderId="1" xfId="0" applyFont="1" applyFill="1" applyBorder="1" applyAlignment="1">
      <alignment horizontal="left" vertical="center" wrapText="1"/>
    </xf>
    <xf numFmtId="172" fontId="0" fillId="0" borderId="0" xfId="0" applyNumberFormat="1"/>
    <xf numFmtId="49" fontId="76" fillId="0" borderId="1" xfId="0" applyNumberFormat="1" applyFont="1" applyFill="1" applyBorder="1" applyAlignment="1">
      <alignment horizontal="left" vertical="center" wrapText="1"/>
    </xf>
    <xf numFmtId="49" fontId="76" fillId="4" borderId="1" xfId="0" applyNumberFormat="1" applyFont="1" applyFill="1" applyBorder="1" applyAlignment="1">
      <alignment horizontal="left" vertical="center" wrapText="1"/>
    </xf>
    <xf numFmtId="49" fontId="76" fillId="5" borderId="1" xfId="0" applyNumberFormat="1" applyFont="1" applyFill="1" applyBorder="1" applyAlignment="1">
      <alignment horizontal="left" vertical="center" wrapText="1"/>
    </xf>
    <xf numFmtId="49" fontId="77" fillId="5" borderId="1" xfId="0" applyNumberFormat="1" applyFont="1" applyFill="1" applyBorder="1" applyAlignment="1">
      <alignment horizontal="left" vertical="center" wrapText="1"/>
    </xf>
    <xf numFmtId="173" fontId="45" fillId="0" borderId="2" xfId="0" applyNumberFormat="1" applyFont="1" applyFill="1" applyBorder="1" applyAlignment="1">
      <alignment vertical="top"/>
    </xf>
    <xf numFmtId="173" fontId="43" fillId="0" borderId="2" xfId="0" applyNumberFormat="1" applyFont="1" applyFill="1" applyBorder="1" applyAlignment="1">
      <alignment vertical="top"/>
    </xf>
    <xf numFmtId="173" fontId="45" fillId="0" borderId="2" xfId="0" applyNumberFormat="1" applyFont="1" applyFill="1" applyBorder="1" applyAlignment="1">
      <alignment horizontal="left" vertical="top" indent="1"/>
    </xf>
    <xf numFmtId="173" fontId="43" fillId="0" borderId="2" xfId="0" applyNumberFormat="1" applyFont="1" applyFill="1" applyBorder="1" applyAlignment="1">
      <alignment vertical="center"/>
    </xf>
    <xf numFmtId="173" fontId="45" fillId="0" borderId="2" xfId="0" applyNumberFormat="1" applyFont="1" applyFill="1" applyBorder="1" applyAlignment="1">
      <alignment vertical="center"/>
    </xf>
    <xf numFmtId="173" fontId="49" fillId="0" borderId="2" xfId="0" applyNumberFormat="1" applyFont="1" applyFill="1" applyBorder="1" applyAlignment="1">
      <alignment vertical="center"/>
    </xf>
    <xf numFmtId="173" fontId="63" fillId="0" borderId="2" xfId="0" applyNumberFormat="1" applyFont="1" applyFill="1" applyBorder="1" applyAlignment="1">
      <alignment vertical="center"/>
    </xf>
    <xf numFmtId="49" fontId="78" fillId="4" borderId="1" xfId="0" applyNumberFormat="1" applyFont="1" applyFill="1" applyBorder="1" applyAlignment="1">
      <alignment horizontal="center" vertical="center" wrapText="1"/>
    </xf>
    <xf numFmtId="49" fontId="78" fillId="5" borderId="1" xfId="0" applyNumberFormat="1" applyFont="1" applyFill="1" applyBorder="1" applyAlignment="1">
      <alignment horizontal="center" vertical="center" wrapText="1"/>
    </xf>
    <xf numFmtId="0" fontId="79" fillId="5" borderId="1" xfId="0" applyNumberFormat="1" applyFont="1" applyFill="1" applyBorder="1" applyAlignment="1" applyProtection="1">
      <alignment horizontal="justify" vertical="center" wrapText="1"/>
    </xf>
    <xf numFmtId="49" fontId="80" fillId="5" borderId="1" xfId="0" applyNumberFormat="1" applyFont="1" applyFill="1" applyBorder="1" applyAlignment="1">
      <alignment horizontal="center" vertical="center" wrapText="1"/>
    </xf>
    <xf numFmtId="49" fontId="79" fillId="5" borderId="1" xfId="0" applyNumberFormat="1" applyFont="1" applyFill="1" applyBorder="1" applyAlignment="1">
      <alignment horizontal="center" vertical="center" wrapText="1"/>
    </xf>
    <xf numFmtId="0" fontId="43" fillId="0" borderId="0" xfId="0" applyFont="1" applyFill="1" applyAlignment="1">
      <alignment horizontal="center" vertical="center" wrapText="1"/>
    </xf>
    <xf numFmtId="0" fontId="4" fillId="0" borderId="1" xfId="0" applyFont="1" applyBorder="1" applyAlignment="1">
      <alignment horizontal="center" vertical="center" wrapText="1"/>
    </xf>
    <xf numFmtId="0" fontId="0" fillId="0" borderId="1" xfId="0" applyFont="1" applyBorder="1" applyAlignment="1">
      <alignment horizontal="center" vertical="center" wrapText="1"/>
    </xf>
    <xf numFmtId="0" fontId="3" fillId="0" borderId="0" xfId="0" applyFont="1" applyAlignment="1">
      <alignment horizontal="center" vertical="center" wrapText="1"/>
    </xf>
    <xf numFmtId="0" fontId="17" fillId="0" borderId="1" xfId="0" applyFont="1" applyBorder="1" applyAlignment="1">
      <alignment horizontal="center" vertical="center" wrapText="1"/>
    </xf>
    <xf numFmtId="0" fontId="3" fillId="0" borderId="0" xfId="0" applyFont="1" applyAlignment="1">
      <alignment horizontal="right" vertical="center" wrapText="1"/>
    </xf>
    <xf numFmtId="0" fontId="68" fillId="0" borderId="0" xfId="0" applyFont="1" applyAlignment="1">
      <alignment horizontal="center" vertical="center" wrapText="1"/>
    </xf>
    <xf numFmtId="169" fontId="11" fillId="0" borderId="0" xfId="0" applyNumberFormat="1" applyFont="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usernames" Target="revisions/userNam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revisionHeaders" Target="revisions/revisionHeaders.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52;&#1059;&#1053;&#1048;&#1062;&#1048;&#1055;&#1040;&#1051;&#1068;&#1053;&#1067;&#1049;%20&#1088;&#1072;&#1081;&#1086;&#1085;\&#1056;&#1077;&#1096;&#1077;&#1085;&#1080;&#1103;%20&#1086;%20&#1073;&#1102;&#1076;&#1078;&#1077;&#1090;&#1077;%20&#1084;&#1091;&#1085;&#1080;&#1094;&#1080;&#1087;&#1072;&#1083;&#1100;&#1085;&#1086;&#1075;&#1086;%20&#1088;&#1072;&#1081;&#1086;&#1085;&#1072;\&#1056;&#1077;&#1096;&#1077;&#1085;&#1080;&#1077;%20&#1086;&#1090;%2005.03.2014%20&#8470;5-24-342\&#1055;&#1088;&#1080;&#1083;&#1086;&#1078;&#1077;&#1085;&#1080;&#1077;%203,4%20&#1052;&#105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014 "/>
      <sheetName val="2014 год"/>
      <sheetName val="2015-2016"/>
      <sheetName val="2015-2016 годы"/>
    </sheetNames>
    <sheetDataSet>
      <sheetData sheetId="0" refreshError="1"/>
      <sheetData sheetId="1" refreshError="1"/>
      <sheetData sheetId="2" refreshError="1"/>
      <sheetData sheetId="3" refreshError="1"/>
      <sheetData sheetId="4" refreshError="1">
        <row r="16">
          <cell r="G16">
            <v>3179.2</v>
          </cell>
          <cell r="H16">
            <v>3113.5999999999995</v>
          </cell>
        </row>
        <row r="25">
          <cell r="G25">
            <v>3386.7999999999997</v>
          </cell>
          <cell r="H25">
            <v>3413.3</v>
          </cell>
        </row>
        <row r="43">
          <cell r="G43">
            <v>82576.900000000009</v>
          </cell>
          <cell r="H43">
            <v>82093</v>
          </cell>
        </row>
        <row r="63">
          <cell r="H63">
            <v>265.89999999999998</v>
          </cell>
        </row>
        <row r="66">
          <cell r="G66">
            <v>1400</v>
          </cell>
          <cell r="H66">
            <v>1400</v>
          </cell>
        </row>
        <row r="71">
          <cell r="G71">
            <v>8739.9</v>
          </cell>
          <cell r="H71">
            <v>8808.7000000000007</v>
          </cell>
        </row>
        <row r="89">
          <cell r="G89">
            <v>700</v>
          </cell>
          <cell r="H89">
            <v>0</v>
          </cell>
        </row>
        <row r="112">
          <cell r="G112">
            <v>11415.8</v>
          </cell>
          <cell r="H112">
            <v>11415.8</v>
          </cell>
        </row>
        <row r="123">
          <cell r="G123">
            <v>290</v>
          </cell>
          <cell r="H123">
            <v>0</v>
          </cell>
        </row>
        <row r="136">
          <cell r="G136">
            <v>35</v>
          </cell>
          <cell r="H136">
            <v>0</v>
          </cell>
        </row>
        <row r="143">
          <cell r="G143">
            <v>109.8</v>
          </cell>
          <cell r="H143">
            <v>109.8</v>
          </cell>
        </row>
        <row r="148">
          <cell r="G148">
            <v>14266</v>
          </cell>
          <cell r="H148">
            <v>13966</v>
          </cell>
        </row>
        <row r="166">
          <cell r="G166">
            <v>6028.9</v>
          </cell>
          <cell r="H166">
            <v>4558.8999999999996</v>
          </cell>
        </row>
        <row r="185">
          <cell r="G185">
            <v>13562.5</v>
          </cell>
          <cell r="H185">
            <v>6611.5</v>
          </cell>
        </row>
        <row r="197">
          <cell r="G197">
            <v>24857.100000000002</v>
          </cell>
          <cell r="H197">
            <v>9857.1</v>
          </cell>
        </row>
        <row r="229">
          <cell r="H229">
            <v>0</v>
          </cell>
        </row>
        <row r="244">
          <cell r="G244">
            <v>8363.4</v>
          </cell>
          <cell r="H244">
            <v>8363.4</v>
          </cell>
        </row>
        <row r="263">
          <cell r="H263">
            <v>17894.7</v>
          </cell>
        </row>
        <row r="274">
          <cell r="G274">
            <v>5377.8</v>
          </cell>
          <cell r="H274">
            <v>5377.8</v>
          </cell>
        </row>
        <row r="283">
          <cell r="G283">
            <v>3043.4000000000005</v>
          </cell>
          <cell r="H283">
            <v>2679.2000000000003</v>
          </cell>
        </row>
        <row r="307">
          <cell r="G307">
            <v>26232.199999999997</v>
          </cell>
          <cell r="H307">
            <v>26580.399999999998</v>
          </cell>
        </row>
        <row r="326">
          <cell r="G326">
            <v>17031.900000000001</v>
          </cell>
          <cell r="H326">
            <v>17031.900000000001</v>
          </cell>
        </row>
        <row r="332">
          <cell r="G332">
            <v>950</v>
          </cell>
          <cell r="H332">
            <v>950</v>
          </cell>
        </row>
        <row r="361">
          <cell r="G361">
            <v>12.5</v>
          </cell>
          <cell r="H361">
            <v>0</v>
          </cell>
        </row>
        <row r="368">
          <cell r="G368">
            <v>677.6</v>
          </cell>
        </row>
        <row r="373">
          <cell r="G373">
            <v>24161.7</v>
          </cell>
          <cell r="H373">
            <v>26549.9</v>
          </cell>
        </row>
        <row r="407">
          <cell r="G407">
            <v>101406.7</v>
          </cell>
          <cell r="H407">
            <v>118446</v>
          </cell>
        </row>
        <row r="462">
          <cell r="G462">
            <v>27172.899999999998</v>
          </cell>
          <cell r="H462">
            <v>26928</v>
          </cell>
        </row>
        <row r="489">
          <cell r="G489">
            <v>1077.5</v>
          </cell>
          <cell r="H489">
            <v>1077.5</v>
          </cell>
        </row>
        <row r="501">
          <cell r="G501">
            <v>325</v>
          </cell>
          <cell r="H501">
            <v>0</v>
          </cell>
        </row>
        <row r="513">
          <cell r="G513">
            <v>23184.9</v>
          </cell>
          <cell r="H513">
            <v>23085.300000000003</v>
          </cell>
        </row>
        <row r="542">
          <cell r="G542">
            <v>500</v>
          </cell>
          <cell r="H542">
            <v>500</v>
          </cell>
        </row>
        <row r="549">
          <cell r="G549">
            <v>500</v>
          </cell>
          <cell r="H549">
            <v>500</v>
          </cell>
        </row>
        <row r="558">
          <cell r="G558">
            <v>340115.3</v>
          </cell>
          <cell r="H558">
            <v>342534.7</v>
          </cell>
        </row>
        <row r="581">
          <cell r="G581">
            <v>575187.19999999995</v>
          </cell>
          <cell r="H581">
            <v>578709.9</v>
          </cell>
        </row>
        <row r="611">
          <cell r="G611">
            <v>7217.5</v>
          </cell>
          <cell r="H611">
            <v>7313.9</v>
          </cell>
        </row>
        <row r="649">
          <cell r="G649">
            <v>41941</v>
          </cell>
          <cell r="H649">
            <v>42125.399999999994</v>
          </cell>
        </row>
        <row r="670">
          <cell r="G670">
            <v>28.9</v>
          </cell>
          <cell r="H670">
            <v>30.3</v>
          </cell>
        </row>
        <row r="677">
          <cell r="G677">
            <v>15218.4</v>
          </cell>
          <cell r="H677">
            <v>15218.4</v>
          </cell>
        </row>
        <row r="693">
          <cell r="G693">
            <v>18700.999999999996</v>
          </cell>
          <cell r="H693">
            <v>18736.199999999997</v>
          </cell>
        </row>
        <row r="715">
          <cell r="G715">
            <v>141.19999999999999</v>
          </cell>
          <cell r="H715">
            <v>141.19999999999999</v>
          </cell>
        </row>
        <row r="722">
          <cell r="G722">
            <v>1405.8</v>
          </cell>
          <cell r="H722">
            <v>1405.8</v>
          </cell>
        </row>
        <row r="729">
          <cell r="G729">
            <v>200</v>
          </cell>
          <cell r="H729">
            <v>200</v>
          </cell>
        </row>
        <row r="735">
          <cell r="G735">
            <v>6068.4</v>
          </cell>
          <cell r="H735">
            <v>6050</v>
          </cell>
        </row>
        <row r="747">
          <cell r="G747">
            <v>7383.4</v>
          </cell>
          <cell r="H747">
            <v>6925.1</v>
          </cell>
        </row>
        <row r="753">
          <cell r="G753">
            <v>17000</v>
          </cell>
          <cell r="H753">
            <v>34600</v>
          </cell>
        </row>
      </sheetData>
    </sheetDataSet>
  </externalBook>
</externalLink>
</file>

<file path=xl/revisions/_rels/revisionHeaders.xml.rels><?xml version="1.0" encoding="UTF-8" standalone="yes"?>
<Relationships xmlns="http://schemas.openxmlformats.org/package/2006/relationships"><Relationship Id="rId117" Type="http://schemas.openxmlformats.org/officeDocument/2006/relationships/revisionLog" Target="revisionLog11.xml"/><Relationship Id="rId299" Type="http://schemas.openxmlformats.org/officeDocument/2006/relationships/revisionLog" Target="revisionLog12.xml"/><Relationship Id="rId138" Type="http://schemas.openxmlformats.org/officeDocument/2006/relationships/revisionLog" Target="revisionLog121.xml"/><Relationship Id="rId159" Type="http://schemas.openxmlformats.org/officeDocument/2006/relationships/revisionLog" Target="revisionLog18.xml"/><Relationship Id="rId324" Type="http://schemas.openxmlformats.org/officeDocument/2006/relationships/revisionLog" Target="revisionLog14.xml"/><Relationship Id="rId345" Type="http://schemas.openxmlformats.org/officeDocument/2006/relationships/revisionLog" Target="revisionLog15.xml"/><Relationship Id="rId366" Type="http://schemas.openxmlformats.org/officeDocument/2006/relationships/revisionLog" Target="revisionLog16.xml"/><Relationship Id="rId387" Type="http://schemas.openxmlformats.org/officeDocument/2006/relationships/revisionLog" Target="revisionLog17.xml"/><Relationship Id="rId170" Type="http://schemas.openxmlformats.org/officeDocument/2006/relationships/revisionLog" Target="revisionLog1101.xml"/><Relationship Id="rId191" Type="http://schemas.openxmlformats.org/officeDocument/2006/relationships/revisionLog" Target="revisionLog151.xml"/><Relationship Id="rId205" Type="http://schemas.openxmlformats.org/officeDocument/2006/relationships/revisionLog" Target="revisionLog112.xml"/><Relationship Id="rId226" Type="http://schemas.openxmlformats.org/officeDocument/2006/relationships/revisionLog" Target="revisionLog113.xml"/><Relationship Id="rId247" Type="http://schemas.openxmlformats.org/officeDocument/2006/relationships/revisionLog" Target="revisionLog114.xml"/><Relationship Id="rId412" Type="http://schemas.openxmlformats.org/officeDocument/2006/relationships/revisionLog" Target="revisionLog19.xml"/><Relationship Id="rId433" Type="http://schemas.openxmlformats.org/officeDocument/2006/relationships/revisionLog" Target="revisionLog110.xml"/><Relationship Id="rId107" Type="http://schemas.openxmlformats.org/officeDocument/2006/relationships/revisionLog" Target="revisionLog1111.xml"/><Relationship Id="rId268" Type="http://schemas.openxmlformats.org/officeDocument/2006/relationships/revisionLog" Target="revisionLog116.xml"/><Relationship Id="rId289" Type="http://schemas.openxmlformats.org/officeDocument/2006/relationships/revisionLog" Target="revisionLog131.xml"/><Relationship Id="rId454" Type="http://schemas.openxmlformats.org/officeDocument/2006/relationships/revisionLog" Target="revisionLog111.xml"/><Relationship Id="rId128" Type="http://schemas.openxmlformats.org/officeDocument/2006/relationships/revisionLog" Target="revisionLog1512.xml"/><Relationship Id="rId149" Type="http://schemas.openxmlformats.org/officeDocument/2006/relationships/revisionLog" Target="revisionLog181.xml"/><Relationship Id="rId314" Type="http://schemas.openxmlformats.org/officeDocument/2006/relationships/revisionLog" Target="revisionLog141.xml"/><Relationship Id="rId335" Type="http://schemas.openxmlformats.org/officeDocument/2006/relationships/revisionLog" Target="revisionLog161.xml"/><Relationship Id="rId356" Type="http://schemas.openxmlformats.org/officeDocument/2006/relationships/revisionLog" Target="revisionLog171.xml"/><Relationship Id="rId377" Type="http://schemas.openxmlformats.org/officeDocument/2006/relationships/revisionLog" Target="revisionLog191.xml"/><Relationship Id="rId398" Type="http://schemas.openxmlformats.org/officeDocument/2006/relationships/revisionLog" Target="revisionLog1102.xml"/><Relationship Id="rId95" Type="http://schemas.openxmlformats.org/officeDocument/2006/relationships/revisionLog" Target="revisionLog19111.xml"/><Relationship Id="rId160" Type="http://schemas.openxmlformats.org/officeDocument/2006/relationships/revisionLog" Target="revisionLog112111.xml"/><Relationship Id="rId181" Type="http://schemas.openxmlformats.org/officeDocument/2006/relationships/revisionLog" Target="revisionLog1151.xml"/><Relationship Id="rId216" Type="http://schemas.openxmlformats.org/officeDocument/2006/relationships/revisionLog" Target="revisionLog11411.xml"/><Relationship Id="rId237" Type="http://schemas.openxmlformats.org/officeDocument/2006/relationships/revisionLog" Target="revisionLog117.xml"/><Relationship Id="rId402" Type="http://schemas.openxmlformats.org/officeDocument/2006/relationships/revisionLog" Target="revisionLog1112.xml"/><Relationship Id="rId423" Type="http://schemas.openxmlformats.org/officeDocument/2006/relationships/revisionLog" Target="revisionLog115.xml"/><Relationship Id="rId258" Type="http://schemas.openxmlformats.org/officeDocument/2006/relationships/revisionLog" Target="revisionLog120.xml"/><Relationship Id="rId279" Type="http://schemas.openxmlformats.org/officeDocument/2006/relationships/revisionLog" Target="revisionLog123.xml"/><Relationship Id="rId444" Type="http://schemas.openxmlformats.org/officeDocument/2006/relationships/revisionLog" Target="revisionLog118.xml"/><Relationship Id="rId465" Type="http://schemas.openxmlformats.org/officeDocument/2006/relationships/revisionLog" Target="revisionLog4.xml"/><Relationship Id="rId118" Type="http://schemas.openxmlformats.org/officeDocument/2006/relationships/revisionLog" Target="revisionLog110111.xml"/><Relationship Id="rId139" Type="http://schemas.openxmlformats.org/officeDocument/2006/relationships/revisionLog" Target="revisionLog124.xml"/><Relationship Id="rId290" Type="http://schemas.openxmlformats.org/officeDocument/2006/relationships/revisionLog" Target="revisionLog1411.xml"/><Relationship Id="rId304" Type="http://schemas.openxmlformats.org/officeDocument/2006/relationships/revisionLog" Target="revisionLog1611.xml"/><Relationship Id="rId325" Type="http://schemas.openxmlformats.org/officeDocument/2006/relationships/revisionLog" Target="revisionLog162.xml"/><Relationship Id="rId346" Type="http://schemas.openxmlformats.org/officeDocument/2006/relationships/revisionLog" Target="revisionLog1711.xml"/><Relationship Id="rId367" Type="http://schemas.openxmlformats.org/officeDocument/2006/relationships/revisionLog" Target="revisionLog1911.xml"/><Relationship Id="rId388" Type="http://schemas.openxmlformats.org/officeDocument/2006/relationships/revisionLog" Target="revisionLog11021.xml"/><Relationship Id="rId150" Type="http://schemas.openxmlformats.org/officeDocument/2006/relationships/revisionLog" Target="revisionLog11512.xml"/><Relationship Id="rId171" Type="http://schemas.openxmlformats.org/officeDocument/2006/relationships/revisionLog" Target="revisionLog11421.xml"/><Relationship Id="rId192" Type="http://schemas.openxmlformats.org/officeDocument/2006/relationships/revisionLog" Target="revisionLog1612.xml"/><Relationship Id="rId206" Type="http://schemas.openxmlformats.org/officeDocument/2006/relationships/revisionLog" Target="revisionLog1181.xml"/><Relationship Id="rId227" Type="http://schemas.openxmlformats.org/officeDocument/2006/relationships/revisionLog" Target="revisionLog1191.xml"/><Relationship Id="rId413" Type="http://schemas.openxmlformats.org/officeDocument/2006/relationships/revisionLog" Target="revisionLog1152.xml"/><Relationship Id="rId248" Type="http://schemas.openxmlformats.org/officeDocument/2006/relationships/revisionLog" Target="revisionLog1221.xml"/><Relationship Id="rId269" Type="http://schemas.openxmlformats.org/officeDocument/2006/relationships/revisionLog" Target="revisionLog125.xml"/><Relationship Id="rId434" Type="http://schemas.openxmlformats.org/officeDocument/2006/relationships/revisionLog" Target="revisionLog1182.xml"/><Relationship Id="rId455" Type="http://schemas.openxmlformats.org/officeDocument/2006/relationships/revisionLog" Target="revisionLog119.xml"/><Relationship Id="rId129" Type="http://schemas.openxmlformats.org/officeDocument/2006/relationships/revisionLog" Target="revisionLog11521.xml"/><Relationship Id="rId108" Type="http://schemas.openxmlformats.org/officeDocument/2006/relationships/revisionLog" Target="revisionLog13111.xml"/><Relationship Id="rId280" Type="http://schemas.openxmlformats.org/officeDocument/2006/relationships/revisionLog" Target="revisionLog1312.xml"/><Relationship Id="rId315" Type="http://schemas.openxmlformats.org/officeDocument/2006/relationships/revisionLog" Target="revisionLog1621.xml"/><Relationship Id="rId336" Type="http://schemas.openxmlformats.org/officeDocument/2006/relationships/revisionLog" Target="revisionLog19112.xml"/><Relationship Id="rId357" Type="http://schemas.openxmlformats.org/officeDocument/2006/relationships/revisionLog" Target="revisionLog110211.xml"/><Relationship Id="rId96" Type="http://schemas.openxmlformats.org/officeDocument/2006/relationships/revisionLog" Target="revisionLog115121.xml"/><Relationship Id="rId140" Type="http://schemas.openxmlformats.org/officeDocument/2006/relationships/revisionLog" Target="revisionLog1513.xml"/><Relationship Id="rId161" Type="http://schemas.openxmlformats.org/officeDocument/2006/relationships/revisionLog" Target="revisionLog127.xml"/><Relationship Id="rId182" Type="http://schemas.openxmlformats.org/officeDocument/2006/relationships/revisionLog" Target="revisionLog119111.xml"/><Relationship Id="rId217" Type="http://schemas.openxmlformats.org/officeDocument/2006/relationships/revisionLog" Target="revisionLog1172.xml"/><Relationship Id="rId378" Type="http://schemas.openxmlformats.org/officeDocument/2006/relationships/revisionLog" Target="revisionLog11121.xml"/><Relationship Id="rId399" Type="http://schemas.openxmlformats.org/officeDocument/2006/relationships/revisionLog" Target="revisionLog11522.xml"/><Relationship Id="rId403" Type="http://schemas.openxmlformats.org/officeDocument/2006/relationships/revisionLog" Target="revisionLog11821.xml"/><Relationship Id="rId238" Type="http://schemas.openxmlformats.org/officeDocument/2006/relationships/revisionLog" Target="revisionLog1202.xml"/><Relationship Id="rId259" Type="http://schemas.openxmlformats.org/officeDocument/2006/relationships/revisionLog" Target="revisionLog12311.xml"/><Relationship Id="rId424" Type="http://schemas.openxmlformats.org/officeDocument/2006/relationships/revisionLog" Target="revisionLog1192.xml"/><Relationship Id="rId445" Type="http://schemas.openxmlformats.org/officeDocument/2006/relationships/revisionLog" Target="revisionLog122.xml"/><Relationship Id="rId466" Type="http://schemas.openxmlformats.org/officeDocument/2006/relationships/revisionLog" Target="revisionLog5.xml"/><Relationship Id="rId119" Type="http://schemas.openxmlformats.org/officeDocument/2006/relationships/revisionLog" Target="revisionLog11721.xml"/><Relationship Id="rId270" Type="http://schemas.openxmlformats.org/officeDocument/2006/relationships/revisionLog" Target="revisionLog126.xml"/><Relationship Id="rId291" Type="http://schemas.openxmlformats.org/officeDocument/2006/relationships/revisionLog" Target="revisionLog16111.xml"/><Relationship Id="rId305" Type="http://schemas.openxmlformats.org/officeDocument/2006/relationships/revisionLog" Target="revisionLog1102111.xml"/><Relationship Id="rId326" Type="http://schemas.openxmlformats.org/officeDocument/2006/relationships/revisionLog" Target="revisionLog111211.xml"/><Relationship Id="rId347" Type="http://schemas.openxmlformats.org/officeDocument/2006/relationships/revisionLog" Target="revisionLog115221.xml"/><Relationship Id="rId130" Type="http://schemas.openxmlformats.org/officeDocument/2006/relationships/revisionLog" Target="revisionLog11921.xml"/><Relationship Id="rId151" Type="http://schemas.openxmlformats.org/officeDocument/2006/relationships/revisionLog" Target="revisionLog112121.xml"/><Relationship Id="rId368" Type="http://schemas.openxmlformats.org/officeDocument/2006/relationships/revisionLog" Target="revisionLog118211.xml"/><Relationship Id="rId389" Type="http://schemas.openxmlformats.org/officeDocument/2006/relationships/revisionLog" Target="revisionLog1193.xml"/><Relationship Id="rId172" Type="http://schemas.openxmlformats.org/officeDocument/2006/relationships/revisionLog" Target="revisionLog11422.xml"/><Relationship Id="rId193" Type="http://schemas.openxmlformats.org/officeDocument/2006/relationships/revisionLog" Target="revisionLog191211.xml"/><Relationship Id="rId207" Type="http://schemas.openxmlformats.org/officeDocument/2006/relationships/revisionLog" Target="revisionLog122111.xml"/><Relationship Id="rId228" Type="http://schemas.openxmlformats.org/officeDocument/2006/relationships/revisionLog" Target="revisionLog132.xml"/><Relationship Id="rId249" Type="http://schemas.openxmlformats.org/officeDocument/2006/relationships/revisionLog" Target="revisionLog134.xml"/><Relationship Id="rId414" Type="http://schemas.openxmlformats.org/officeDocument/2006/relationships/revisionLog" Target="revisionLog1222.xml"/><Relationship Id="rId435" Type="http://schemas.openxmlformats.org/officeDocument/2006/relationships/revisionLog" Target="revisionLog128.xml"/><Relationship Id="rId456" Type="http://schemas.openxmlformats.org/officeDocument/2006/relationships/revisionLog" Target="revisionLog129.xml"/><Relationship Id="rId109" Type="http://schemas.openxmlformats.org/officeDocument/2006/relationships/revisionLog" Target="revisionLog15211.xml"/><Relationship Id="rId260" Type="http://schemas.openxmlformats.org/officeDocument/2006/relationships/revisionLog" Target="revisionLog1261.xml"/><Relationship Id="rId281" Type="http://schemas.openxmlformats.org/officeDocument/2006/relationships/revisionLog" Target="revisionLog14111.xml"/><Relationship Id="rId316" Type="http://schemas.openxmlformats.org/officeDocument/2006/relationships/revisionLog" Target="revisionLog1112111.xml"/><Relationship Id="rId337" Type="http://schemas.openxmlformats.org/officeDocument/2006/relationships/revisionLog" Target="revisionLog1152211.xml"/><Relationship Id="rId120" Type="http://schemas.openxmlformats.org/officeDocument/2006/relationships/revisionLog" Target="revisionLog1201111.xml"/><Relationship Id="rId97" Type="http://schemas.openxmlformats.org/officeDocument/2006/relationships/revisionLog" Target="revisionLog1321.xml"/><Relationship Id="rId141" Type="http://schemas.openxmlformats.org/officeDocument/2006/relationships/revisionLog" Target="revisionLog154.xml"/><Relationship Id="rId358" Type="http://schemas.openxmlformats.org/officeDocument/2006/relationships/revisionLog" Target="revisionLog11931.xml"/><Relationship Id="rId379" Type="http://schemas.openxmlformats.org/officeDocument/2006/relationships/revisionLog" Target="revisionLog1281.xml"/><Relationship Id="rId162" Type="http://schemas.openxmlformats.org/officeDocument/2006/relationships/revisionLog" Target="revisionLog1912111.xml"/><Relationship Id="rId183" Type="http://schemas.openxmlformats.org/officeDocument/2006/relationships/revisionLog" Target="revisionLog1121311.xml"/><Relationship Id="rId218" Type="http://schemas.openxmlformats.org/officeDocument/2006/relationships/revisionLog" Target="revisionLog13011.xml"/><Relationship Id="rId239" Type="http://schemas.openxmlformats.org/officeDocument/2006/relationships/revisionLog" Target="revisionLog12221.xml"/><Relationship Id="rId390" Type="http://schemas.openxmlformats.org/officeDocument/2006/relationships/revisionLog" Target="revisionLog12222.xml"/><Relationship Id="rId404" Type="http://schemas.openxmlformats.org/officeDocument/2006/relationships/revisionLog" Target="revisionLog1291.xml"/><Relationship Id="rId425" Type="http://schemas.openxmlformats.org/officeDocument/2006/relationships/revisionLog" Target="revisionLog130.xml"/><Relationship Id="rId446" Type="http://schemas.openxmlformats.org/officeDocument/2006/relationships/revisionLog" Target="revisionLog133.xml"/><Relationship Id="rId467" Type="http://schemas.openxmlformats.org/officeDocument/2006/relationships/revisionLog" Target="revisionLog6.xml"/><Relationship Id="rId250" Type="http://schemas.openxmlformats.org/officeDocument/2006/relationships/revisionLog" Target="revisionLog135.xml"/><Relationship Id="rId271" Type="http://schemas.openxmlformats.org/officeDocument/2006/relationships/revisionLog" Target="revisionLog136.xml"/><Relationship Id="rId292" Type="http://schemas.openxmlformats.org/officeDocument/2006/relationships/revisionLog" Target="revisionLog191121.xml"/><Relationship Id="rId306" Type="http://schemas.openxmlformats.org/officeDocument/2006/relationships/revisionLog" Target="revisionLog11121111.xml"/><Relationship Id="rId110" Type="http://schemas.openxmlformats.org/officeDocument/2006/relationships/revisionLog" Target="revisionLog13311.xml"/><Relationship Id="rId87" Type="http://schemas.openxmlformats.org/officeDocument/2006/relationships/revisionLog" Target="revisionLog15131.xml"/><Relationship Id="rId131" Type="http://schemas.openxmlformats.org/officeDocument/2006/relationships/revisionLog" Target="revisionLog123111.xml"/><Relationship Id="rId327" Type="http://schemas.openxmlformats.org/officeDocument/2006/relationships/revisionLog" Target="revisionLog1182111.xml"/><Relationship Id="rId348" Type="http://schemas.openxmlformats.org/officeDocument/2006/relationships/revisionLog" Target="revisionLog122221.xml"/><Relationship Id="rId369" Type="http://schemas.openxmlformats.org/officeDocument/2006/relationships/revisionLog" Target="revisionLog12911.xml"/><Relationship Id="rId152" Type="http://schemas.openxmlformats.org/officeDocument/2006/relationships/revisionLog" Target="revisionLog11011.xml"/><Relationship Id="rId173" Type="http://schemas.openxmlformats.org/officeDocument/2006/relationships/revisionLog" Target="revisionLog11441.xml"/><Relationship Id="rId194" Type="http://schemas.openxmlformats.org/officeDocument/2006/relationships/revisionLog" Target="revisionLog16112.xml"/><Relationship Id="rId208" Type="http://schemas.openxmlformats.org/officeDocument/2006/relationships/revisionLog" Target="revisionLog11731.xml"/><Relationship Id="rId229" Type="http://schemas.openxmlformats.org/officeDocument/2006/relationships/revisionLog" Target="revisionLog1341.xml"/><Relationship Id="rId380" Type="http://schemas.openxmlformats.org/officeDocument/2006/relationships/revisionLog" Target="revisionLog1301.xml"/><Relationship Id="rId415" Type="http://schemas.openxmlformats.org/officeDocument/2006/relationships/revisionLog" Target="revisionLog1331.xml"/><Relationship Id="rId436" Type="http://schemas.openxmlformats.org/officeDocument/2006/relationships/revisionLog" Target="revisionLog137.xml"/><Relationship Id="rId457" Type="http://schemas.openxmlformats.org/officeDocument/2006/relationships/revisionLog" Target="revisionLog138.xml"/><Relationship Id="rId240" Type="http://schemas.openxmlformats.org/officeDocument/2006/relationships/revisionLog" Target="revisionLog1351.xml"/><Relationship Id="rId261" Type="http://schemas.openxmlformats.org/officeDocument/2006/relationships/revisionLog" Target="revisionLog1292.xml"/><Relationship Id="rId100" Type="http://schemas.openxmlformats.org/officeDocument/2006/relationships/revisionLog" Target="revisionLog18111.xml"/><Relationship Id="rId282" Type="http://schemas.openxmlformats.org/officeDocument/2006/relationships/revisionLog" Target="revisionLog1381.xml"/><Relationship Id="rId317" Type="http://schemas.openxmlformats.org/officeDocument/2006/relationships/revisionLog" Target="revisionLog11821111.xml"/><Relationship Id="rId338" Type="http://schemas.openxmlformats.org/officeDocument/2006/relationships/revisionLog" Target="revisionLog1222211.xml"/><Relationship Id="rId359" Type="http://schemas.openxmlformats.org/officeDocument/2006/relationships/revisionLog" Target="revisionLog1293.xml"/><Relationship Id="rId121" Type="http://schemas.openxmlformats.org/officeDocument/2006/relationships/revisionLog" Target="revisionLog13112.xml"/><Relationship Id="rId98" Type="http://schemas.openxmlformats.org/officeDocument/2006/relationships/revisionLog" Target="revisionLog181111.xml"/><Relationship Id="rId142" Type="http://schemas.openxmlformats.org/officeDocument/2006/relationships/revisionLog" Target="revisionLog12511.xml"/><Relationship Id="rId163" Type="http://schemas.openxmlformats.org/officeDocument/2006/relationships/revisionLog" Target="revisionLog1213.xml"/><Relationship Id="rId184" Type="http://schemas.openxmlformats.org/officeDocument/2006/relationships/revisionLog" Target="revisionLog11712.xml"/><Relationship Id="rId219" Type="http://schemas.openxmlformats.org/officeDocument/2006/relationships/revisionLog" Target="revisionLog1174.xml"/><Relationship Id="rId370" Type="http://schemas.openxmlformats.org/officeDocument/2006/relationships/revisionLog" Target="revisionLog13012.xml"/><Relationship Id="rId391" Type="http://schemas.openxmlformats.org/officeDocument/2006/relationships/revisionLog" Target="revisionLog140.xml"/><Relationship Id="rId405" Type="http://schemas.openxmlformats.org/officeDocument/2006/relationships/revisionLog" Target="revisionLog142.xml"/><Relationship Id="rId426" Type="http://schemas.openxmlformats.org/officeDocument/2006/relationships/revisionLog" Target="revisionLog1371.xml"/><Relationship Id="rId447" Type="http://schemas.openxmlformats.org/officeDocument/2006/relationships/revisionLog" Target="revisionLog139.xml"/><Relationship Id="rId230" Type="http://schemas.openxmlformats.org/officeDocument/2006/relationships/revisionLog" Target="revisionLog12021.xml"/><Relationship Id="rId251" Type="http://schemas.openxmlformats.org/officeDocument/2006/relationships/revisionLog" Target="revisionLog13711.xml"/><Relationship Id="rId468" Type="http://schemas.openxmlformats.org/officeDocument/2006/relationships/revisionLog" Target="revisionLog7.xml"/><Relationship Id="rId272" Type="http://schemas.openxmlformats.org/officeDocument/2006/relationships/revisionLog" Target="revisionLog13811.xml"/><Relationship Id="rId293" Type="http://schemas.openxmlformats.org/officeDocument/2006/relationships/revisionLog" Target="revisionLog111211111.xml"/><Relationship Id="rId307" Type="http://schemas.openxmlformats.org/officeDocument/2006/relationships/revisionLog" Target="revisionLog1391.xml"/><Relationship Id="rId328" Type="http://schemas.openxmlformats.org/officeDocument/2006/relationships/revisionLog" Target="revisionLog12222111.xml"/><Relationship Id="rId349" Type="http://schemas.openxmlformats.org/officeDocument/2006/relationships/revisionLog" Target="revisionLog1282.xml"/><Relationship Id="rId132" Type="http://schemas.openxmlformats.org/officeDocument/2006/relationships/revisionLog" Target="revisionLog1162.xml"/><Relationship Id="rId111" Type="http://schemas.openxmlformats.org/officeDocument/2006/relationships/revisionLog" Target="revisionLog1521.xml"/><Relationship Id="rId88" Type="http://schemas.openxmlformats.org/officeDocument/2006/relationships/revisionLog" Target="revisionLog11311111.xml"/><Relationship Id="rId153" Type="http://schemas.openxmlformats.org/officeDocument/2006/relationships/revisionLog" Target="revisionLog126111.xml"/><Relationship Id="rId174" Type="http://schemas.openxmlformats.org/officeDocument/2006/relationships/revisionLog" Target="revisionLog115311.xml"/><Relationship Id="rId195" Type="http://schemas.openxmlformats.org/officeDocument/2006/relationships/revisionLog" Target="revisionLog19121.xml"/><Relationship Id="rId209" Type="http://schemas.openxmlformats.org/officeDocument/2006/relationships/revisionLog" Target="revisionLog12011.xml"/><Relationship Id="rId360" Type="http://schemas.openxmlformats.org/officeDocument/2006/relationships/revisionLog" Target="revisionLog130121.xml"/><Relationship Id="rId381" Type="http://schemas.openxmlformats.org/officeDocument/2006/relationships/revisionLog" Target="revisionLog12231.xml"/><Relationship Id="rId416" Type="http://schemas.openxmlformats.org/officeDocument/2006/relationships/revisionLog" Target="revisionLog13721.xml"/><Relationship Id="rId220" Type="http://schemas.openxmlformats.org/officeDocument/2006/relationships/revisionLog" Target="revisionLog123211.xml"/><Relationship Id="rId241" Type="http://schemas.openxmlformats.org/officeDocument/2006/relationships/revisionLog" Target="revisionLog122221111.xml"/><Relationship Id="rId437" Type="http://schemas.openxmlformats.org/officeDocument/2006/relationships/revisionLog" Target="revisionLog144.xml"/><Relationship Id="rId458" Type="http://schemas.openxmlformats.org/officeDocument/2006/relationships/revisionLog" Target="revisionLog143.xml"/><Relationship Id="rId262" Type="http://schemas.openxmlformats.org/officeDocument/2006/relationships/revisionLog" Target="revisionLog1381111.xml"/><Relationship Id="rId283" Type="http://schemas.openxmlformats.org/officeDocument/2006/relationships/revisionLog" Target="revisionLog13911.xml"/><Relationship Id="rId318" Type="http://schemas.openxmlformats.org/officeDocument/2006/relationships/revisionLog" Target="revisionLog11931111.xml"/><Relationship Id="rId339" Type="http://schemas.openxmlformats.org/officeDocument/2006/relationships/revisionLog" Target="revisionLog173.xml"/><Relationship Id="rId122" Type="http://schemas.openxmlformats.org/officeDocument/2006/relationships/revisionLog" Target="revisionLog15132.xml"/><Relationship Id="rId101" Type="http://schemas.openxmlformats.org/officeDocument/2006/relationships/revisionLog" Target="revisionLog117111.xml"/><Relationship Id="rId99" Type="http://schemas.openxmlformats.org/officeDocument/2006/relationships/revisionLog" Target="revisionLog1161111.xml"/><Relationship Id="rId143" Type="http://schemas.openxmlformats.org/officeDocument/2006/relationships/revisionLog" Target="revisionLog1811.xml"/><Relationship Id="rId164" Type="http://schemas.openxmlformats.org/officeDocument/2006/relationships/revisionLog" Target="revisionLog1143.xml"/><Relationship Id="rId185" Type="http://schemas.openxmlformats.org/officeDocument/2006/relationships/revisionLog" Target="revisionLog129111.xml"/><Relationship Id="rId350" Type="http://schemas.openxmlformats.org/officeDocument/2006/relationships/revisionLog" Target="revisionLog1431.xml"/><Relationship Id="rId371" Type="http://schemas.openxmlformats.org/officeDocument/2006/relationships/revisionLog" Target="revisionLog1441.xml"/><Relationship Id="rId406" Type="http://schemas.openxmlformats.org/officeDocument/2006/relationships/revisionLog" Target="revisionLog147.xml"/><Relationship Id="rId210" Type="http://schemas.openxmlformats.org/officeDocument/2006/relationships/revisionLog" Target="revisionLog123112.xml"/><Relationship Id="rId392" Type="http://schemas.openxmlformats.org/officeDocument/2006/relationships/revisionLog" Target="revisionLog1461.xml"/><Relationship Id="rId427" Type="http://schemas.openxmlformats.org/officeDocument/2006/relationships/revisionLog" Target="revisionLog1392.xml"/><Relationship Id="rId448" Type="http://schemas.openxmlformats.org/officeDocument/2006/relationships/revisionLog" Target="revisionLog149.xml"/><Relationship Id="rId469" Type="http://schemas.openxmlformats.org/officeDocument/2006/relationships/revisionLog" Target="revisionLog8.xml"/><Relationship Id="rId231" Type="http://schemas.openxmlformats.org/officeDocument/2006/relationships/revisionLog" Target="revisionLog12101.xml"/><Relationship Id="rId252" Type="http://schemas.openxmlformats.org/officeDocument/2006/relationships/revisionLog" Target="revisionLog1310.xml"/><Relationship Id="rId273" Type="http://schemas.openxmlformats.org/officeDocument/2006/relationships/revisionLog" Target="revisionLog1421111.xml"/><Relationship Id="rId294" Type="http://schemas.openxmlformats.org/officeDocument/2006/relationships/revisionLog" Target="revisionLog140111.xml"/><Relationship Id="rId308" Type="http://schemas.openxmlformats.org/officeDocument/2006/relationships/revisionLog" Target="revisionLog14311.xml"/><Relationship Id="rId329" Type="http://schemas.openxmlformats.org/officeDocument/2006/relationships/revisionLog" Target="revisionLog14411.xml"/><Relationship Id="rId133" Type="http://schemas.openxmlformats.org/officeDocument/2006/relationships/revisionLog" Target="revisionLog13121.xml"/><Relationship Id="rId112" Type="http://schemas.openxmlformats.org/officeDocument/2006/relationships/revisionLog" Target="revisionLog11121111111.xml"/><Relationship Id="rId89" Type="http://schemas.openxmlformats.org/officeDocument/2006/relationships/revisionLog" Target="revisionLog141111.xml"/><Relationship Id="rId154" Type="http://schemas.openxmlformats.org/officeDocument/2006/relationships/revisionLog" Target="revisionLog17211.xml"/><Relationship Id="rId175" Type="http://schemas.openxmlformats.org/officeDocument/2006/relationships/revisionLog" Target="revisionLog110211111.xml"/><Relationship Id="rId340" Type="http://schemas.openxmlformats.org/officeDocument/2006/relationships/revisionLog" Target="revisionLog1451.xml"/><Relationship Id="rId361" Type="http://schemas.openxmlformats.org/officeDocument/2006/relationships/revisionLog" Target="revisionLog14611.xml"/><Relationship Id="rId196" Type="http://schemas.openxmlformats.org/officeDocument/2006/relationships/revisionLog" Target="revisionLog1631.xml"/><Relationship Id="rId200" Type="http://schemas.openxmlformats.org/officeDocument/2006/relationships/revisionLog" Target="revisionLog193.xml"/><Relationship Id="rId382" Type="http://schemas.openxmlformats.org/officeDocument/2006/relationships/revisionLog" Target="revisionLog14711.xml"/><Relationship Id="rId417" Type="http://schemas.openxmlformats.org/officeDocument/2006/relationships/revisionLog" Target="revisionLog1481.xml"/><Relationship Id="rId438" Type="http://schemas.openxmlformats.org/officeDocument/2006/relationships/revisionLog" Target="revisionLog1491.xml"/><Relationship Id="rId459" Type="http://schemas.openxmlformats.org/officeDocument/2006/relationships/revisionLog" Target="revisionLog145.xml"/><Relationship Id="rId221" Type="http://schemas.openxmlformats.org/officeDocument/2006/relationships/revisionLog" Target="revisionLog1131.xml"/><Relationship Id="rId242" Type="http://schemas.openxmlformats.org/officeDocument/2006/relationships/revisionLog" Target="revisionLog1141.xml"/><Relationship Id="rId263" Type="http://schemas.openxmlformats.org/officeDocument/2006/relationships/revisionLog" Target="revisionLog1154.xml"/><Relationship Id="rId284" Type="http://schemas.openxmlformats.org/officeDocument/2006/relationships/revisionLog" Target="revisionLog1214.xml"/><Relationship Id="rId319" Type="http://schemas.openxmlformats.org/officeDocument/2006/relationships/revisionLog" Target="revisionLog122311.xml"/><Relationship Id="rId470" Type="http://schemas.openxmlformats.org/officeDocument/2006/relationships/revisionLog" Target="revisionLog9.xml"/><Relationship Id="rId123" Type="http://schemas.openxmlformats.org/officeDocument/2006/relationships/revisionLog" Target="revisionLog13113.xml"/><Relationship Id="rId102" Type="http://schemas.openxmlformats.org/officeDocument/2006/relationships/revisionLog" Target="revisionLog17111.xml"/><Relationship Id="rId144" Type="http://schemas.openxmlformats.org/officeDocument/2006/relationships/revisionLog" Target="revisionLog161121.xml"/><Relationship Id="rId330" Type="http://schemas.openxmlformats.org/officeDocument/2006/relationships/revisionLog" Target="revisionLog14511.xml"/><Relationship Id="rId90" Type="http://schemas.openxmlformats.org/officeDocument/2006/relationships/revisionLog" Target="revisionLog171111.xml"/><Relationship Id="rId165" Type="http://schemas.openxmlformats.org/officeDocument/2006/relationships/revisionLog" Target="revisionLog11311.xml"/><Relationship Id="rId186" Type="http://schemas.openxmlformats.org/officeDocument/2006/relationships/revisionLog" Target="revisionLog1161.xml"/><Relationship Id="rId351" Type="http://schemas.openxmlformats.org/officeDocument/2006/relationships/revisionLog" Target="revisionLog13021.xml"/><Relationship Id="rId372" Type="http://schemas.openxmlformats.org/officeDocument/2006/relationships/revisionLog" Target="revisionLog147111.xml"/><Relationship Id="rId393" Type="http://schemas.openxmlformats.org/officeDocument/2006/relationships/revisionLog" Target="revisionLog13312.xml"/><Relationship Id="rId407" Type="http://schemas.openxmlformats.org/officeDocument/2006/relationships/revisionLog" Target="revisionLog14811.xml"/><Relationship Id="rId428" Type="http://schemas.openxmlformats.org/officeDocument/2006/relationships/revisionLog" Target="revisionLog14911.xml"/><Relationship Id="rId449" Type="http://schemas.openxmlformats.org/officeDocument/2006/relationships/revisionLog" Target="revisionLog150.xml"/><Relationship Id="rId211" Type="http://schemas.openxmlformats.org/officeDocument/2006/relationships/revisionLog" Target="revisionLog118211111.xml"/><Relationship Id="rId232" Type="http://schemas.openxmlformats.org/officeDocument/2006/relationships/revisionLog" Target="revisionLog1171.xml"/><Relationship Id="rId253" Type="http://schemas.openxmlformats.org/officeDocument/2006/relationships/revisionLog" Target="revisionLog119311111.xml"/><Relationship Id="rId274" Type="http://schemas.openxmlformats.org/officeDocument/2006/relationships/revisionLog" Target="revisionLog1223111.xml"/><Relationship Id="rId295" Type="http://schemas.openxmlformats.org/officeDocument/2006/relationships/revisionLog" Target="revisionLog1412.xml"/><Relationship Id="rId309" Type="http://schemas.openxmlformats.org/officeDocument/2006/relationships/revisionLog" Target="revisionLog164.xml"/><Relationship Id="rId460" Type="http://schemas.openxmlformats.org/officeDocument/2006/relationships/revisionLog" Target="revisionLog146.xml"/><Relationship Id="rId134" Type="http://schemas.openxmlformats.org/officeDocument/2006/relationships/revisionLog" Target="revisionLog113111.xml"/><Relationship Id="rId113" Type="http://schemas.openxmlformats.org/officeDocument/2006/relationships/revisionLog" Target="revisionLog152.xml"/><Relationship Id="rId320" Type="http://schemas.openxmlformats.org/officeDocument/2006/relationships/revisionLog" Target="revisionLog165.xml"/><Relationship Id="rId155" Type="http://schemas.openxmlformats.org/officeDocument/2006/relationships/revisionLog" Target="revisionLog11611.xml"/><Relationship Id="rId176" Type="http://schemas.openxmlformats.org/officeDocument/2006/relationships/revisionLog" Target="revisionLog11522111.xml"/><Relationship Id="rId197" Type="http://schemas.openxmlformats.org/officeDocument/2006/relationships/revisionLog" Target="revisionLog1912.xml"/><Relationship Id="rId341" Type="http://schemas.openxmlformats.org/officeDocument/2006/relationships/revisionLog" Target="revisionLog146111.xml"/><Relationship Id="rId362" Type="http://schemas.openxmlformats.org/officeDocument/2006/relationships/revisionLog" Target="revisionLog1471111.xml"/><Relationship Id="rId383" Type="http://schemas.openxmlformats.org/officeDocument/2006/relationships/revisionLog" Target="revisionLog148111.xml"/><Relationship Id="rId418" Type="http://schemas.openxmlformats.org/officeDocument/2006/relationships/revisionLog" Target="revisionLog149111.xml"/><Relationship Id="rId439" Type="http://schemas.openxmlformats.org/officeDocument/2006/relationships/revisionLog" Target="revisionLog2.xml"/><Relationship Id="rId201" Type="http://schemas.openxmlformats.org/officeDocument/2006/relationships/revisionLog" Target="revisionLog11212.xml"/><Relationship Id="rId222" Type="http://schemas.openxmlformats.org/officeDocument/2006/relationships/revisionLog" Target="revisionLog11911.xml"/><Relationship Id="rId243" Type="http://schemas.openxmlformats.org/officeDocument/2006/relationships/revisionLog" Target="revisionLog1201.xml"/><Relationship Id="rId264" Type="http://schemas.openxmlformats.org/officeDocument/2006/relationships/revisionLog" Target="revisionLog1231.xml"/><Relationship Id="rId285" Type="http://schemas.openxmlformats.org/officeDocument/2006/relationships/revisionLog" Target="revisionLog1311.xml"/><Relationship Id="rId450" Type="http://schemas.openxmlformats.org/officeDocument/2006/relationships/revisionLog" Target="revisionLog153.xml"/><Relationship Id="rId471" Type="http://schemas.openxmlformats.org/officeDocument/2006/relationships/revisionLog" Target="revisionLog10.xml"/><Relationship Id="rId124" Type="http://schemas.openxmlformats.org/officeDocument/2006/relationships/revisionLog" Target="revisionLog15111.xml"/><Relationship Id="rId103" Type="http://schemas.openxmlformats.org/officeDocument/2006/relationships/revisionLog" Target="revisionLog1131111.xml"/><Relationship Id="rId310" Type="http://schemas.openxmlformats.org/officeDocument/2006/relationships/revisionLog" Target="revisionLog1731.xml"/><Relationship Id="rId91" Type="http://schemas.openxmlformats.org/officeDocument/2006/relationships/revisionLog" Target="revisionLog114111.xml"/><Relationship Id="rId145" Type="http://schemas.openxmlformats.org/officeDocument/2006/relationships/revisionLog" Target="revisionLog16121.xml"/><Relationship Id="rId166" Type="http://schemas.openxmlformats.org/officeDocument/2006/relationships/revisionLog" Target="revisionLog11711.xml"/><Relationship Id="rId187" Type="http://schemas.openxmlformats.org/officeDocument/2006/relationships/revisionLog" Target="revisionLog12821.xml"/><Relationship Id="rId331" Type="http://schemas.openxmlformats.org/officeDocument/2006/relationships/revisionLog" Target="revisionLog19113.xml"/><Relationship Id="rId352" Type="http://schemas.openxmlformats.org/officeDocument/2006/relationships/revisionLog" Target="revisionLog14711111.xml"/><Relationship Id="rId373" Type="http://schemas.openxmlformats.org/officeDocument/2006/relationships/revisionLog" Target="revisionLog1481111.xml"/><Relationship Id="rId394" Type="http://schemas.openxmlformats.org/officeDocument/2006/relationships/revisionLog" Target="revisionLog1491111.xml"/><Relationship Id="rId408" Type="http://schemas.openxmlformats.org/officeDocument/2006/relationships/revisionLog" Target="revisionLog1501.xml"/><Relationship Id="rId429" Type="http://schemas.openxmlformats.org/officeDocument/2006/relationships/revisionLog" Target="revisionLog1531.xml"/><Relationship Id="rId212" Type="http://schemas.openxmlformats.org/officeDocument/2006/relationships/revisionLog" Target="revisionLog12211.xml"/><Relationship Id="rId233" Type="http://schemas.openxmlformats.org/officeDocument/2006/relationships/revisionLog" Target="revisionLog1251.xml"/><Relationship Id="rId254" Type="http://schemas.openxmlformats.org/officeDocument/2006/relationships/revisionLog" Target="revisionLog130211.xml"/><Relationship Id="rId440" Type="http://schemas.openxmlformats.org/officeDocument/2006/relationships/revisionLog" Target="revisionLog155.xml"/><Relationship Id="rId114" Type="http://schemas.openxmlformats.org/officeDocument/2006/relationships/revisionLog" Target="revisionLog116111.xml"/><Relationship Id="rId275" Type="http://schemas.openxmlformats.org/officeDocument/2006/relationships/revisionLog" Target="revisionLog12931.xml"/><Relationship Id="rId296" Type="http://schemas.openxmlformats.org/officeDocument/2006/relationships/revisionLog" Target="revisionLog17112.xml"/><Relationship Id="rId300" Type="http://schemas.openxmlformats.org/officeDocument/2006/relationships/revisionLog" Target="revisionLog191131.xml"/><Relationship Id="rId461" Type="http://schemas.openxmlformats.org/officeDocument/2006/relationships/revisionLog" Target="revisionLog156.xml"/><Relationship Id="rId135" Type="http://schemas.openxmlformats.org/officeDocument/2006/relationships/revisionLog" Target="revisionLog161111.xml"/><Relationship Id="rId156" Type="http://schemas.openxmlformats.org/officeDocument/2006/relationships/revisionLog" Target="revisionLog11312.xml"/><Relationship Id="rId177" Type="http://schemas.openxmlformats.org/officeDocument/2006/relationships/revisionLog" Target="revisionLog128111.xml"/><Relationship Id="rId198" Type="http://schemas.openxmlformats.org/officeDocument/2006/relationships/revisionLog" Target="revisionLog11213.xml"/><Relationship Id="rId321" Type="http://schemas.openxmlformats.org/officeDocument/2006/relationships/revisionLog" Target="revisionLog163.xml"/><Relationship Id="rId342" Type="http://schemas.openxmlformats.org/officeDocument/2006/relationships/revisionLog" Target="revisionLog172.xml"/><Relationship Id="rId363" Type="http://schemas.openxmlformats.org/officeDocument/2006/relationships/revisionLog" Target="revisionLog14811111.xml"/><Relationship Id="rId384" Type="http://schemas.openxmlformats.org/officeDocument/2006/relationships/revisionLog" Target="revisionLog14911111.xml"/><Relationship Id="rId419" Type="http://schemas.openxmlformats.org/officeDocument/2006/relationships/revisionLog" Target="revisionLog15311.xml"/><Relationship Id="rId202" Type="http://schemas.openxmlformats.org/officeDocument/2006/relationships/revisionLog" Target="revisionLog120111.xml"/><Relationship Id="rId223" Type="http://schemas.openxmlformats.org/officeDocument/2006/relationships/revisionLog" Target="revisionLog1301211.xml"/><Relationship Id="rId244" Type="http://schemas.openxmlformats.org/officeDocument/2006/relationships/revisionLog" Target="revisionLog1262.xml"/><Relationship Id="rId430" Type="http://schemas.openxmlformats.org/officeDocument/2006/relationships/revisionLog" Target="revisionLog1551.xml"/><Relationship Id="rId265" Type="http://schemas.openxmlformats.org/officeDocument/2006/relationships/revisionLog" Target="revisionLog12912.xml"/><Relationship Id="rId286" Type="http://schemas.openxmlformats.org/officeDocument/2006/relationships/revisionLog" Target="revisionLog1721.xml"/><Relationship Id="rId451" Type="http://schemas.openxmlformats.org/officeDocument/2006/relationships/revisionLog" Target="revisionLog1561.xml"/><Relationship Id="rId104" Type="http://schemas.openxmlformats.org/officeDocument/2006/relationships/revisionLog" Target="revisionLog1191111.xml"/><Relationship Id="rId125" Type="http://schemas.openxmlformats.org/officeDocument/2006/relationships/revisionLog" Target="revisionLog1221111.xml"/><Relationship Id="rId146" Type="http://schemas.openxmlformats.org/officeDocument/2006/relationships/revisionLog" Target="revisionLog16211.xml"/><Relationship Id="rId167" Type="http://schemas.openxmlformats.org/officeDocument/2006/relationships/revisionLog" Target="revisionLog192.xml"/><Relationship Id="rId188" Type="http://schemas.openxmlformats.org/officeDocument/2006/relationships/revisionLog" Target="revisionLog112131.xml"/><Relationship Id="rId311" Type="http://schemas.openxmlformats.org/officeDocument/2006/relationships/revisionLog" Target="revisionLog1112112.xml"/><Relationship Id="rId332" Type="http://schemas.openxmlformats.org/officeDocument/2006/relationships/revisionLog" Target="revisionLog1152212.xml"/><Relationship Id="rId353" Type="http://schemas.openxmlformats.org/officeDocument/2006/relationships/revisionLog" Target="revisionLog11822.xml"/><Relationship Id="rId374" Type="http://schemas.openxmlformats.org/officeDocument/2006/relationships/revisionLog" Target="revisionLog1224.xml"/><Relationship Id="rId395" Type="http://schemas.openxmlformats.org/officeDocument/2006/relationships/revisionLog" Target="revisionLog15011.xml"/><Relationship Id="rId409" Type="http://schemas.openxmlformats.org/officeDocument/2006/relationships/revisionLog" Target="revisionLog153111.xml"/><Relationship Id="rId92" Type="http://schemas.openxmlformats.org/officeDocument/2006/relationships/revisionLog" Target="revisionLog152111.xml"/><Relationship Id="rId213" Type="http://schemas.openxmlformats.org/officeDocument/2006/relationships/revisionLog" Target="revisionLog1144.xml"/><Relationship Id="rId234" Type="http://schemas.openxmlformats.org/officeDocument/2006/relationships/revisionLog" Target="revisionLog133121.xml"/><Relationship Id="rId420" Type="http://schemas.openxmlformats.org/officeDocument/2006/relationships/revisionLog" Target="revisionLog15511.xml"/><Relationship Id="rId255" Type="http://schemas.openxmlformats.org/officeDocument/2006/relationships/revisionLog" Target="revisionLog12321.xml"/><Relationship Id="rId276" Type="http://schemas.openxmlformats.org/officeDocument/2006/relationships/revisionLog" Target="revisionLog1333.xml"/><Relationship Id="rId297" Type="http://schemas.openxmlformats.org/officeDocument/2006/relationships/revisionLog" Target="revisionLog1210.xml"/><Relationship Id="rId441" Type="http://schemas.openxmlformats.org/officeDocument/2006/relationships/revisionLog" Target="revisionLog14321.xml"/><Relationship Id="rId462" Type="http://schemas.openxmlformats.org/officeDocument/2006/relationships/revisionLog" Target="revisionLog157.xml"/><Relationship Id="rId115" Type="http://schemas.openxmlformats.org/officeDocument/2006/relationships/revisionLog" Target="revisionLog1531111.xml"/><Relationship Id="rId136" Type="http://schemas.openxmlformats.org/officeDocument/2006/relationships/revisionLog" Target="revisionLog1211.xml"/><Relationship Id="rId157" Type="http://schemas.openxmlformats.org/officeDocument/2006/relationships/revisionLog" Target="revisionLog1911211.xml"/><Relationship Id="rId178" Type="http://schemas.openxmlformats.org/officeDocument/2006/relationships/revisionLog" Target="revisionLog11211.xml"/><Relationship Id="rId301" Type="http://schemas.openxmlformats.org/officeDocument/2006/relationships/revisionLog" Target="revisionLog11021111.xml"/><Relationship Id="rId322" Type="http://schemas.openxmlformats.org/officeDocument/2006/relationships/revisionLog" Target="revisionLog11522121.xml"/><Relationship Id="rId343" Type="http://schemas.openxmlformats.org/officeDocument/2006/relationships/revisionLog" Target="revisionLog119311.xml"/><Relationship Id="rId364" Type="http://schemas.openxmlformats.org/officeDocument/2006/relationships/revisionLog" Target="revisionLog12811.xml"/><Relationship Id="rId199" Type="http://schemas.openxmlformats.org/officeDocument/2006/relationships/revisionLog" Target="revisionLog1913.xml"/><Relationship Id="rId203" Type="http://schemas.openxmlformats.org/officeDocument/2006/relationships/revisionLog" Target="revisionLog1121.xml"/><Relationship Id="rId385" Type="http://schemas.openxmlformats.org/officeDocument/2006/relationships/revisionLog" Target="revisionLog1223.xml"/><Relationship Id="rId224" Type="http://schemas.openxmlformats.org/officeDocument/2006/relationships/revisionLog" Target="revisionLog13411.xml"/><Relationship Id="rId245" Type="http://schemas.openxmlformats.org/officeDocument/2006/relationships/revisionLog" Target="revisionLog1361.xml"/><Relationship Id="rId266" Type="http://schemas.openxmlformats.org/officeDocument/2006/relationships/revisionLog" Target="revisionLog137211.xml"/><Relationship Id="rId287" Type="http://schemas.openxmlformats.org/officeDocument/2006/relationships/revisionLog" Target="revisionLog110211112.xml"/><Relationship Id="rId410" Type="http://schemas.openxmlformats.org/officeDocument/2006/relationships/revisionLog" Target="revisionLog1334.xml"/><Relationship Id="rId431" Type="http://schemas.openxmlformats.org/officeDocument/2006/relationships/revisionLog" Target="revisionLog15611.xml"/><Relationship Id="rId452" Type="http://schemas.openxmlformats.org/officeDocument/2006/relationships/revisionLog" Target="revisionLog1571.xml"/><Relationship Id="rId126" Type="http://schemas.openxmlformats.org/officeDocument/2006/relationships/revisionLog" Target="revisionLog15121.xml"/><Relationship Id="rId105" Type="http://schemas.openxmlformats.org/officeDocument/2006/relationships/revisionLog" Target="revisionLog1121111.xml"/><Relationship Id="rId147" Type="http://schemas.openxmlformats.org/officeDocument/2006/relationships/revisionLog" Target="revisionLog11412.xml"/><Relationship Id="rId168" Type="http://schemas.openxmlformats.org/officeDocument/2006/relationships/revisionLog" Target="revisionLog11513.xml"/><Relationship Id="rId312" Type="http://schemas.openxmlformats.org/officeDocument/2006/relationships/revisionLog" Target="revisionLog1153.xml"/><Relationship Id="rId333" Type="http://schemas.openxmlformats.org/officeDocument/2006/relationships/revisionLog" Target="revisionLog1193112.xml"/><Relationship Id="rId354" Type="http://schemas.openxmlformats.org/officeDocument/2006/relationships/revisionLog" Target="revisionLog128112.xml"/><Relationship Id="rId93" Type="http://schemas.openxmlformats.org/officeDocument/2006/relationships/revisionLog" Target="revisionLog11211111.xml"/><Relationship Id="rId189" Type="http://schemas.openxmlformats.org/officeDocument/2006/relationships/revisionLog" Target="revisionLog1511.xml"/><Relationship Id="rId375" Type="http://schemas.openxmlformats.org/officeDocument/2006/relationships/revisionLog" Target="revisionLog13921.xml"/><Relationship Id="rId396" Type="http://schemas.openxmlformats.org/officeDocument/2006/relationships/revisionLog" Target="revisionLog13313.xml"/><Relationship Id="rId214" Type="http://schemas.openxmlformats.org/officeDocument/2006/relationships/revisionLog" Target="revisionLog1142.xml"/><Relationship Id="rId235" Type="http://schemas.openxmlformats.org/officeDocument/2006/relationships/revisionLog" Target="revisionLog122211.xml"/><Relationship Id="rId256" Type="http://schemas.openxmlformats.org/officeDocument/2006/relationships/revisionLog" Target="revisionLog12611.xml"/><Relationship Id="rId277" Type="http://schemas.openxmlformats.org/officeDocument/2006/relationships/revisionLog" Target="revisionLog13812.xml"/><Relationship Id="rId298" Type="http://schemas.openxmlformats.org/officeDocument/2006/relationships/revisionLog" Target="revisionLog111211112.xml"/><Relationship Id="rId400" Type="http://schemas.openxmlformats.org/officeDocument/2006/relationships/revisionLog" Target="revisionLog1421.xml"/><Relationship Id="rId421" Type="http://schemas.openxmlformats.org/officeDocument/2006/relationships/revisionLog" Target="revisionLog1372.xml"/><Relationship Id="rId442" Type="http://schemas.openxmlformats.org/officeDocument/2006/relationships/revisionLog" Target="revisionLog15711.xml"/><Relationship Id="rId463" Type="http://schemas.openxmlformats.org/officeDocument/2006/relationships/revisionLog" Target="revisionLog1.xml"/><Relationship Id="rId116" Type="http://schemas.openxmlformats.org/officeDocument/2006/relationships/revisionLog" Target="revisionLog114211.xml"/><Relationship Id="rId137" Type="http://schemas.openxmlformats.org/officeDocument/2006/relationships/revisionLog" Target="revisionLog1212.xml"/><Relationship Id="rId158" Type="http://schemas.openxmlformats.org/officeDocument/2006/relationships/revisionLog" Target="revisionLog12621.xml"/><Relationship Id="rId302" Type="http://schemas.openxmlformats.org/officeDocument/2006/relationships/revisionLog" Target="revisionLog11531.xml"/><Relationship Id="rId323" Type="http://schemas.openxmlformats.org/officeDocument/2006/relationships/revisionLog" Target="revisionLog1193111.xml"/><Relationship Id="rId344" Type="http://schemas.openxmlformats.org/officeDocument/2006/relationships/revisionLog" Target="revisionLog1401.xml"/><Relationship Id="rId179" Type="http://schemas.openxmlformats.org/officeDocument/2006/relationships/revisionLog" Target="revisionLog11811.xml"/><Relationship Id="rId365" Type="http://schemas.openxmlformats.org/officeDocument/2006/relationships/revisionLog" Target="revisionLog14211.xml"/><Relationship Id="rId386" Type="http://schemas.openxmlformats.org/officeDocument/2006/relationships/revisionLog" Target="revisionLog143211.xml"/><Relationship Id="rId190" Type="http://schemas.openxmlformats.org/officeDocument/2006/relationships/revisionLog" Target="revisionLog1622.xml"/><Relationship Id="rId204" Type="http://schemas.openxmlformats.org/officeDocument/2006/relationships/revisionLog" Target="revisionLog120112.xml"/><Relationship Id="rId225" Type="http://schemas.openxmlformats.org/officeDocument/2006/relationships/revisionLog" Target="revisionLog12921.xml"/><Relationship Id="rId246" Type="http://schemas.openxmlformats.org/officeDocument/2006/relationships/revisionLog" Target="revisionLog1263.xml"/><Relationship Id="rId267" Type="http://schemas.openxmlformats.org/officeDocument/2006/relationships/revisionLog" Target="revisionLog138111.xml"/><Relationship Id="rId288" Type="http://schemas.openxmlformats.org/officeDocument/2006/relationships/revisionLog" Target="revisionLog1112111111.xml"/><Relationship Id="rId411" Type="http://schemas.openxmlformats.org/officeDocument/2006/relationships/revisionLog" Target="revisionLog1332.xml"/><Relationship Id="rId432" Type="http://schemas.openxmlformats.org/officeDocument/2006/relationships/revisionLog" Target="revisionLog1393.xml"/><Relationship Id="rId453" Type="http://schemas.openxmlformats.org/officeDocument/2006/relationships/revisionLog" Target="revisionLog158.xml"/><Relationship Id="rId106" Type="http://schemas.openxmlformats.org/officeDocument/2006/relationships/revisionLog" Target="revisionLog131111.xml"/><Relationship Id="rId127" Type="http://schemas.openxmlformats.org/officeDocument/2006/relationships/revisionLog" Target="revisionLog118111.xml"/><Relationship Id="rId313" Type="http://schemas.openxmlformats.org/officeDocument/2006/relationships/revisionLog" Target="revisionLog14011.xml"/><Relationship Id="rId94" Type="http://schemas.openxmlformats.org/officeDocument/2006/relationships/revisionLog" Target="revisionLog11511.xml"/><Relationship Id="rId148" Type="http://schemas.openxmlformats.org/officeDocument/2006/relationships/revisionLog" Target="revisionLog110112.xml"/><Relationship Id="rId169" Type="http://schemas.openxmlformats.org/officeDocument/2006/relationships/revisionLog" Target="revisionLog1153111.xml"/><Relationship Id="rId334" Type="http://schemas.openxmlformats.org/officeDocument/2006/relationships/revisionLog" Target="revisionLog142111.xml"/><Relationship Id="rId355" Type="http://schemas.openxmlformats.org/officeDocument/2006/relationships/revisionLog" Target="revisionLog1302.xml"/><Relationship Id="rId376" Type="http://schemas.openxmlformats.org/officeDocument/2006/relationships/revisionLog" Target="revisionLog1452.xml"/><Relationship Id="rId397" Type="http://schemas.openxmlformats.org/officeDocument/2006/relationships/revisionLog" Target="revisionLog1462.xml"/><Relationship Id="rId180" Type="http://schemas.openxmlformats.org/officeDocument/2006/relationships/revisionLog" Target="revisionLog1291111.xml"/><Relationship Id="rId215" Type="http://schemas.openxmlformats.org/officeDocument/2006/relationships/revisionLog" Target="revisionLog1173.xml"/><Relationship Id="rId236" Type="http://schemas.openxmlformats.org/officeDocument/2006/relationships/revisionLog" Target="revisionLog13321.xml"/><Relationship Id="rId257" Type="http://schemas.openxmlformats.org/officeDocument/2006/relationships/revisionLog" Target="revisionLog1232.xml"/><Relationship Id="rId278" Type="http://schemas.openxmlformats.org/officeDocument/2006/relationships/revisionLog" Target="revisionLog139111.xml"/><Relationship Id="rId401" Type="http://schemas.openxmlformats.org/officeDocument/2006/relationships/revisionLog" Target="revisionLog1471.xml"/><Relationship Id="rId422" Type="http://schemas.openxmlformats.org/officeDocument/2006/relationships/revisionLog" Target="revisionLog148.xml"/><Relationship Id="rId443" Type="http://schemas.openxmlformats.org/officeDocument/2006/relationships/revisionLog" Target="revisionLog1432.xml"/><Relationship Id="rId464" Type="http://schemas.openxmlformats.org/officeDocument/2006/relationships/revisionLog" Target="revisionLog3.xml"/><Relationship Id="rId303" Type="http://schemas.openxmlformats.org/officeDocument/2006/relationships/revisionLog" Target="revisionLog13.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6355DC6F-98F7-48AD-B179-3ECA4B64967F}" diskRevisions="1" revisionId="5220" version="402">
  <header guid="{0CADB299-4023-4788-80C7-3052D70E1FE4}" dateTime="2014-05-30T10:06:44" maxSheetId="6" userName="Администратор" r:id="rId87" minRId="550" maxRId="557">
    <sheetIdMap count="5">
      <sheetId val="1"/>
      <sheetId val="2"/>
      <sheetId val="3"/>
      <sheetId val="4"/>
      <sheetId val="5"/>
    </sheetIdMap>
  </header>
  <header guid="{E101126A-6AD5-422E-A180-FA54DA78AD67}" dateTime="2014-05-30T15:58:25" maxSheetId="6" userName="Администратор" r:id="rId88" minRId="558">
    <sheetIdMap count="5">
      <sheetId val="1"/>
      <sheetId val="2"/>
      <sheetId val="3"/>
      <sheetId val="4"/>
      <sheetId val="5"/>
    </sheetIdMap>
  </header>
  <header guid="{7385058D-3BDF-4F3E-A157-22C4A4DD9FAB}" dateTime="2014-05-30T16:06:21" maxSheetId="6" userName="Администратор" r:id="rId89" minRId="559" maxRId="564">
    <sheetIdMap count="5">
      <sheetId val="1"/>
      <sheetId val="2"/>
      <sheetId val="3"/>
      <sheetId val="4"/>
      <sheetId val="5"/>
    </sheetIdMap>
  </header>
  <header guid="{A7061038-F501-46B9-8222-09114BA1576A}" dateTime="2014-05-30T16:27:48" maxSheetId="6" userName="Администратор" r:id="rId90" minRId="565" maxRId="570">
    <sheetIdMap count="5">
      <sheetId val="1"/>
      <sheetId val="2"/>
      <sheetId val="3"/>
      <sheetId val="4"/>
      <sheetId val="5"/>
    </sheetIdMap>
  </header>
  <header guid="{B244DBCC-FF6F-4DB8-8D96-9DCC1BFD8AE1}" dateTime="2014-05-30T16:31:28" maxSheetId="6" userName="Администратор" r:id="rId91" minRId="571" maxRId="577">
    <sheetIdMap count="5">
      <sheetId val="1"/>
      <sheetId val="2"/>
      <sheetId val="3"/>
      <sheetId val="4"/>
      <sheetId val="5"/>
    </sheetIdMap>
  </header>
  <header guid="{136D2A77-1B66-402F-B4CF-13A250DF9F90}" dateTime="2014-05-30T16:38:09" maxSheetId="6" userName="Администратор" r:id="rId92" minRId="578" maxRId="584">
    <sheetIdMap count="5">
      <sheetId val="1"/>
      <sheetId val="2"/>
      <sheetId val="3"/>
      <sheetId val="4"/>
      <sheetId val="5"/>
    </sheetIdMap>
  </header>
  <header guid="{8B2B2894-FF7D-4CFC-BA81-485FDB6C244C}" dateTime="2014-06-02T08:44:00" maxSheetId="6" userName="Администратор" r:id="rId93" minRId="585">
    <sheetIdMap count="5">
      <sheetId val="1"/>
      <sheetId val="2"/>
      <sheetId val="3"/>
      <sheetId val="4"/>
      <sheetId val="5"/>
    </sheetIdMap>
  </header>
  <header guid="{F26B6D57-6D42-4E6F-846E-9C162E3CF6C4}" dateTime="2014-06-02T09:04:58" maxSheetId="6" userName="й1" r:id="rId94" minRId="586" maxRId="625">
    <sheetIdMap count="5">
      <sheetId val="1"/>
      <sheetId val="2"/>
      <sheetId val="3"/>
      <sheetId val="4"/>
      <sheetId val="5"/>
    </sheetIdMap>
  </header>
  <header guid="{60502B86-D531-4386-8173-A1136A3A1C82}" dateTime="2014-06-02T09:11:24" maxSheetId="6" userName="й1" r:id="rId95" minRId="629" maxRId="689">
    <sheetIdMap count="5">
      <sheetId val="1"/>
      <sheetId val="2"/>
      <sheetId val="3"/>
      <sheetId val="4"/>
      <sheetId val="5"/>
    </sheetIdMap>
  </header>
  <header guid="{A4EF2ADE-4174-4509-AC75-A913E1E37657}" dateTime="2014-06-02T09:11:48" maxSheetId="6" userName="й1" r:id="rId96">
    <sheetIdMap count="5">
      <sheetId val="1"/>
      <sheetId val="2"/>
      <sheetId val="3"/>
      <sheetId val="4"/>
      <sheetId val="5"/>
    </sheetIdMap>
  </header>
  <header guid="{9BD5D8D5-C225-422E-8512-DCE3A11060EB}" dateTime="2014-06-02T09:13:10" maxSheetId="6" userName="Администратор" r:id="rId97">
    <sheetIdMap count="5">
      <sheetId val="1"/>
      <sheetId val="2"/>
      <sheetId val="3"/>
      <sheetId val="4"/>
      <sheetId val="5"/>
    </sheetIdMap>
  </header>
  <header guid="{2693A1A5-6861-418C-861E-334EC4984958}" dateTime="2014-06-02T09:13:21" maxSheetId="6" userName="Администратор" r:id="rId98">
    <sheetIdMap count="5">
      <sheetId val="1"/>
      <sheetId val="2"/>
      <sheetId val="3"/>
      <sheetId val="4"/>
      <sheetId val="5"/>
    </sheetIdMap>
  </header>
  <header guid="{7112B5DE-9EFF-4ED4-8059-07110E95D9F2}" dateTime="2014-06-02T09:13:39" maxSheetId="6" userName="Администратор" r:id="rId99">
    <sheetIdMap count="5">
      <sheetId val="1"/>
      <sheetId val="2"/>
      <sheetId val="3"/>
      <sheetId val="4"/>
      <sheetId val="5"/>
    </sheetIdMap>
  </header>
  <header guid="{05E81DA5-6CDF-4027-A16A-0F0DF1B7A383}" dateTime="2014-06-02T09:13:41" maxSheetId="6" userName="Администратор" r:id="rId100">
    <sheetIdMap count="5">
      <sheetId val="1"/>
      <sheetId val="2"/>
      <sheetId val="3"/>
      <sheetId val="4"/>
      <sheetId val="5"/>
    </sheetIdMap>
  </header>
  <header guid="{B8A8D317-CFF7-4933-A69C-5C3CCFF0AEAD}" dateTime="2014-06-02T09:13:42" maxSheetId="6" userName="Администратор" r:id="rId101">
    <sheetIdMap count="5">
      <sheetId val="1"/>
      <sheetId val="2"/>
      <sheetId val="3"/>
      <sheetId val="4"/>
      <sheetId val="5"/>
    </sheetIdMap>
  </header>
  <header guid="{AB1AB488-A01C-446C-A168-C657C9BCD62B}" dateTime="2014-06-02T09:13:44" maxSheetId="6" userName="Администратор" r:id="rId102">
    <sheetIdMap count="5">
      <sheetId val="1"/>
      <sheetId val="2"/>
      <sheetId val="3"/>
      <sheetId val="4"/>
      <sheetId val="5"/>
    </sheetIdMap>
  </header>
  <header guid="{770C07BE-88DC-43BA-AD2F-3BD7704CA9BF}" dateTime="2014-06-02T09:13:46" maxSheetId="6" userName="Администратор" r:id="rId103">
    <sheetIdMap count="5">
      <sheetId val="1"/>
      <sheetId val="2"/>
      <sheetId val="3"/>
      <sheetId val="4"/>
      <sheetId val="5"/>
    </sheetIdMap>
  </header>
  <header guid="{6205FCE2-CCA3-4E4C-91AB-811ECCC5D713}" dateTime="2014-06-02T09:13:48" maxSheetId="6" userName="Администратор" r:id="rId104">
    <sheetIdMap count="5">
      <sheetId val="1"/>
      <sheetId val="2"/>
      <sheetId val="3"/>
      <sheetId val="4"/>
      <sheetId val="5"/>
    </sheetIdMap>
  </header>
  <header guid="{7C73686B-8EB2-4353-BA7F-4F609570D7AC}" dateTime="2014-06-02T09:13:50" maxSheetId="6" userName="Администратор" r:id="rId105">
    <sheetIdMap count="5">
      <sheetId val="1"/>
      <sheetId val="2"/>
      <sheetId val="3"/>
      <sheetId val="4"/>
      <sheetId val="5"/>
    </sheetIdMap>
  </header>
  <header guid="{06639E8B-C946-40E2-ADDB-4C83A90CBAF4}" dateTime="2014-06-02T09:13:51" maxSheetId="6" userName="Администратор" r:id="rId106">
    <sheetIdMap count="5">
      <sheetId val="1"/>
      <sheetId val="2"/>
      <sheetId val="3"/>
      <sheetId val="4"/>
      <sheetId val="5"/>
    </sheetIdMap>
  </header>
  <header guid="{0109BD62-A082-47A3-BE7B-A256DF38F29A}" dateTime="2014-06-02T09:13:52" maxSheetId="6" userName="Администратор" r:id="rId107">
    <sheetIdMap count="5">
      <sheetId val="1"/>
      <sheetId val="2"/>
      <sheetId val="3"/>
      <sheetId val="4"/>
      <sheetId val="5"/>
    </sheetIdMap>
  </header>
  <header guid="{C6A1BC77-48EF-41BF-BF11-D8C9019539D8}" dateTime="2014-06-02T09:13:52" maxSheetId="6" userName="Администратор" r:id="rId108">
    <sheetIdMap count="5">
      <sheetId val="1"/>
      <sheetId val="2"/>
      <sheetId val="3"/>
      <sheetId val="4"/>
      <sheetId val="5"/>
    </sheetIdMap>
  </header>
  <header guid="{B059EF13-26FD-4658-9770-C22BFA18303B}" dateTime="2014-06-02T09:13:53" maxSheetId="6" userName="Администратор" r:id="rId109">
    <sheetIdMap count="5">
      <sheetId val="1"/>
      <sheetId val="2"/>
      <sheetId val="3"/>
      <sheetId val="4"/>
      <sheetId val="5"/>
    </sheetIdMap>
  </header>
  <header guid="{184B38FC-A4A3-492B-A080-DFEC9290098B}" dateTime="2014-06-02T09:13:53" maxSheetId="6" userName="Администратор" r:id="rId110">
    <sheetIdMap count="5">
      <sheetId val="1"/>
      <sheetId val="2"/>
      <sheetId val="3"/>
      <sheetId val="4"/>
      <sheetId val="5"/>
    </sheetIdMap>
  </header>
  <header guid="{3AC87725-18D2-43D0-919D-00DEBE50357D}" dateTime="2014-06-02T09:13:56" maxSheetId="6" userName="Администратор" r:id="rId111">
    <sheetIdMap count="5">
      <sheetId val="1"/>
      <sheetId val="2"/>
      <sheetId val="3"/>
      <sheetId val="4"/>
      <sheetId val="5"/>
    </sheetIdMap>
  </header>
  <header guid="{83B5124C-0457-4E1B-8F7F-748268E7F34C}" dateTime="2014-06-02T09:13:59" maxSheetId="6" userName="Администратор" r:id="rId112">
    <sheetIdMap count="5">
      <sheetId val="1"/>
      <sheetId val="2"/>
      <sheetId val="3"/>
      <sheetId val="4"/>
      <sheetId val="5"/>
    </sheetIdMap>
  </header>
  <header guid="{F12EA601-9DA2-402C-816C-D53DE9B859FA}" dateTime="2014-06-02T09:14:00" maxSheetId="6" userName="Администратор" r:id="rId113">
    <sheetIdMap count="5">
      <sheetId val="1"/>
      <sheetId val="2"/>
      <sheetId val="3"/>
      <sheetId val="4"/>
      <sheetId val="5"/>
    </sheetIdMap>
  </header>
  <header guid="{80E551FB-8538-44F9-BDC4-DEF69671DFFE}" dateTime="2014-06-02T09:13:58" maxSheetId="6" userName="й1" r:id="rId114" minRId="764">
    <sheetIdMap count="5">
      <sheetId val="1"/>
      <sheetId val="2"/>
      <sheetId val="3"/>
      <sheetId val="4"/>
      <sheetId val="5"/>
    </sheetIdMap>
  </header>
  <header guid="{20682E35-A3E2-44D5-BFDB-2FF6F51EA880}" dateTime="2014-06-02T09:14:26" maxSheetId="6" userName="Администратор" r:id="rId115">
    <sheetIdMap count="5">
      <sheetId val="1"/>
      <sheetId val="2"/>
      <sheetId val="3"/>
      <sheetId val="4"/>
      <sheetId val="5"/>
    </sheetIdMap>
  </header>
  <header guid="{D13857D2-A5BD-45AE-9796-8E110F38E775}" dateTime="2014-06-02T09:14:40" maxSheetId="6" userName="Администратор" r:id="rId116">
    <sheetIdMap count="5">
      <sheetId val="1"/>
      <sheetId val="2"/>
      <sheetId val="3"/>
      <sheetId val="4"/>
      <sheetId val="5"/>
    </sheetIdMap>
  </header>
  <header guid="{D7D21EB9-C378-404A-AAC4-47DE2DD46A17}" dateTime="2014-06-02T09:16:13" maxSheetId="6" userName="Администратор" r:id="rId117">
    <sheetIdMap count="5">
      <sheetId val="1"/>
      <sheetId val="2"/>
      <sheetId val="3"/>
      <sheetId val="4"/>
      <sheetId val="5"/>
    </sheetIdMap>
  </header>
  <header guid="{C3AC61BF-BAE8-4EDD-B7F9-7C0010DA60B9}" dateTime="2014-06-02T09:17:06" maxSheetId="6" userName="Администратор" r:id="rId118" minRId="780" maxRId="1677">
    <sheetIdMap count="5">
      <sheetId val="1"/>
      <sheetId val="2"/>
      <sheetId val="3"/>
      <sheetId val="4"/>
      <sheetId val="5"/>
    </sheetIdMap>
  </header>
  <header guid="{D63B570C-B75A-4965-8E4D-F6BA8AEDAEE7}" dateTime="2014-06-02T09:17:50" maxSheetId="6" userName="Администратор" r:id="rId119">
    <sheetIdMap count="5">
      <sheetId val="1"/>
      <sheetId val="2"/>
      <sheetId val="3"/>
      <sheetId val="4"/>
      <sheetId val="5"/>
    </sheetIdMap>
  </header>
  <header guid="{24A1B905-BD6F-4F0F-972B-90B3525F23CA}" dateTime="2014-06-02T09:19:26" maxSheetId="6" userName="Администратор" r:id="rId120" minRId="1686" maxRId="1688">
    <sheetIdMap count="5">
      <sheetId val="1"/>
      <sheetId val="2"/>
      <sheetId val="3"/>
      <sheetId val="4"/>
      <sheetId val="5"/>
    </sheetIdMap>
  </header>
  <header guid="{25ACD33E-1AAE-45AE-9B10-51AB74EC984D}" dateTime="2014-06-02T09:20:26" maxSheetId="6" userName="Администратор" r:id="rId121" minRId="1693" maxRId="2588">
    <sheetIdMap count="5">
      <sheetId val="1"/>
      <sheetId val="2"/>
      <sheetId val="3"/>
      <sheetId val="4"/>
      <sheetId val="5"/>
    </sheetIdMap>
  </header>
  <header guid="{F44F1AEF-64A2-49EA-95E7-58562F74E8E6}" dateTime="2014-06-02T09:47:11" maxSheetId="6" userName="й1" r:id="rId122">
    <sheetIdMap count="5">
      <sheetId val="1"/>
      <sheetId val="2"/>
      <sheetId val="3"/>
      <sheetId val="4"/>
      <sheetId val="5"/>
    </sheetIdMap>
  </header>
  <header guid="{EAFA6116-11E2-4B2E-843C-E3867609205C}" dateTime="2014-06-02T09:51:18" maxSheetId="6" userName="Администратор" r:id="rId123" minRId="2596" maxRId="2604">
    <sheetIdMap count="5">
      <sheetId val="1"/>
      <sheetId val="2"/>
      <sheetId val="3"/>
      <sheetId val="4"/>
      <sheetId val="5"/>
    </sheetIdMap>
  </header>
  <header guid="{980C5996-8450-4FE1-B1DF-FE0BCF10BD29}" dateTime="2014-06-02T09:51:22" maxSheetId="6" userName="Администратор" r:id="rId124">
    <sheetIdMap count="5">
      <sheetId val="1"/>
      <sheetId val="2"/>
      <sheetId val="3"/>
      <sheetId val="4"/>
      <sheetId val="5"/>
    </sheetIdMap>
  </header>
  <header guid="{07021E08-C66E-48D3-8569-B2D5AA805BBB}" dateTime="2014-06-02T10:46:14" maxSheetId="6" userName="Администратор" r:id="rId125" minRId="2613" maxRId="2619">
    <sheetIdMap count="5">
      <sheetId val="1"/>
      <sheetId val="2"/>
      <sheetId val="3"/>
      <sheetId val="4"/>
      <sheetId val="5"/>
    </sheetIdMap>
  </header>
  <header guid="{531F5F02-1A43-4785-89B1-9E2CD2505759}" dateTime="2014-06-02T10:48:22" maxSheetId="6" userName="Администратор" r:id="rId126" minRId="2624" maxRId="2632">
    <sheetIdMap count="5">
      <sheetId val="1"/>
      <sheetId val="2"/>
      <sheetId val="3"/>
      <sheetId val="4"/>
      <sheetId val="5"/>
    </sheetIdMap>
  </header>
  <header guid="{6D3054E2-78C1-4EB5-9462-4DF8457792AB}" dateTime="2014-06-02T10:48:25" maxSheetId="6" userName="Администратор" r:id="rId127">
    <sheetIdMap count="5">
      <sheetId val="1"/>
      <sheetId val="2"/>
      <sheetId val="3"/>
      <sheetId val="4"/>
      <sheetId val="5"/>
    </sheetIdMap>
  </header>
  <header guid="{F5833521-9C7A-4042-A21E-B95101D34ECE}" dateTime="2014-06-02T10:52:27" maxSheetId="6" userName="Администратор" r:id="rId128" minRId="2645" maxRId="2647">
    <sheetIdMap count="5">
      <sheetId val="1"/>
      <sheetId val="2"/>
      <sheetId val="3"/>
      <sheetId val="4"/>
      <sheetId val="5"/>
    </sheetIdMap>
  </header>
  <header guid="{ACB9DE96-6504-41CC-A8AC-7C2B279A33EA}" dateTime="2014-06-02T12:15:59" maxSheetId="6" userName="Администратор" r:id="rId129">
    <sheetIdMap count="5">
      <sheetId val="1"/>
      <sheetId val="2"/>
      <sheetId val="3"/>
      <sheetId val="4"/>
      <sheetId val="5"/>
    </sheetIdMap>
  </header>
  <header guid="{02115AD1-ECEE-4B03-A7B3-DEF34D1E0A5D}" dateTime="2014-06-02T12:23:49" maxSheetId="6" userName="Администратор" r:id="rId130">
    <sheetIdMap count="5">
      <sheetId val="1"/>
      <sheetId val="2"/>
      <sheetId val="3"/>
      <sheetId val="4"/>
      <sheetId val="5"/>
    </sheetIdMap>
  </header>
  <header guid="{9BAB650B-3C16-40DB-B976-D85294CECA50}" dateTime="2014-06-02T12:39:46" maxSheetId="6" userName="й1" r:id="rId131">
    <sheetIdMap count="5">
      <sheetId val="1"/>
      <sheetId val="2"/>
      <sheetId val="3"/>
      <sheetId val="4"/>
      <sheetId val="5"/>
    </sheetIdMap>
  </header>
  <header guid="{8B150814-3437-4CEE-8472-0933E3F73F17}" dateTime="2014-06-06T15:36:52" maxSheetId="6" userName="Администратор" r:id="rId132">
    <sheetIdMap count="5">
      <sheetId val="1"/>
      <sheetId val="2"/>
      <sheetId val="3"/>
      <sheetId val="4"/>
      <sheetId val="5"/>
    </sheetIdMap>
  </header>
  <header guid="{1B69059D-4931-4185-B17C-749B1AAC9E7A}" dateTime="2014-06-06T15:37:05" maxSheetId="6" userName="Администратор" r:id="rId133">
    <sheetIdMap count="5">
      <sheetId val="1"/>
      <sheetId val="2"/>
      <sheetId val="3"/>
      <sheetId val="4"/>
      <sheetId val="5"/>
    </sheetIdMap>
  </header>
  <header guid="{F24D82D8-C6B7-4BF8-B1F3-4F9C194FD70D}" dateTime="2014-06-06T15:39:18" maxSheetId="6" userName="Администратор" r:id="rId134">
    <sheetIdMap count="5">
      <sheetId val="1"/>
      <sheetId val="2"/>
      <sheetId val="3"/>
      <sheetId val="4"/>
      <sheetId val="5"/>
    </sheetIdMap>
  </header>
  <header guid="{90326761-D670-48B1-BB55-6076BCA6C977}" dateTime="2014-06-10T10:58:18" maxSheetId="6" userName="Администратор" r:id="rId135">
    <sheetIdMap count="5">
      <sheetId val="1"/>
      <sheetId val="2"/>
      <sheetId val="3"/>
      <sheetId val="4"/>
      <sheetId val="5"/>
    </sheetIdMap>
  </header>
  <header guid="{C7F8C698-59BC-486E-BEE4-36BC24CEC944}" dateTime="2014-06-19T08:58:21" maxSheetId="6" userName="й1" r:id="rId136" minRId="2700" maxRId="2701">
    <sheetIdMap count="5">
      <sheetId val="1"/>
      <sheetId val="2"/>
      <sheetId val="3"/>
      <sheetId val="4"/>
      <sheetId val="5"/>
    </sheetIdMap>
  </header>
  <header guid="{8F3C5D75-5046-4304-8A7E-1F64B3A6BB25}" dateTime="2014-07-08T16:05:41" maxSheetId="6" userName="Администратор" r:id="rId137">
    <sheetIdMap count="5">
      <sheetId val="1"/>
      <sheetId val="2"/>
      <sheetId val="3"/>
      <sheetId val="4"/>
      <sheetId val="5"/>
    </sheetIdMap>
  </header>
  <header guid="{B3D92934-166F-470C-A759-F33FB9D62A16}" dateTime="2014-08-15T13:05:47" maxSheetId="6" userName="Администратор" r:id="rId138">
    <sheetIdMap count="5">
      <sheetId val="1"/>
      <sheetId val="2"/>
      <sheetId val="3"/>
      <sheetId val="4"/>
      <sheetId val="5"/>
    </sheetIdMap>
  </header>
  <header guid="{5E5E13C2-C14D-417B-8E8B-E10A45AAE829}" dateTime="2014-08-25T11:03:24" maxSheetId="6" userName="Администратор" r:id="rId139" minRId="2719">
    <sheetIdMap count="5">
      <sheetId val="1"/>
      <sheetId val="2"/>
      <sheetId val="3"/>
      <sheetId val="4"/>
      <sheetId val="5"/>
    </sheetIdMap>
  </header>
  <header guid="{846AD035-E11C-4FB9-A3D4-3252A6513123}" dateTime="2014-08-25T11:27:45" maxSheetId="6" userName="Администратор" r:id="rId140" minRId="2727" maxRId="2826">
    <sheetIdMap count="5">
      <sheetId val="1"/>
      <sheetId val="2"/>
      <sheetId val="3"/>
      <sheetId val="4"/>
      <sheetId val="5"/>
    </sheetIdMap>
  </header>
  <header guid="{1099CED2-3678-4052-8A0C-7908ADD29DEB}" dateTime="2014-08-25T12:32:53" maxSheetId="6" userName="Администратор" r:id="rId141" minRId="2834" maxRId="2840">
    <sheetIdMap count="5">
      <sheetId val="1"/>
      <sheetId val="2"/>
      <sheetId val="3"/>
      <sheetId val="4"/>
      <sheetId val="5"/>
    </sheetIdMap>
  </header>
  <header guid="{B1F1AB3E-4777-4C03-B873-E63DD965FA0E}" dateTime="2014-08-25T12:34:52" maxSheetId="6" userName="Администратор" r:id="rId142" minRId="2847" maxRId="2857">
    <sheetIdMap count="5">
      <sheetId val="1"/>
      <sheetId val="2"/>
      <sheetId val="3"/>
      <sheetId val="4"/>
      <sheetId val="5"/>
    </sheetIdMap>
  </header>
  <header guid="{5D198F15-564D-4557-950B-BA8E4F76E2FE}" dateTime="2014-08-25T14:06:45" maxSheetId="6" userName="Администратор" r:id="rId143" minRId="2864" maxRId="2870">
    <sheetIdMap count="5">
      <sheetId val="1"/>
      <sheetId val="2"/>
      <sheetId val="3"/>
      <sheetId val="4"/>
      <sheetId val="5"/>
    </sheetIdMap>
  </header>
  <header guid="{930EC832-18D1-4BE2-B294-739E73489875}" dateTime="2014-08-25T14:08:14" maxSheetId="6" userName="Администратор" r:id="rId144" minRId="2876">
    <sheetIdMap count="5">
      <sheetId val="1"/>
      <sheetId val="2"/>
      <sheetId val="3"/>
      <sheetId val="4"/>
      <sheetId val="5"/>
    </sheetIdMap>
  </header>
  <header guid="{799197B7-DB6B-4FBE-B16C-31F1CECFC553}" dateTime="2014-08-25T14:27:15" maxSheetId="6" userName="Администратор" r:id="rId145" minRId="2882" maxRId="2920">
    <sheetIdMap count="5">
      <sheetId val="1"/>
      <sheetId val="2"/>
      <sheetId val="3"/>
      <sheetId val="4"/>
      <sheetId val="5"/>
    </sheetIdMap>
  </header>
  <header guid="{39D7E601-AE19-4595-89F8-463567837B20}" dateTime="2014-08-25T14:28:07" maxSheetId="6" userName="Администратор" r:id="rId146" minRId="2926" maxRId="2962">
    <sheetIdMap count="5">
      <sheetId val="1"/>
      <sheetId val="2"/>
      <sheetId val="3"/>
      <sheetId val="4"/>
      <sheetId val="5"/>
    </sheetIdMap>
  </header>
  <header guid="{044B4B4A-2E40-4663-A884-15D39C486DCD}" dateTime="2014-08-25T14:28:26" maxSheetId="6" userName="Администратор" r:id="rId147" minRId="2968" maxRId="2971">
    <sheetIdMap count="5">
      <sheetId val="1"/>
      <sheetId val="2"/>
      <sheetId val="3"/>
      <sheetId val="4"/>
      <sheetId val="5"/>
    </sheetIdMap>
  </header>
  <header guid="{E29C4D55-4790-4902-81BB-4EB19FF50B31}" dateTime="2014-08-25T14:28:48" maxSheetId="6" userName="Администратор" r:id="rId148" minRId="2977">
    <sheetIdMap count="5">
      <sheetId val="1"/>
      <sheetId val="2"/>
      <sheetId val="3"/>
      <sheetId val="4"/>
      <sheetId val="5"/>
    </sheetIdMap>
  </header>
  <header guid="{F2720BD3-0ACA-4902-977D-B842C336797B}" dateTime="2014-08-25T14:29:36" maxSheetId="6" userName="Администратор" r:id="rId149" minRId="2983">
    <sheetIdMap count="5">
      <sheetId val="1"/>
      <sheetId val="2"/>
      <sheetId val="3"/>
      <sheetId val="4"/>
      <sheetId val="5"/>
    </sheetIdMap>
  </header>
  <header guid="{BB12551E-E82C-44BC-97AC-9F7B285BDAC2}" dateTime="2014-08-25T14:32:22" maxSheetId="6" userName="Администратор" r:id="rId150" minRId="2989" maxRId="3029">
    <sheetIdMap count="5">
      <sheetId val="1"/>
      <sheetId val="2"/>
      <sheetId val="3"/>
      <sheetId val="4"/>
      <sheetId val="5"/>
    </sheetIdMap>
  </header>
  <header guid="{DA6CAC3D-DD0A-446A-BC98-7E41C1FC96E8}" dateTime="2014-08-25T14:32:53" maxSheetId="6" userName="Администратор" r:id="rId151" minRId="3035">
    <sheetIdMap count="5">
      <sheetId val="1"/>
      <sheetId val="2"/>
      <sheetId val="3"/>
      <sheetId val="4"/>
      <sheetId val="5"/>
    </sheetIdMap>
  </header>
  <header guid="{03A7D5F2-EC7F-46B0-94D9-0A41CC89992E}" dateTime="2014-08-25T14:34:08" maxSheetId="6" userName="Администратор" r:id="rId152" minRId="3041" maxRId="3077">
    <sheetIdMap count="5">
      <sheetId val="1"/>
      <sheetId val="2"/>
      <sheetId val="3"/>
      <sheetId val="4"/>
      <sheetId val="5"/>
    </sheetIdMap>
  </header>
  <header guid="{6989270F-0BBE-4F56-A88A-77F77B199213}" dateTime="2014-08-25T14:34:27" maxSheetId="6" userName="Администратор" r:id="rId153" minRId="3083">
    <sheetIdMap count="5">
      <sheetId val="1"/>
      <sheetId val="2"/>
      <sheetId val="3"/>
      <sheetId val="4"/>
      <sheetId val="5"/>
    </sheetIdMap>
  </header>
  <header guid="{440DAD8B-02F5-4CDD-8DFA-C61C4470A2AD}" dateTime="2014-08-25T14:34:59" maxSheetId="6" userName="Администратор" r:id="rId154">
    <sheetIdMap count="5">
      <sheetId val="1"/>
      <sheetId val="2"/>
      <sheetId val="3"/>
      <sheetId val="4"/>
      <sheetId val="5"/>
    </sheetIdMap>
  </header>
  <header guid="{99FB101B-C6A4-417D-80A2-CF66BB4DF87E}" dateTime="2014-08-25T14:35:27" maxSheetId="6" userName="Администратор" r:id="rId155" minRId="3094" maxRId="3096">
    <sheetIdMap count="5">
      <sheetId val="1"/>
      <sheetId val="2"/>
      <sheetId val="3"/>
      <sheetId val="4"/>
      <sheetId val="5"/>
    </sheetIdMap>
  </header>
  <header guid="{CFC32EF7-69E2-438D-B7AF-1F69F71D5EBE}" dateTime="2014-08-25T14:35:56" maxSheetId="6" userName="Администратор" r:id="rId156">
    <sheetIdMap count="5">
      <sheetId val="1"/>
      <sheetId val="2"/>
      <sheetId val="3"/>
      <sheetId val="4"/>
      <sheetId val="5"/>
    </sheetIdMap>
  </header>
  <header guid="{AE448CBB-36D6-436A-A785-09095CC9CC8A}" dateTime="2014-08-25T14:36:51" maxSheetId="6" userName="Администратор" r:id="rId157">
    <sheetIdMap count="5">
      <sheetId val="1"/>
      <sheetId val="2"/>
      <sheetId val="3"/>
      <sheetId val="4"/>
      <sheetId val="5"/>
    </sheetIdMap>
  </header>
  <header guid="{24B6E694-4427-45B2-930A-5746AE48FC32}" dateTime="2014-08-25T14:42:42" maxSheetId="6" userName="Администратор" r:id="rId158" minRId="3112" maxRId="3146">
    <sheetIdMap count="5">
      <sheetId val="1"/>
      <sheetId val="2"/>
      <sheetId val="3"/>
      <sheetId val="4"/>
      <sheetId val="5"/>
    </sheetIdMap>
  </header>
  <header guid="{D9365DE7-94AA-4B38-A45A-770DA56E6629}" dateTime="2014-08-25T14:47:44" maxSheetId="6" userName="Администратор" r:id="rId159" minRId="3152" maxRId="3154">
    <sheetIdMap count="5">
      <sheetId val="1"/>
      <sheetId val="2"/>
      <sheetId val="3"/>
      <sheetId val="4"/>
      <sheetId val="5"/>
    </sheetIdMap>
  </header>
  <header guid="{97E04B80-AD2D-4012-A547-DC26B8BD7412}" dateTime="2014-08-25T14:49:20" maxSheetId="6" userName="Администратор" r:id="rId160">
    <sheetIdMap count="5">
      <sheetId val="1"/>
      <sheetId val="2"/>
      <sheetId val="3"/>
      <sheetId val="4"/>
      <sheetId val="5"/>
    </sheetIdMap>
  </header>
  <header guid="{7C7B26EC-EE02-47D1-BA4A-45486A0C2BDF}" dateTime="2014-08-25T14:49:25" maxSheetId="6" userName="Администратор" r:id="rId161">
    <sheetIdMap count="5">
      <sheetId val="1"/>
      <sheetId val="2"/>
      <sheetId val="3"/>
      <sheetId val="4"/>
      <sheetId val="5"/>
    </sheetIdMap>
  </header>
  <header guid="{E678D6CC-8211-4889-866F-0CFDD5A38BED}" dateTime="2014-08-25T14:51:46" maxSheetId="6" userName="Администратор" r:id="rId162">
    <sheetIdMap count="5">
      <sheetId val="1"/>
      <sheetId val="2"/>
      <sheetId val="3"/>
      <sheetId val="4"/>
      <sheetId val="5"/>
    </sheetIdMap>
  </header>
  <header guid="{05F9C901-1BCD-4F77-AB6D-DABDFF0FF735}" dateTime="2014-08-25T14:57:23" maxSheetId="6" userName="Администратор" r:id="rId163" minRId="3175" maxRId="3188">
    <sheetIdMap count="5">
      <sheetId val="1"/>
      <sheetId val="2"/>
      <sheetId val="3"/>
      <sheetId val="4"/>
      <sheetId val="5"/>
    </sheetIdMap>
  </header>
  <header guid="{5465CB2C-A498-4850-B23A-DA537DAEB1E5}" dateTime="2014-08-25T15:17:22" maxSheetId="6" userName="Администратор" r:id="rId164" minRId="3194" maxRId="3239">
    <sheetIdMap count="5">
      <sheetId val="1"/>
      <sheetId val="2"/>
      <sheetId val="3"/>
      <sheetId val="4"/>
      <sheetId val="5"/>
    </sheetIdMap>
  </header>
  <header guid="{86004C83-3678-4E47-AA39-145945D7F126}" dateTime="2014-08-25T16:46:45" maxSheetId="6" userName="Администратор" r:id="rId165" minRId="3245" maxRId="3284">
    <sheetIdMap count="5">
      <sheetId val="1"/>
      <sheetId val="2"/>
      <sheetId val="3"/>
      <sheetId val="4"/>
      <sheetId val="5"/>
    </sheetIdMap>
  </header>
  <header guid="{3841CC4A-05A2-4BC5-8F0D-61BC7400ABC8}" dateTime="2014-08-25T16:49:09" maxSheetId="6" userName="Администратор" r:id="rId166" minRId="3290" maxRId="3291">
    <sheetIdMap count="5">
      <sheetId val="1"/>
      <sheetId val="2"/>
      <sheetId val="3"/>
      <sheetId val="4"/>
      <sheetId val="5"/>
    </sheetIdMap>
  </header>
  <header guid="{2C57DE01-8009-4477-9F16-C99769DC9396}" dateTime="2014-08-25T16:52:44" maxSheetId="6" userName="Администратор" r:id="rId167" minRId="3297" maxRId="3303">
    <sheetIdMap count="5">
      <sheetId val="1"/>
      <sheetId val="2"/>
      <sheetId val="3"/>
      <sheetId val="4"/>
      <sheetId val="5"/>
    </sheetIdMap>
  </header>
  <header guid="{DB6352CC-C0FB-4E37-A37D-C2F13D7B461E}" dateTime="2014-08-25T16:55:52" maxSheetId="6" userName="Администратор" r:id="rId168">
    <sheetIdMap count="5">
      <sheetId val="1"/>
      <sheetId val="2"/>
      <sheetId val="3"/>
      <sheetId val="4"/>
      <sheetId val="5"/>
    </sheetIdMap>
  </header>
  <header guid="{7F0E04D3-AC0A-4D36-A482-0F5956DBB05E}" dateTime="2014-08-25T17:05:13" maxSheetId="6" userName="Администратор" r:id="rId169" minRId="3314" maxRId="3353">
    <sheetIdMap count="5">
      <sheetId val="1"/>
      <sheetId val="2"/>
      <sheetId val="3"/>
      <sheetId val="4"/>
      <sheetId val="5"/>
    </sheetIdMap>
  </header>
  <header guid="{C69B9CB8-51E4-4C52-B79E-CBE433395AEE}" dateTime="2014-08-25T17:05:33" maxSheetId="6" userName="Администратор" r:id="rId170" minRId="3359" maxRId="3361">
    <sheetIdMap count="5">
      <sheetId val="1"/>
      <sheetId val="2"/>
      <sheetId val="3"/>
      <sheetId val="4"/>
      <sheetId val="5"/>
    </sheetIdMap>
  </header>
  <header guid="{29F912E5-975C-40FC-9249-EE47A7CE28FC}" dateTime="2014-08-25T17:05:38" maxSheetId="6" userName="Администратор" r:id="rId171">
    <sheetIdMap count="5">
      <sheetId val="1"/>
      <sheetId val="2"/>
      <sheetId val="3"/>
      <sheetId val="4"/>
      <sheetId val="5"/>
    </sheetIdMap>
  </header>
  <header guid="{020FFDEE-60D9-4D99-B7E8-AB2925A9C181}" dateTime="2014-08-25T17:05:57" maxSheetId="6" userName="Администратор" r:id="rId172" minRId="3372" maxRId="3374">
    <sheetIdMap count="5">
      <sheetId val="1"/>
      <sheetId val="2"/>
      <sheetId val="3"/>
      <sheetId val="4"/>
      <sheetId val="5"/>
    </sheetIdMap>
  </header>
  <header guid="{8F7A23AA-5B5B-4306-86E9-03D8FE59AE1B}" dateTime="2014-08-25T17:07:37" maxSheetId="6" userName="Администратор" r:id="rId173">
    <sheetIdMap count="5">
      <sheetId val="1"/>
      <sheetId val="2"/>
      <sheetId val="3"/>
      <sheetId val="4"/>
      <sheetId val="5"/>
    </sheetIdMap>
  </header>
  <header guid="{43194D73-908F-4FC4-9D7B-7CC4B634B883}" dateTime="2014-08-25T17:14:24" maxSheetId="6" userName="Администратор" r:id="rId174" minRId="3385" maxRId="3386">
    <sheetIdMap count="5">
      <sheetId val="1"/>
      <sheetId val="2"/>
      <sheetId val="3"/>
      <sheetId val="4"/>
      <sheetId val="5"/>
    </sheetIdMap>
  </header>
  <header guid="{25F46C35-AC30-46CD-989D-023DFCE34FCB}" dateTime="2014-08-25T17:21:27" maxSheetId="6" userName="Администратор" r:id="rId175" minRId="3392" maxRId="3394">
    <sheetIdMap count="5">
      <sheetId val="1"/>
      <sheetId val="2"/>
      <sheetId val="3"/>
      <sheetId val="4"/>
      <sheetId val="5"/>
    </sheetIdMap>
  </header>
  <header guid="{AF808F5E-73CF-4EF9-A6C3-A4991D7FAC62}" dateTime="2014-08-25T17:21:53" maxSheetId="6" userName="Администратор" r:id="rId176">
    <sheetIdMap count="5">
      <sheetId val="1"/>
      <sheetId val="2"/>
      <sheetId val="3"/>
      <sheetId val="4"/>
      <sheetId val="5"/>
    </sheetIdMap>
  </header>
  <header guid="{FDC7B2DB-FC55-410B-8582-C1BD310B85FB}" dateTime="2014-08-25T17:24:20" maxSheetId="6" userName="Администратор" r:id="rId177">
    <sheetIdMap count="5">
      <sheetId val="1"/>
      <sheetId val="2"/>
      <sheetId val="3"/>
      <sheetId val="4"/>
      <sheetId val="5"/>
    </sheetIdMap>
  </header>
  <header guid="{277817E6-158E-4849-85A1-7C1E45F11724}" dateTime="2014-08-26T09:25:18" maxSheetId="6" userName="Администратор" r:id="rId178" minRId="3410" maxRId="3412">
    <sheetIdMap count="5">
      <sheetId val="1"/>
      <sheetId val="2"/>
      <sheetId val="3"/>
      <sheetId val="4"/>
      <sheetId val="5"/>
    </sheetIdMap>
  </header>
  <header guid="{0969DB9C-58EA-4798-A0C2-8E92628EE13B}" dateTime="2014-08-26T09:29:27" maxSheetId="6" userName="Администратор" r:id="rId179" minRId="3418" maxRId="3421">
    <sheetIdMap count="5">
      <sheetId val="1"/>
      <sheetId val="2"/>
      <sheetId val="3"/>
      <sheetId val="4"/>
      <sheetId val="5"/>
    </sheetIdMap>
  </header>
  <header guid="{E6480E93-302F-4498-B413-497A9DB62E18}" dateTime="2014-08-26T09:35:49" maxSheetId="6" userName="Администратор" r:id="rId180" minRId="3427">
    <sheetIdMap count="5">
      <sheetId val="1"/>
      <sheetId val="2"/>
      <sheetId val="3"/>
      <sheetId val="4"/>
      <sheetId val="5"/>
    </sheetIdMap>
  </header>
  <header guid="{3271D034-110F-4AC6-A9B8-D14A81D100EF}" dateTime="2014-08-26T09:42:05" maxSheetId="6" userName="Администратор" r:id="rId181">
    <sheetIdMap count="5">
      <sheetId val="1"/>
      <sheetId val="2"/>
      <sheetId val="3"/>
      <sheetId val="4"/>
      <sheetId val="5"/>
    </sheetIdMap>
  </header>
  <header guid="{F4AEBEBB-F716-4E3A-9279-FA86F281BFB8}" dateTime="2014-08-26T09:42:40" maxSheetId="6" userName="Администратор" r:id="rId182">
    <sheetIdMap count="5">
      <sheetId val="1"/>
      <sheetId val="2"/>
      <sheetId val="3"/>
      <sheetId val="4"/>
      <sheetId val="5"/>
    </sheetIdMap>
  </header>
  <header guid="{5CEBB3A4-C243-4ED9-BC56-C4E26CCFBAC6}" dateTime="2014-08-26T09:44:51" maxSheetId="6" userName="Администратор" r:id="rId183" minRId="3443" maxRId="3444">
    <sheetIdMap count="5">
      <sheetId val="1"/>
      <sheetId val="2"/>
      <sheetId val="3"/>
      <sheetId val="4"/>
      <sheetId val="5"/>
    </sheetIdMap>
  </header>
  <header guid="{52987325-BD60-4BE1-9F0E-0E3C0688C0B7}" dateTime="2014-08-26T09:57:51" maxSheetId="6" userName="Администратор" r:id="rId184" minRId="3450" maxRId="3453">
    <sheetIdMap count="5">
      <sheetId val="1"/>
      <sheetId val="2"/>
      <sheetId val="3"/>
      <sheetId val="4"/>
      <sheetId val="5"/>
    </sheetIdMap>
  </header>
  <header guid="{05B65433-FB94-4D17-98F5-6BD81C44EF74}" dateTime="2014-08-26T09:58:01" maxSheetId="6" userName="Администратор" r:id="rId185">
    <sheetIdMap count="5">
      <sheetId val="1"/>
      <sheetId val="2"/>
      <sheetId val="3"/>
      <sheetId val="4"/>
      <sheetId val="5"/>
    </sheetIdMap>
  </header>
  <header guid="{1101C6B8-43D4-4A09-A47A-901F18CFC796}" dateTime="2014-08-26T11:59:29" maxSheetId="6" userName="й1" r:id="rId186" minRId="3464" maxRId="3472">
    <sheetIdMap count="5">
      <sheetId val="1"/>
      <sheetId val="2"/>
      <sheetId val="3"/>
      <sheetId val="4"/>
      <sheetId val="5"/>
    </sheetIdMap>
  </header>
  <header guid="{304D912F-881C-410B-97B0-435944354991}" dateTime="2014-08-26T11:59:48" maxSheetId="6" userName="й1" r:id="rId187" minRId="3476" maxRId="3487">
    <sheetIdMap count="5">
      <sheetId val="1"/>
      <sheetId val="2"/>
      <sheetId val="3"/>
      <sheetId val="4"/>
      <sheetId val="5"/>
    </sheetIdMap>
  </header>
  <header guid="{FB6F88D4-532E-45F0-A8BF-B826B43ABCC5}" dateTime="2014-08-26T12:00:05" maxSheetId="6" userName="й1" r:id="rId188" minRId="3491" maxRId="3493">
    <sheetIdMap count="5">
      <sheetId val="1"/>
      <sheetId val="2"/>
      <sheetId val="3"/>
      <sheetId val="4"/>
      <sheetId val="5"/>
    </sheetIdMap>
  </header>
  <header guid="{8495B35B-3423-47DD-A132-1B5D98A430E6}" dateTime="2014-08-26T12:00:16" maxSheetId="6" userName="й1" r:id="rId189">
    <sheetIdMap count="5">
      <sheetId val="1"/>
      <sheetId val="2"/>
      <sheetId val="3"/>
      <sheetId val="4"/>
      <sheetId val="5"/>
    </sheetIdMap>
  </header>
  <header guid="{4417FD48-2AD6-43F2-B2DD-692697661C5B}" dateTime="2014-08-26T12:02:11" maxSheetId="6" userName="Администратор" r:id="rId190">
    <sheetIdMap count="5">
      <sheetId val="1"/>
      <sheetId val="2"/>
      <sheetId val="3"/>
      <sheetId val="4"/>
      <sheetId val="5"/>
    </sheetIdMap>
  </header>
  <header guid="{53964B60-77E3-4A73-8698-185755E00AC8}" dateTime="2014-08-26T12:02:29" maxSheetId="6" userName="й1" r:id="rId191" minRId="3505" maxRId="3513">
    <sheetIdMap count="5">
      <sheetId val="1"/>
      <sheetId val="2"/>
      <sheetId val="3"/>
      <sheetId val="4"/>
      <sheetId val="5"/>
    </sheetIdMap>
  </header>
  <header guid="{FC2A0616-65E5-4E47-BB5C-AC4083D63596}" dateTime="2014-08-26T12:12:35" maxSheetId="6" userName="й1" r:id="rId192" minRId="3517" maxRId="3557">
    <sheetIdMap count="5">
      <sheetId val="1"/>
      <sheetId val="2"/>
      <sheetId val="3"/>
      <sheetId val="4"/>
      <sheetId val="5"/>
    </sheetIdMap>
  </header>
  <header guid="{58F1D8AC-3430-4EC5-827A-386489B5404B}" dateTime="2014-08-26T12:14:50" maxSheetId="6" userName="й1" r:id="rId193">
    <sheetIdMap count="5">
      <sheetId val="1"/>
      <sheetId val="2"/>
      <sheetId val="3"/>
      <sheetId val="4"/>
      <sheetId val="5"/>
    </sheetIdMap>
  </header>
  <header guid="{D832D5EB-D468-4BA5-A5AF-D99404B2B844}" dateTime="2014-08-26T12:30:28" maxSheetId="6" userName="й1" r:id="rId194">
    <sheetIdMap count="5">
      <sheetId val="1"/>
      <sheetId val="2"/>
      <sheetId val="3"/>
      <sheetId val="4"/>
      <sheetId val="5"/>
    </sheetIdMap>
  </header>
  <header guid="{D7741BF0-0176-4ECD-8128-0A22E90D3B05}" dateTime="2014-08-26T12:30:46" maxSheetId="6" userName="й1" r:id="rId195">
    <sheetIdMap count="5">
      <sheetId val="1"/>
      <sheetId val="2"/>
      <sheetId val="3"/>
      <sheetId val="4"/>
      <sheetId val="5"/>
    </sheetIdMap>
  </header>
  <header guid="{5D2C7AF0-93F1-4990-B1BF-1829C44FA40B}" dateTime="2014-08-27T09:37:25" maxSheetId="6" userName="й1" r:id="rId196" minRId="3570" maxRId="3591">
    <sheetIdMap count="5">
      <sheetId val="1"/>
      <sheetId val="2"/>
      <sheetId val="3"/>
      <sheetId val="4"/>
      <sheetId val="5"/>
    </sheetIdMap>
  </header>
  <header guid="{332EC3EC-6403-4248-8DA1-E024DFDC722F}" dateTime="2014-08-27T09:38:19" maxSheetId="6" userName="й1" r:id="rId197" minRId="3595" maxRId="3598">
    <sheetIdMap count="5">
      <sheetId val="1"/>
      <sheetId val="2"/>
      <sheetId val="3"/>
      <sheetId val="4"/>
      <sheetId val="5"/>
    </sheetIdMap>
  </header>
  <header guid="{BE31CF68-A991-46E8-8C38-246867CAA1AC}" dateTime="2014-08-27T09:38:47" maxSheetId="6" userName="й1" r:id="rId198" minRId="3602" maxRId="3605">
    <sheetIdMap count="5">
      <sheetId val="1"/>
      <sheetId val="2"/>
      <sheetId val="3"/>
      <sheetId val="4"/>
      <sheetId val="5"/>
    </sheetIdMap>
  </header>
  <header guid="{26A0E566-EC8F-4291-B567-2DFA45F4C5DE}" dateTime="2014-08-27T09:42:06" maxSheetId="6" userName="й1" r:id="rId199" minRId="3609" maxRId="3615">
    <sheetIdMap count="5">
      <sheetId val="1"/>
      <sheetId val="2"/>
      <sheetId val="3"/>
      <sheetId val="4"/>
      <sheetId val="5"/>
    </sheetIdMap>
  </header>
  <header guid="{9C231B97-9671-4759-930D-D01ED4FA8C6A}" dateTime="2014-08-27T09:42:41" maxSheetId="6" userName="й1" r:id="rId200" minRId="3619" maxRId="3620">
    <sheetIdMap count="5">
      <sheetId val="1"/>
      <sheetId val="2"/>
      <sheetId val="3"/>
      <sheetId val="4"/>
      <sheetId val="5"/>
    </sheetIdMap>
  </header>
  <header guid="{985F6C22-990D-4DF0-AE96-80CC23C78F16}" dateTime="2014-08-27T10:03:26" maxSheetId="6" userName="й1" r:id="rId201" minRId="3624" maxRId="3626">
    <sheetIdMap count="5">
      <sheetId val="1"/>
      <sheetId val="2"/>
      <sheetId val="3"/>
      <sheetId val="4"/>
      <sheetId val="5"/>
    </sheetIdMap>
  </header>
  <header guid="{6A4E58E0-0029-43D5-B272-53F82E266106}" dateTime="2014-08-27T10:18:45" maxSheetId="6" userName="й1" r:id="rId202" minRId="3630" maxRId="3661">
    <sheetIdMap count="5">
      <sheetId val="1"/>
      <sheetId val="2"/>
      <sheetId val="3"/>
      <sheetId val="4"/>
      <sheetId val="5"/>
    </sheetIdMap>
  </header>
  <header guid="{D21F9FBD-A338-4D4F-BC45-D3DE723FDFE4}" dateTime="2014-08-27T10:19:51" maxSheetId="6" userName="й1" r:id="rId203" minRId="3665" maxRId="3674">
    <sheetIdMap count="5">
      <sheetId val="1"/>
      <sheetId val="2"/>
      <sheetId val="3"/>
      <sheetId val="4"/>
      <sheetId val="5"/>
    </sheetIdMap>
  </header>
  <header guid="{2EB8C462-2BC7-4526-A2D9-7A71CEC89193}" dateTime="2014-08-27T10:22:24" maxSheetId="6" userName="й1" r:id="rId204" minRId="3678" maxRId="3679">
    <sheetIdMap count="5">
      <sheetId val="1"/>
      <sheetId val="2"/>
      <sheetId val="3"/>
      <sheetId val="4"/>
      <sheetId val="5"/>
    </sheetIdMap>
  </header>
  <header guid="{7964FB1E-3DCE-41DA-B474-4B6475D89815}" dateTime="2014-08-27T10:22:36" maxSheetId="6" userName="й1" r:id="rId205">
    <sheetIdMap count="5">
      <sheetId val="1"/>
      <sheetId val="2"/>
      <sheetId val="3"/>
      <sheetId val="4"/>
      <sheetId val="5"/>
    </sheetIdMap>
  </header>
  <header guid="{C20131E1-8B81-4683-8043-A8AF04BA06AD}" dateTime="2014-08-27T10:30:27" maxSheetId="6" userName="й1" r:id="rId206">
    <sheetIdMap count="5">
      <sheetId val="1"/>
      <sheetId val="2"/>
      <sheetId val="3"/>
      <sheetId val="4"/>
      <sheetId val="5"/>
    </sheetIdMap>
  </header>
  <header guid="{DA5CE17A-6DCA-41F4-9E39-1493C80FCFEB}" dateTime="2014-08-27T10:33:24" maxSheetId="6" userName="й1" r:id="rId207" minRId="3689">
    <sheetIdMap count="5">
      <sheetId val="1"/>
      <sheetId val="2"/>
      <sheetId val="3"/>
      <sheetId val="4"/>
      <sheetId val="5"/>
    </sheetIdMap>
  </header>
  <header guid="{A227427D-5107-4777-874C-41EA24FB3EA5}" dateTime="2014-08-27T10:40:22" maxSheetId="6" userName="й1" r:id="rId208" minRId="3690" maxRId="3693">
    <sheetIdMap count="5">
      <sheetId val="1"/>
      <sheetId val="2"/>
      <sheetId val="3"/>
      <sheetId val="4"/>
      <sheetId val="5"/>
    </sheetIdMap>
  </header>
  <header guid="{0FA3CC19-FB19-4123-9928-DD9EA5F9EB18}" dateTime="2014-08-27T16:02:13" maxSheetId="6" userName="й1" r:id="rId209" minRId="3694" maxRId="3700">
    <sheetIdMap count="5">
      <sheetId val="1"/>
      <sheetId val="2"/>
      <sheetId val="3"/>
      <sheetId val="4"/>
      <sheetId val="5"/>
    </sheetIdMap>
  </header>
  <header guid="{B0993358-0E60-4229-8EC7-AD58964FA964}" dateTime="2014-08-27T16:16:36" maxSheetId="6" userName="й1" r:id="rId210" minRId="3701" maxRId="3723">
    <sheetIdMap count="5">
      <sheetId val="1"/>
      <sheetId val="2"/>
      <sheetId val="3"/>
      <sheetId val="4"/>
      <sheetId val="5"/>
    </sheetIdMap>
  </header>
  <header guid="{F91621B6-C54B-4A9D-A019-0A9AF3BFFB95}" dateTime="2014-08-27T16:17:23" maxSheetId="6" userName="й1" r:id="rId211" minRId="3724" maxRId="3725">
    <sheetIdMap count="5">
      <sheetId val="1"/>
      <sheetId val="2"/>
      <sheetId val="3"/>
      <sheetId val="4"/>
      <sheetId val="5"/>
    </sheetIdMap>
  </header>
  <header guid="{E35EDC96-E724-4846-855C-F205E8CC0F41}" dateTime="2014-08-28T14:56:31" maxSheetId="6" userName="й1" r:id="rId212" minRId="3726">
    <sheetIdMap count="5">
      <sheetId val="1"/>
      <sheetId val="2"/>
      <sheetId val="3"/>
      <sheetId val="4"/>
      <sheetId val="5"/>
    </sheetIdMap>
  </header>
  <header guid="{7B4D09F1-76A2-4A37-B6D1-4EA717267B7C}" dateTime="2014-08-28T14:57:28" maxSheetId="6" userName="й1" r:id="rId213" minRId="3727">
    <sheetIdMap count="5">
      <sheetId val="1"/>
      <sheetId val="2"/>
      <sheetId val="3"/>
      <sheetId val="4"/>
      <sheetId val="5"/>
    </sheetIdMap>
  </header>
  <header guid="{3FD65C8F-5172-42B6-B323-19C1B860401C}" dateTime="2014-09-02T12:21:52" maxSheetId="6" userName="й1" r:id="rId214" minRId="3728" maxRId="3731">
    <sheetIdMap count="5">
      <sheetId val="1"/>
      <sheetId val="2"/>
      <sheetId val="3"/>
      <sheetId val="4"/>
      <sheetId val="5"/>
    </sheetIdMap>
  </header>
  <header guid="{FB241403-C689-4C47-BA4D-E61A3BC2746F}" dateTime="2014-09-02T12:23:01" maxSheetId="6" userName="й1" r:id="rId215" minRId="3732" maxRId="3755">
    <sheetIdMap count="5">
      <sheetId val="1"/>
      <sheetId val="2"/>
      <sheetId val="3"/>
      <sheetId val="4"/>
      <sheetId val="5"/>
    </sheetIdMap>
  </header>
  <header guid="{09D1548C-3946-473A-A14B-596A0BE13997}" dateTime="2014-09-02T12:23:43" maxSheetId="6" userName="й1" r:id="rId216" minRId="3756" maxRId="3764">
    <sheetIdMap count="5">
      <sheetId val="1"/>
      <sheetId val="2"/>
      <sheetId val="3"/>
      <sheetId val="4"/>
      <sheetId val="5"/>
    </sheetIdMap>
  </header>
  <header guid="{847EE9AC-1452-4F22-A9A5-25A97A84312F}" dateTime="2014-09-02T12:31:04" maxSheetId="6" userName="й1" r:id="rId217" minRId="3765" maxRId="3767">
    <sheetIdMap count="5">
      <sheetId val="1"/>
      <sheetId val="2"/>
      <sheetId val="3"/>
      <sheetId val="4"/>
      <sheetId val="5"/>
    </sheetIdMap>
  </header>
  <header guid="{58820360-942C-4F38-8A41-78562CED2DC8}" dateTime="2014-09-02T12:33:25" maxSheetId="6" userName="й1" r:id="rId218" minRId="3768" maxRId="3770">
    <sheetIdMap count="5">
      <sheetId val="1"/>
      <sheetId val="2"/>
      <sheetId val="3"/>
      <sheetId val="4"/>
      <sheetId val="5"/>
    </sheetIdMap>
  </header>
  <header guid="{B324BABF-556A-488D-B63E-33BBC7393C2E}" dateTime="2014-09-02T12:35:55" maxSheetId="6" userName="й1" r:id="rId219" minRId="3771" maxRId="3802">
    <sheetIdMap count="5">
      <sheetId val="1"/>
      <sheetId val="2"/>
      <sheetId val="3"/>
      <sheetId val="4"/>
      <sheetId val="5"/>
    </sheetIdMap>
  </header>
  <header guid="{6601F592-315A-48E0-AA30-88C604F8EB7D}" dateTime="2014-09-02T14:29:42" maxSheetId="6" userName="й1" r:id="rId220" minRId="3803" maxRId="3872">
    <sheetIdMap count="5">
      <sheetId val="1"/>
      <sheetId val="2"/>
      <sheetId val="3"/>
      <sheetId val="4"/>
      <sheetId val="5"/>
    </sheetIdMap>
  </header>
  <header guid="{100C5213-5826-4194-8C4B-732F288A292E}" dateTime="2014-09-02T14:30:44" maxSheetId="6" userName="й1" r:id="rId221">
    <sheetIdMap count="5">
      <sheetId val="1"/>
      <sheetId val="2"/>
      <sheetId val="3"/>
      <sheetId val="4"/>
      <sheetId val="5"/>
    </sheetIdMap>
  </header>
  <header guid="{6E49A582-71D6-4523-93D6-46C4C829EA94}" dateTime="2014-09-02T14:31:42" maxSheetId="6" userName="й1" r:id="rId222" minRId="3879">
    <sheetIdMap count="5">
      <sheetId val="1"/>
      <sheetId val="2"/>
      <sheetId val="3"/>
      <sheetId val="4"/>
      <sheetId val="5"/>
    </sheetIdMap>
  </header>
  <header guid="{321133EA-6DB0-4DBF-8918-CF31F2124E18}" dateTime="2014-09-02T14:32:37" maxSheetId="6" userName="й1" r:id="rId223">
    <sheetIdMap count="5">
      <sheetId val="1"/>
      <sheetId val="2"/>
      <sheetId val="3"/>
      <sheetId val="4"/>
      <sheetId val="5"/>
    </sheetIdMap>
  </header>
  <header guid="{67BE2C91-F7DD-4A7C-9E24-574670EFEB5E}" dateTime="2014-09-02T14:49:13" maxSheetId="6" userName="й1" r:id="rId224" minRId="3886">
    <sheetIdMap count="5">
      <sheetId val="1"/>
      <sheetId val="2"/>
      <sheetId val="3"/>
      <sheetId val="4"/>
      <sheetId val="5"/>
    </sheetIdMap>
  </header>
  <header guid="{5D1DDEA1-2410-4002-A1CB-70D469375E74}" dateTime="2014-09-02T14:49:31" maxSheetId="6" userName="й1" r:id="rId225">
    <sheetIdMap count="5">
      <sheetId val="1"/>
      <sheetId val="2"/>
      <sheetId val="3"/>
      <sheetId val="4"/>
      <sheetId val="5"/>
    </sheetIdMap>
  </header>
  <header guid="{69E63E1D-6CA3-4D5F-88A0-DB64C8EA9AC0}" dateTime="2014-09-02T14:50:34" maxSheetId="6" userName="й1" r:id="rId226" minRId="3893">
    <sheetIdMap count="5">
      <sheetId val="1"/>
      <sheetId val="2"/>
      <sheetId val="3"/>
      <sheetId val="4"/>
      <sheetId val="5"/>
    </sheetIdMap>
  </header>
  <header guid="{808037AE-4BF0-48BD-8A38-10AC85802CA5}" dateTime="2014-09-02T14:55:14" maxSheetId="6" userName="й1" r:id="rId227">
    <sheetIdMap count="5">
      <sheetId val="1"/>
      <sheetId val="2"/>
      <sheetId val="3"/>
      <sheetId val="4"/>
      <sheetId val="5"/>
    </sheetIdMap>
  </header>
  <header guid="{FB2770C6-553F-46B8-9198-1651C5F724AD}" dateTime="2014-09-02T14:55:43" maxSheetId="6" userName="й1" r:id="rId228">
    <sheetIdMap count="5">
      <sheetId val="1"/>
      <sheetId val="2"/>
      <sheetId val="3"/>
      <sheetId val="4"/>
      <sheetId val="5"/>
    </sheetIdMap>
  </header>
  <header guid="{54CA90D8-02BC-4969-B217-C3393609CA5C}" dateTime="2014-09-02T16:02:14" maxSheetId="6" userName="й1" r:id="rId229" minRId="3903" maxRId="3913">
    <sheetIdMap count="5">
      <sheetId val="1"/>
      <sheetId val="2"/>
      <sheetId val="3"/>
      <sheetId val="4"/>
      <sheetId val="5"/>
    </sheetIdMap>
  </header>
  <header guid="{97C57A8F-F6F6-4A1F-A75C-4D0030BAEB35}" dateTime="2014-09-02T16:03:20" maxSheetId="6" userName="й1" r:id="rId230" minRId="3914">
    <sheetIdMap count="5">
      <sheetId val="1"/>
      <sheetId val="2"/>
      <sheetId val="3"/>
      <sheetId val="4"/>
      <sheetId val="5"/>
    </sheetIdMap>
  </header>
  <header guid="{D424DAD4-3881-4367-8AB6-760187C0B5C3}" dateTime="2014-09-02T16:12:01" maxSheetId="6" userName="Администратор" r:id="rId231" minRId="3915" maxRId="3931">
    <sheetIdMap count="5">
      <sheetId val="1"/>
      <sheetId val="2"/>
      <sheetId val="3"/>
      <sheetId val="4"/>
      <sheetId val="5"/>
    </sheetIdMap>
  </header>
  <header guid="{C831EC33-6DBE-408D-861F-6311E16BF41D}" dateTime="2014-09-02T16:12:39" maxSheetId="6" userName="Администратор" r:id="rId232">
    <sheetIdMap count="5">
      <sheetId val="1"/>
      <sheetId val="2"/>
      <sheetId val="3"/>
      <sheetId val="4"/>
      <sheetId val="5"/>
    </sheetIdMap>
  </header>
  <header guid="{77D57829-E681-4A3D-9C52-CD8FE02461C4}" dateTime="2014-09-02T16:14:32" maxSheetId="6" userName="Администратор" r:id="rId233" minRId="3942">
    <sheetIdMap count="5">
      <sheetId val="1"/>
      <sheetId val="2"/>
      <sheetId val="3"/>
      <sheetId val="4"/>
      <sheetId val="5"/>
    </sheetIdMap>
  </header>
  <header guid="{4553072D-09BC-469F-9712-0B1E934341CE}" dateTime="2014-09-02T16:36:20" maxSheetId="6" userName="Администратор" r:id="rId234">
    <sheetIdMap count="5">
      <sheetId val="1"/>
      <sheetId val="2"/>
      <sheetId val="3"/>
      <sheetId val="4"/>
      <sheetId val="5"/>
    </sheetIdMap>
  </header>
  <header guid="{717FB7BF-6EE1-4700-835C-7B56B19CB550}" dateTime="2014-09-02T16:39:54" maxSheetId="6" userName="Администратор" r:id="rId235">
    <sheetIdMap count="5">
      <sheetId val="1"/>
      <sheetId val="2"/>
      <sheetId val="3"/>
      <sheetId val="4"/>
      <sheetId val="5"/>
    </sheetIdMap>
  </header>
  <header guid="{BF2770F1-1577-49AB-8EC5-4F812F445B33}" dateTime="2014-09-02T17:14:03" maxSheetId="6" userName="Администратор" r:id="rId236">
    <sheetIdMap count="5">
      <sheetId val="1"/>
      <sheetId val="2"/>
      <sheetId val="3"/>
      <sheetId val="4"/>
      <sheetId val="5"/>
    </sheetIdMap>
  </header>
  <header guid="{FC258005-3BD4-4055-8504-95368FCBC741}" dateTime="2014-09-03T16:17:10" maxSheetId="6" userName="Администратор" r:id="rId237">
    <sheetIdMap count="5">
      <sheetId val="1"/>
      <sheetId val="2"/>
      <sheetId val="3"/>
      <sheetId val="4"/>
      <sheetId val="5"/>
    </sheetIdMap>
  </header>
  <header guid="{1DB0A511-ED42-4792-8F16-AF24D3253F94}" dateTime="2014-09-03T16:41:55" maxSheetId="6" userName="Администратор" r:id="rId238">
    <sheetIdMap count="5">
      <sheetId val="1"/>
      <sheetId val="2"/>
      <sheetId val="3"/>
      <sheetId val="4"/>
      <sheetId val="5"/>
    </sheetIdMap>
  </header>
  <header guid="{18268C71-8C2E-40E5-AFAE-CC8E960F344A}" dateTime="2014-09-03T16:48:22" maxSheetId="6" userName="Администратор" r:id="rId239">
    <sheetIdMap count="5">
      <sheetId val="1"/>
      <sheetId val="2"/>
      <sheetId val="3"/>
      <sheetId val="4"/>
      <sheetId val="5"/>
    </sheetIdMap>
  </header>
  <header guid="{59542A4D-E602-4BC6-8010-AA196152894D}" dateTime="2014-09-04T10:41:17" maxSheetId="6" userName="й1" r:id="rId240" minRId="3978" maxRId="3998">
    <sheetIdMap count="5">
      <sheetId val="1"/>
      <sheetId val="2"/>
      <sheetId val="3"/>
      <sheetId val="4"/>
      <sheetId val="5"/>
    </sheetIdMap>
  </header>
  <header guid="{D9BD684E-E8DD-4385-A16F-42897E31D567}" dateTime="2014-09-04T10:41:24" maxSheetId="6" userName="й1" r:id="rId241">
    <sheetIdMap count="5">
      <sheetId val="1"/>
      <sheetId val="2"/>
      <sheetId val="3"/>
      <sheetId val="4"/>
      <sheetId val="5"/>
    </sheetIdMap>
  </header>
  <header guid="{DAEA594D-73C8-4B5D-A116-FC199B2DFE57}" dateTime="2014-09-04T10:41:35" maxSheetId="6" userName="й1" r:id="rId242" minRId="4005" maxRId="4008">
    <sheetIdMap count="5">
      <sheetId val="1"/>
      <sheetId val="2"/>
      <sheetId val="3"/>
      <sheetId val="4"/>
      <sheetId val="5"/>
    </sheetIdMap>
  </header>
  <header guid="{0AC3BC52-A3D1-4286-8238-16AAFD339F66}" dateTime="2014-09-04T10:43:09" maxSheetId="6" userName="й1" r:id="rId243">
    <sheetIdMap count="5">
      <sheetId val="1"/>
      <sheetId val="2"/>
      <sheetId val="3"/>
      <sheetId val="4"/>
      <sheetId val="5"/>
    </sheetIdMap>
  </header>
  <header guid="{E57A80D4-FD43-4BE1-A988-457FB6F5E2C8}" dateTime="2014-09-04T10:43:19" maxSheetId="6" userName="й1" r:id="rId244">
    <sheetIdMap count="5">
      <sheetId val="1"/>
      <sheetId val="2"/>
      <sheetId val="3"/>
      <sheetId val="4"/>
      <sheetId val="5"/>
    </sheetIdMap>
  </header>
  <header guid="{8AAC57AA-AA88-4DA4-94E7-4029E7AFC6CF}" dateTime="2014-09-04T11:02:54" maxSheetId="6" userName="й1" r:id="rId245">
    <sheetIdMap count="5">
      <sheetId val="1"/>
      <sheetId val="2"/>
      <sheetId val="3"/>
      <sheetId val="4"/>
      <sheetId val="5"/>
    </sheetIdMap>
  </header>
  <header guid="{1DD1E390-4C87-4C68-AEB4-DFBCB41AB3F6}" dateTime="2014-09-04T11:25:53" maxSheetId="6" userName="й1" r:id="rId246">
    <sheetIdMap count="5">
      <sheetId val="1"/>
      <sheetId val="2"/>
      <sheetId val="3"/>
      <sheetId val="4"/>
      <sheetId val="5"/>
    </sheetIdMap>
  </header>
  <header guid="{1C0972B4-B95C-49CE-8EEE-CBE8060A0811}" dateTime="2014-09-04T12:16:26" maxSheetId="6" userName="й1" r:id="rId247" minRId="4024" maxRId="4027">
    <sheetIdMap count="5">
      <sheetId val="1"/>
      <sheetId val="2"/>
      <sheetId val="3"/>
      <sheetId val="4"/>
      <sheetId val="5"/>
    </sheetIdMap>
  </header>
  <header guid="{DFC59BE7-9C86-47D8-9C5F-D0C2FA0317E7}" dateTime="2014-09-05T12:25:16" maxSheetId="6" userName="й1" r:id="rId248" minRId="4028">
    <sheetIdMap count="5">
      <sheetId val="1"/>
      <sheetId val="2"/>
      <sheetId val="3"/>
      <sheetId val="4"/>
      <sheetId val="5"/>
    </sheetIdMap>
  </header>
  <header guid="{EE526088-4EFA-475F-A7B8-550D9A69FAA0}" dateTime="2014-09-08T11:05:32" maxSheetId="6" userName="Администратор" r:id="rId249" minRId="4029" maxRId="4030">
    <sheetIdMap count="5">
      <sheetId val="1"/>
      <sheetId val="2"/>
      <sheetId val="3"/>
      <sheetId val="4"/>
      <sheetId val="5"/>
    </sheetIdMap>
  </header>
  <header guid="{4A5C73A7-3EC1-4F6B-B982-09630A74039D}" dateTime="2014-09-08T11:05:38" maxSheetId="6" userName="Администратор" r:id="rId250">
    <sheetIdMap count="5">
      <sheetId val="1"/>
      <sheetId val="2"/>
      <sheetId val="3"/>
      <sheetId val="4"/>
      <sheetId val="5"/>
    </sheetIdMap>
  </header>
  <header guid="{CC5A4C97-8A17-47D0-A874-A6844D917F1E}" dateTime="2014-09-08T11:11:40" maxSheetId="6" userName="Администратор" r:id="rId251">
    <sheetIdMap count="5">
      <sheetId val="1"/>
      <sheetId val="2"/>
      <sheetId val="3"/>
      <sheetId val="4"/>
      <sheetId val="5"/>
    </sheetIdMap>
  </header>
  <header guid="{5F502B2A-69D8-4FE6-8A02-E14AA850B6B1}" dateTime="2014-09-10T12:32:51" maxSheetId="6" userName="Администратор" r:id="rId252" minRId="4046" maxRId="4048">
    <sheetIdMap count="5">
      <sheetId val="1"/>
      <sheetId val="2"/>
      <sheetId val="3"/>
      <sheetId val="4"/>
      <sheetId val="5"/>
    </sheetIdMap>
  </header>
  <header guid="{BC5400E5-839C-47D8-92A0-17AE02D29B55}" dateTime="2014-09-10T12:39:19" maxSheetId="6" userName="Администратор" r:id="rId253">
    <sheetIdMap count="5">
      <sheetId val="1"/>
      <sheetId val="2"/>
      <sheetId val="3"/>
      <sheetId val="4"/>
      <sheetId val="5"/>
    </sheetIdMap>
  </header>
  <header guid="{018DC9B9-896D-40C5-94EF-800E16ACE607}" dateTime="2014-09-10T12:39:44" maxSheetId="6" userName="Администратор" r:id="rId254">
    <sheetIdMap count="5">
      <sheetId val="1"/>
      <sheetId val="2"/>
      <sheetId val="3"/>
      <sheetId val="4"/>
      <sheetId val="5"/>
    </sheetIdMap>
  </header>
  <header guid="{6235FA43-C543-41D9-B035-71F2B70023AC}" dateTime="2014-09-10T12:46:06" maxSheetId="6" userName="Администратор" r:id="rId255">
    <sheetIdMap count="5">
      <sheetId val="1"/>
      <sheetId val="2"/>
      <sheetId val="3"/>
      <sheetId val="4"/>
      <sheetId val="5"/>
    </sheetIdMap>
  </header>
  <header guid="{28A51FF4-4BE7-40DE-81D7-08C89414F4FC}" dateTime="2014-09-10T13:44:13" maxSheetId="6" userName="Администратор" r:id="rId256" minRId="4069">
    <sheetIdMap count="5">
      <sheetId val="1"/>
      <sheetId val="2"/>
      <sheetId val="3"/>
      <sheetId val="4"/>
      <sheetId val="5"/>
    </sheetIdMap>
  </header>
  <header guid="{91795CEE-9C4F-449D-A38A-4043480CF8AE}" dateTime="2014-09-10T13:45:30" maxSheetId="6" userName="Администратор" r:id="rId257" minRId="4075">
    <sheetIdMap count="5">
      <sheetId val="1"/>
      <sheetId val="2"/>
      <sheetId val="3"/>
      <sheetId val="4"/>
      <sheetId val="5"/>
    </sheetIdMap>
  </header>
  <header guid="{F63A6CDF-D52A-4012-95A1-374EF1B64C60}" dateTime="2014-09-10T15:13:02" maxSheetId="6" userName="Администратор" r:id="rId258" minRId="4081">
    <sheetIdMap count="5">
      <sheetId val="1"/>
      <sheetId val="2"/>
      <sheetId val="3"/>
      <sheetId val="4"/>
      <sheetId val="5"/>
    </sheetIdMap>
  </header>
  <header guid="{51F0E6C4-E730-4F87-ADD3-85227CD3EC2A}" dateTime="2014-09-10T15:14:07" maxSheetId="6" userName="Администратор" r:id="rId259" minRId="4087" maxRId="4088">
    <sheetIdMap count="5">
      <sheetId val="1"/>
      <sheetId val="2"/>
      <sheetId val="3"/>
      <sheetId val="4"/>
      <sheetId val="5"/>
    </sheetIdMap>
  </header>
  <header guid="{6215D04A-45C5-489E-A9F8-024D7EBA35CB}" dateTime="2014-09-10T15:14:23" maxSheetId="6" userName="Администратор" r:id="rId260">
    <sheetIdMap count="5">
      <sheetId val="1"/>
      <sheetId val="2"/>
      <sheetId val="3"/>
      <sheetId val="4"/>
      <sheetId val="5"/>
    </sheetIdMap>
  </header>
  <header guid="{41588882-F707-42FB-B452-16653603F193}" dateTime="2014-09-10T15:15:15" maxSheetId="6" userName="Администратор" r:id="rId261" minRId="4099">
    <sheetIdMap count="5">
      <sheetId val="1"/>
      <sheetId val="2"/>
      <sheetId val="3"/>
      <sheetId val="4"/>
      <sheetId val="5"/>
    </sheetIdMap>
  </header>
  <header guid="{B7E469AD-A8E3-48F1-AE6D-8BDC0F543F38}" dateTime="2014-09-10T15:16:32" maxSheetId="6" userName="Администратор" r:id="rId262" minRId="4105">
    <sheetIdMap count="5">
      <sheetId val="1"/>
      <sheetId val="2"/>
      <sheetId val="3"/>
      <sheetId val="4"/>
      <sheetId val="5"/>
    </sheetIdMap>
  </header>
  <header guid="{F478235A-5355-4078-A917-3BA67F93135A}" dateTime="2014-09-10T15:16:58" maxSheetId="6" userName="Администратор" r:id="rId263" minRId="4111">
    <sheetIdMap count="5">
      <sheetId val="1"/>
      <sheetId val="2"/>
      <sheetId val="3"/>
      <sheetId val="4"/>
      <sheetId val="5"/>
    </sheetIdMap>
  </header>
  <header guid="{A878035D-1AA6-4623-9775-EDE4E92E73F5}" dateTime="2014-09-10T15:17:05" maxSheetId="6" userName="Администратор" r:id="rId264">
    <sheetIdMap count="5">
      <sheetId val="1"/>
      <sheetId val="2"/>
      <sheetId val="3"/>
      <sheetId val="4"/>
      <sheetId val="5"/>
    </sheetIdMap>
  </header>
  <header guid="{ECEDCEE7-7623-48B2-88AB-A9EE5800C8E9}" dateTime="2014-09-10T15:27:41" maxSheetId="6" userName="Администратор" r:id="rId265">
    <sheetIdMap count="5">
      <sheetId val="1"/>
      <sheetId val="2"/>
      <sheetId val="3"/>
      <sheetId val="4"/>
      <sheetId val="5"/>
    </sheetIdMap>
  </header>
  <header guid="{F259B12A-C702-46FD-9EBD-6A28B6091204}" dateTime="2014-09-10T15:28:32" maxSheetId="6" userName="Администратор" r:id="rId266">
    <sheetIdMap count="5">
      <sheetId val="1"/>
      <sheetId val="2"/>
      <sheetId val="3"/>
      <sheetId val="4"/>
      <sheetId val="5"/>
    </sheetIdMap>
  </header>
  <header guid="{BD19AF70-D598-465C-A60E-759E2C466049}" dateTime="2014-09-10T15:34:37" maxSheetId="6" userName="Администратор" r:id="rId267" minRId="4132">
    <sheetIdMap count="5">
      <sheetId val="1"/>
      <sheetId val="2"/>
      <sheetId val="3"/>
      <sheetId val="4"/>
      <sheetId val="5"/>
    </sheetIdMap>
  </header>
  <header guid="{0CB615EF-F9FF-40D0-81FB-13D2BFD7C05E}" dateTime="2014-09-10T15:34:57" maxSheetId="6" userName="Администратор" r:id="rId268" minRId="4138">
    <sheetIdMap count="5">
      <sheetId val="1"/>
      <sheetId val="2"/>
      <sheetId val="3"/>
      <sheetId val="4"/>
      <sheetId val="5"/>
    </sheetIdMap>
  </header>
  <header guid="{BE5B2607-9C9A-4A95-8E65-90BC321FD728}" dateTime="2014-09-10T15:43:05" maxSheetId="6" userName="Администратор" r:id="rId269">
    <sheetIdMap count="5">
      <sheetId val="1"/>
      <sheetId val="2"/>
      <sheetId val="3"/>
      <sheetId val="4"/>
      <sheetId val="5"/>
    </sheetIdMap>
  </header>
  <header guid="{74A895A8-E511-468C-9DE1-D83F702775D8}" dateTime="2014-09-10T16:36:27" maxSheetId="6" userName="й1" r:id="rId270">
    <sheetIdMap count="5">
      <sheetId val="1"/>
      <sheetId val="2"/>
      <sheetId val="3"/>
      <sheetId val="4"/>
      <sheetId val="5"/>
    </sheetIdMap>
  </header>
  <header guid="{AC9C9181-E31A-48A5-A925-D43C40708183}" dateTime="2014-09-11T16:16:21" maxSheetId="6" userName="Администратор" r:id="rId271">
    <sheetIdMap count="5">
      <sheetId val="1"/>
      <sheetId val="2"/>
      <sheetId val="3"/>
      <sheetId val="4"/>
      <sheetId val="5"/>
    </sheetIdMap>
  </header>
  <header guid="{13EE310C-9047-49F9-8DB2-7E09366C6529}" dateTime="2014-09-12T15:12:04" maxSheetId="6" userName="user" r:id="rId272" minRId="4157">
    <sheetIdMap count="5">
      <sheetId val="1"/>
      <sheetId val="2"/>
      <sheetId val="3"/>
      <sheetId val="4"/>
      <sheetId val="5"/>
    </sheetIdMap>
  </header>
  <header guid="{72C3E213-30C0-42D5-9D69-76BDE387E293}" dateTime="2014-09-12T17:18:36" maxSheetId="6" userName="Администратор" r:id="rId273">
    <sheetIdMap count="5">
      <sheetId val="1"/>
      <sheetId val="2"/>
      <sheetId val="3"/>
      <sheetId val="4"/>
      <sheetId val="5"/>
    </sheetIdMap>
  </header>
  <header guid="{A109050C-D621-4F23-8C96-64EB3B2A55BB}" dateTime="2014-09-15T09:25:03" maxSheetId="6" userName="й1" r:id="rId274" minRId="4164" maxRId="4193">
    <sheetIdMap count="5">
      <sheetId val="1"/>
      <sheetId val="2"/>
      <sheetId val="3"/>
      <sheetId val="4"/>
      <sheetId val="5"/>
    </sheetIdMap>
  </header>
  <header guid="{1A5A158B-9F85-4729-A433-132CAF4ED434}" dateTime="2014-09-15T09:26:08" maxSheetId="6" userName="й1" r:id="rId275" minRId="4197" maxRId="4198">
    <sheetIdMap count="5">
      <sheetId val="1"/>
      <sheetId val="2"/>
      <sheetId val="3"/>
      <sheetId val="4"/>
      <sheetId val="5"/>
    </sheetIdMap>
  </header>
  <header guid="{9131F810-A1B1-4720-90C2-A32A186646EB}" dateTime="2014-09-15T09:27:08" maxSheetId="6" userName="й1" r:id="rId276">
    <sheetIdMap count="5">
      <sheetId val="1"/>
      <sheetId val="2"/>
      <sheetId val="3"/>
      <sheetId val="4"/>
      <sheetId val="5"/>
    </sheetIdMap>
  </header>
  <header guid="{B13AE6D8-8C35-4D5B-997E-F47A5A4D1908}" dateTime="2014-09-15T09:30:42" maxSheetId="6" userName="й1" r:id="rId277">
    <sheetIdMap count="5">
      <sheetId val="1"/>
      <sheetId val="2"/>
      <sheetId val="3"/>
      <sheetId val="4"/>
      <sheetId val="5"/>
    </sheetIdMap>
  </header>
  <header guid="{B63D455A-A46C-4E32-B58D-E687DE4D1B94}" dateTime="2014-09-15T09:34:46" maxSheetId="6" userName="й1" r:id="rId278" minRId="4208" maxRId="4209">
    <sheetIdMap count="5">
      <sheetId val="1"/>
      <sheetId val="2"/>
      <sheetId val="3"/>
      <sheetId val="4"/>
      <sheetId val="5"/>
    </sheetIdMap>
  </header>
  <header guid="{EA4F21EB-3023-4BA8-BCB7-FE7607F48018}" dateTime="2014-09-15T09:40:15" maxSheetId="6" userName="Администратор" r:id="rId279" minRId="4210" maxRId="4212">
    <sheetIdMap count="5">
      <sheetId val="1"/>
      <sheetId val="2"/>
      <sheetId val="3"/>
      <sheetId val="4"/>
      <sheetId val="5"/>
    </sheetIdMap>
  </header>
  <header guid="{C60F392E-DF13-4868-AD95-24CBF99D8042}" dateTime="2014-09-15T10:40:06" maxSheetId="6" userName="user" r:id="rId280" minRId="4218" maxRId="4219">
    <sheetIdMap count="5">
      <sheetId val="1"/>
      <sheetId val="2"/>
      <sheetId val="3"/>
      <sheetId val="4"/>
      <sheetId val="5"/>
    </sheetIdMap>
  </header>
  <header guid="{A040A461-FB1C-406E-AA2C-82B145B1E45B}" dateTime="2014-09-15T10:40:38" maxSheetId="6" userName="user" r:id="rId281">
    <sheetIdMap count="5">
      <sheetId val="1"/>
      <sheetId val="2"/>
      <sheetId val="3"/>
      <sheetId val="4"/>
      <sheetId val="5"/>
    </sheetIdMap>
  </header>
  <header guid="{382BEFCC-5571-46EB-B8BE-9C199A296ED5}" dateTime="2014-09-15T10:42:35" maxSheetId="6" userName="user" r:id="rId282">
    <sheetIdMap count="5">
      <sheetId val="1"/>
      <sheetId val="2"/>
      <sheetId val="3"/>
      <sheetId val="4"/>
      <sheetId val="5"/>
    </sheetIdMap>
  </header>
  <header guid="{550C967D-45D8-43A5-BE39-CC8A8ED3C5C7}" dateTime="2014-09-15T10:42:39" maxSheetId="6" userName="user" r:id="rId283">
    <sheetIdMap count="5">
      <sheetId val="1"/>
      <sheetId val="2"/>
      <sheetId val="3"/>
      <sheetId val="4"/>
      <sheetId val="5"/>
    </sheetIdMap>
  </header>
  <header guid="{FC36B736-6F31-4EE2-BEDD-DDBC93AE6CA1}" dateTime="2014-09-15T10:46:13" maxSheetId="6" userName="user" r:id="rId284">
    <sheetIdMap count="5">
      <sheetId val="1"/>
      <sheetId val="2"/>
      <sheetId val="3"/>
      <sheetId val="4"/>
      <sheetId val="5"/>
    </sheetIdMap>
  </header>
  <header guid="{4840E6FB-E0D4-4DD0-865F-FB85E2769FB4}" dateTime="2014-09-15T16:12:56" maxSheetId="6" userName="Администратор" r:id="rId285" minRId="4225">
    <sheetIdMap count="5">
      <sheetId val="1"/>
      <sheetId val="2"/>
      <sheetId val="3"/>
      <sheetId val="4"/>
      <sheetId val="5"/>
    </sheetIdMap>
  </header>
  <header guid="{B0B0651B-2F10-4D99-B8A1-C20F6F4DB97F}" dateTime="2014-09-15T17:02:42" maxSheetId="6" userName="Администратор" r:id="rId286" minRId="4231" maxRId="4232">
    <sheetIdMap count="5">
      <sheetId val="1"/>
      <sheetId val="2"/>
      <sheetId val="3"/>
      <sheetId val="4"/>
      <sheetId val="5"/>
    </sheetIdMap>
  </header>
  <header guid="{9F372F68-340B-4024-B162-DACDC80E73FE}" dateTime="2014-09-15T17:07:10" maxSheetId="6" userName="й1" r:id="rId287">
    <sheetIdMap count="5">
      <sheetId val="1"/>
      <sheetId val="2"/>
      <sheetId val="3"/>
      <sheetId val="4"/>
      <sheetId val="5"/>
    </sheetIdMap>
  </header>
  <header guid="{3D15B00E-27C2-45CD-A1AB-4F6BE7B31CA9}" dateTime="2014-09-15T17:26:38" maxSheetId="6" userName="Администратор" r:id="rId288" minRId="4241">
    <sheetIdMap count="5">
      <sheetId val="1"/>
      <sheetId val="2"/>
      <sheetId val="3"/>
      <sheetId val="4"/>
      <sheetId val="5"/>
    </sheetIdMap>
  </header>
  <header guid="{20AFF8A8-12E9-4ECC-9688-7EF87DFFAB86}" dateTime="2014-09-16T11:23:48" maxSheetId="6" userName="й1" r:id="rId289" minRId="4247">
    <sheetIdMap count="5">
      <sheetId val="1"/>
      <sheetId val="2"/>
      <sheetId val="3"/>
      <sheetId val="4"/>
      <sheetId val="5"/>
    </sheetIdMap>
  </header>
  <header guid="{FFE85FBB-3824-4CA5-959E-56F1548DC06C}" dateTime="2014-09-16T11:25:16" maxSheetId="6" userName="Администратор" r:id="rId290">
    <sheetIdMap count="5">
      <sheetId val="1"/>
      <sheetId val="2"/>
      <sheetId val="3"/>
      <sheetId val="4"/>
      <sheetId val="5"/>
    </sheetIdMap>
  </header>
  <header guid="{DFB5F610-9CC2-4E70-9EBF-5D3A9ED9C8B5}" dateTime="2014-09-16T11:34:49" maxSheetId="6" userName="й1" r:id="rId291">
    <sheetIdMap count="5">
      <sheetId val="1"/>
      <sheetId val="2"/>
      <sheetId val="3"/>
      <sheetId val="4"/>
      <sheetId val="5"/>
    </sheetIdMap>
  </header>
  <header guid="{32067C6F-AA34-4C13-B58F-E454D26BD50A}" dateTime="2014-09-16T15:34:52" maxSheetId="6" userName="user" r:id="rId292" minRId="4259" maxRId="4291">
    <sheetIdMap count="5">
      <sheetId val="1"/>
      <sheetId val="2"/>
      <sheetId val="3"/>
      <sheetId val="4"/>
      <sheetId val="5"/>
    </sheetIdMap>
  </header>
  <header guid="{A81889DF-3C7C-4EFA-A358-35AE5D9ED584}" dateTime="2014-09-16T15:37:30" maxSheetId="6" userName="user" r:id="rId293" minRId="4293" maxRId="4297">
    <sheetIdMap count="5">
      <sheetId val="1"/>
      <sheetId val="2"/>
      <sheetId val="3"/>
      <sheetId val="4"/>
      <sheetId val="5"/>
    </sheetIdMap>
  </header>
  <header guid="{39555C23-3FE7-4F72-BEC8-EDC0F828A848}" dateTime="2014-09-16T15:40:03" maxSheetId="6" userName="user" r:id="rId294">
    <sheetIdMap count="5">
      <sheetId val="1"/>
      <sheetId val="2"/>
      <sheetId val="3"/>
      <sheetId val="4"/>
      <sheetId val="5"/>
    </sheetIdMap>
  </header>
  <header guid="{BE5405E4-78CB-4361-822C-F697001AA59C}" dateTime="2014-09-16T15:40:13" maxSheetId="6" userName="user" r:id="rId295">
    <sheetIdMap count="5">
      <sheetId val="1"/>
      <sheetId val="2"/>
      <sheetId val="3"/>
      <sheetId val="4"/>
      <sheetId val="5"/>
    </sheetIdMap>
  </header>
  <header guid="{6E1F4ABF-6866-4665-86E6-E82EA9D32D1F}" dateTime="2014-09-16T15:40:45" maxSheetId="6" userName="й1" r:id="rId296" minRId="4301">
    <sheetIdMap count="5">
      <sheetId val="1"/>
      <sheetId val="2"/>
      <sheetId val="3"/>
      <sheetId val="4"/>
      <sheetId val="5"/>
    </sheetIdMap>
  </header>
  <header guid="{73182F81-F050-43DA-A47C-2A149015DFF6}" dateTime="2014-09-16T15:44:13" maxSheetId="6" userName="user" r:id="rId297">
    <sheetIdMap count="5">
      <sheetId val="1"/>
      <sheetId val="2"/>
      <sheetId val="3"/>
      <sheetId val="4"/>
      <sheetId val="5"/>
    </sheetIdMap>
  </header>
  <header guid="{E4B58483-7A5D-4834-92BC-3175D48974A4}" dateTime="2014-09-16T16:26:32" maxSheetId="6" userName="й1" r:id="rId298" minRId="4306" maxRId="4312">
    <sheetIdMap count="5">
      <sheetId val="1"/>
      <sheetId val="2"/>
      <sheetId val="3"/>
      <sheetId val="4"/>
      <sheetId val="5"/>
    </sheetIdMap>
  </header>
  <header guid="{B8146566-D86E-499D-A9D4-6B9F5619D9B6}" dateTime="2014-09-16T16:27:33" maxSheetId="6" userName="й1" r:id="rId299" minRId="4316" maxRId="4318">
    <sheetIdMap count="5">
      <sheetId val="1"/>
      <sheetId val="2"/>
      <sheetId val="3"/>
      <sheetId val="4"/>
      <sheetId val="5"/>
    </sheetIdMap>
  </header>
  <header guid="{D93E37B2-3FB5-47AD-9F7F-5DBEE1F8CFE3}" dateTime="2014-09-16T17:07:37" maxSheetId="6" userName="й1" r:id="rId300" minRId="4322">
    <sheetIdMap count="5">
      <sheetId val="1"/>
      <sheetId val="2"/>
      <sheetId val="3"/>
      <sheetId val="4"/>
      <sheetId val="5"/>
    </sheetIdMap>
  </header>
  <header guid="{BC550B72-02A0-4FDA-A8A0-096A66CD6C75}" dateTime="2014-09-16T17:09:57" maxSheetId="6" userName="й1" r:id="rId301" minRId="4326" maxRId="4346">
    <sheetIdMap count="5">
      <sheetId val="1"/>
      <sheetId val="2"/>
      <sheetId val="3"/>
      <sheetId val="4"/>
      <sheetId val="5"/>
    </sheetIdMap>
  </header>
  <header guid="{3910E0E2-58D3-4845-A95C-7EA364B19922}" dateTime="2014-09-16T17:11:08" maxSheetId="6" userName="й1" r:id="rId302" minRId="4350" maxRId="4352">
    <sheetIdMap count="5">
      <sheetId val="1"/>
      <sheetId val="2"/>
      <sheetId val="3"/>
      <sheetId val="4"/>
      <sheetId val="5"/>
    </sheetIdMap>
  </header>
  <header guid="{160FF29D-3D88-4011-A9F0-C72C78528D36}" dateTime="2014-09-16T17:15:29" maxSheetId="6" userName="й1" r:id="rId303" minRId="4356" maxRId="4365">
    <sheetIdMap count="5">
      <sheetId val="1"/>
      <sheetId val="2"/>
      <sheetId val="3"/>
      <sheetId val="4"/>
      <sheetId val="5"/>
    </sheetIdMap>
  </header>
  <header guid="{5E0BE860-19A1-41F0-A4BE-4107267934ED}" dateTime="2014-09-16T18:02:59" maxSheetId="6" userName="Администратор" r:id="rId304" minRId="4369" maxRId="4370">
    <sheetIdMap count="5">
      <sheetId val="1"/>
      <sheetId val="2"/>
      <sheetId val="3"/>
      <sheetId val="4"/>
      <sheetId val="5"/>
    </sheetIdMap>
  </header>
  <header guid="{669FA8B6-93AB-40A4-976F-51A6848AB64E}" dateTime="2014-09-16T18:03:47" maxSheetId="6" userName="Администратор" r:id="rId305" minRId="4376">
    <sheetIdMap count="5">
      <sheetId val="1"/>
      <sheetId val="2"/>
      <sheetId val="3"/>
      <sheetId val="4"/>
      <sheetId val="5"/>
    </sheetIdMap>
  </header>
  <header guid="{7B217E36-89BB-40DD-8B80-7F18427B19E9}" dateTime="2014-09-16T18:13:19" maxSheetId="6" userName="Администратор" r:id="rId306" minRId="4382" maxRId="4384">
    <sheetIdMap count="5">
      <sheetId val="1"/>
      <sheetId val="2"/>
      <sheetId val="3"/>
      <sheetId val="4"/>
      <sheetId val="5"/>
    </sheetIdMap>
  </header>
  <header guid="{9A4802CF-BB39-42DA-83C6-68BD3C39C050}" dateTime="2014-09-16T18:46:07" maxSheetId="6" userName="Администратор" r:id="rId307" minRId="4390" maxRId="4392">
    <sheetIdMap count="5">
      <sheetId val="1"/>
      <sheetId val="2"/>
      <sheetId val="3"/>
      <sheetId val="4"/>
      <sheetId val="5"/>
    </sheetIdMap>
  </header>
  <header guid="{4CF3B758-008E-4E44-8717-CD6E38256974}" dateTime="2014-09-16T18:54:34" maxSheetId="6" userName="Администратор" r:id="rId308">
    <sheetIdMap count="5">
      <sheetId val="1"/>
      <sheetId val="2"/>
      <sheetId val="3"/>
      <sheetId val="4"/>
      <sheetId val="5"/>
    </sheetIdMap>
  </header>
  <header guid="{E136DB95-EA0E-40CA-A57B-833EE253F291}" dateTime="2014-09-17T09:43:39" maxSheetId="6" userName="й1" r:id="rId309" minRId="4403">
    <sheetIdMap count="5">
      <sheetId val="1"/>
      <sheetId val="2"/>
      <sheetId val="3"/>
      <sheetId val="4"/>
      <sheetId val="5"/>
    </sheetIdMap>
  </header>
  <header guid="{0703436E-DFCF-42FC-808D-D67D74E090B0}" dateTime="2014-09-17T09:45:35" maxSheetId="6" userName="й1" r:id="rId310" minRId="4407">
    <sheetIdMap count="5">
      <sheetId val="1"/>
      <sheetId val="2"/>
      <sheetId val="3"/>
      <sheetId val="4"/>
      <sheetId val="5"/>
    </sheetIdMap>
  </header>
  <header guid="{B2AFDBC1-3304-403B-AE5C-4E497046C260}" dateTime="2014-09-17T12:55:08" maxSheetId="6" userName="Администратор" r:id="rId311" minRId="4408" maxRId="4409">
    <sheetIdMap count="5">
      <sheetId val="1"/>
      <sheetId val="2"/>
      <sheetId val="3"/>
      <sheetId val="4"/>
      <sheetId val="5"/>
    </sheetIdMap>
  </header>
  <header guid="{1480B223-45EC-4A49-B2A3-4065806C390F}" dateTime="2014-09-17T14:04:11" maxSheetId="6" userName="Администратор" r:id="rId312" minRId="4415" maxRId="4417">
    <sheetIdMap count="5">
      <sheetId val="1"/>
      <sheetId val="2"/>
      <sheetId val="3"/>
      <sheetId val="4"/>
      <sheetId val="5"/>
    </sheetIdMap>
  </header>
  <header guid="{5D1928A6-72BB-4EEF-ABE5-71AEF50798BD}" dateTime="2014-09-17T14:29:48" maxSheetId="6" userName="й1" r:id="rId313">
    <sheetIdMap count="5">
      <sheetId val="1"/>
      <sheetId val="2"/>
      <sheetId val="3"/>
      <sheetId val="4"/>
      <sheetId val="5"/>
    </sheetIdMap>
  </header>
  <header guid="{C2E2E4F7-44CD-4710-A6CE-25FD5ADF27BE}" dateTime="2014-09-17T14:38:08" maxSheetId="6" userName="Администратор" r:id="rId314">
    <sheetIdMap count="5">
      <sheetId val="1"/>
      <sheetId val="2"/>
      <sheetId val="3"/>
      <sheetId val="4"/>
      <sheetId val="5"/>
    </sheetIdMap>
  </header>
  <header guid="{B003227E-D362-4404-9CD1-421E4ED3AC03}" dateTime="2014-09-17T14:53:49" maxSheetId="6" userName="Администратор" r:id="rId315">
    <sheetIdMap count="5">
      <sheetId val="1"/>
      <sheetId val="2"/>
      <sheetId val="3"/>
      <sheetId val="4"/>
      <sheetId val="5"/>
    </sheetIdMap>
  </header>
  <header guid="{0D7ADA59-D365-480A-9BDE-64F0D6CEA6D6}" dateTime="2014-09-17T15:15:58" maxSheetId="6" userName="Администратор" r:id="rId316">
    <sheetIdMap count="5">
      <sheetId val="1"/>
      <sheetId val="2"/>
      <sheetId val="3"/>
      <sheetId val="4"/>
      <sheetId val="5"/>
    </sheetIdMap>
  </header>
  <header guid="{BAD7DDB5-EBBA-4E69-B0EB-3C854D5FFF0C}" dateTime="2014-09-17T15:54:44" maxSheetId="6" userName="й1" r:id="rId317">
    <sheetIdMap count="5">
      <sheetId val="1"/>
      <sheetId val="2"/>
      <sheetId val="3"/>
      <sheetId val="4"/>
      <sheetId val="5"/>
    </sheetIdMap>
  </header>
  <header guid="{69CB3924-4959-4CAA-864C-62601F23D366}" dateTime="2014-09-17T16:40:51" maxSheetId="6" userName="й1" r:id="rId318" minRId="4444" maxRId="4454">
    <sheetIdMap count="5">
      <sheetId val="1"/>
      <sheetId val="2"/>
      <sheetId val="3"/>
      <sheetId val="4"/>
      <sheetId val="5"/>
    </sheetIdMap>
  </header>
  <header guid="{D3109CA4-C6D3-4D8E-B27F-580CAD5A7CE8}" dateTime="2014-09-17T16:43:44" maxSheetId="6" userName="й1" r:id="rId319" minRId="4455" maxRId="4458">
    <sheetIdMap count="5">
      <sheetId val="1"/>
      <sheetId val="2"/>
      <sheetId val="3"/>
      <sheetId val="4"/>
      <sheetId val="5"/>
    </sheetIdMap>
  </header>
  <header guid="{508CC11E-9420-44C8-91C1-6E94320CF256}" dateTime="2014-09-17T16:56:28" maxSheetId="6" userName="й1" r:id="rId320" minRId="4459" maxRId="4460">
    <sheetIdMap count="5">
      <sheetId val="1"/>
      <sheetId val="2"/>
      <sheetId val="3"/>
      <sheetId val="4"/>
      <sheetId val="5"/>
    </sheetIdMap>
  </header>
  <header guid="{68380758-0DFA-44D5-9A3E-18A9E04C4779}" dateTime="2014-09-17T17:39:42" maxSheetId="6" userName="Администратор" r:id="rId321">
    <sheetIdMap count="5">
      <sheetId val="1"/>
      <sheetId val="2"/>
      <sheetId val="3"/>
      <sheetId val="4"/>
      <sheetId val="5"/>
    </sheetIdMap>
  </header>
  <header guid="{7171AAFF-E289-4CAE-BB44-77F27679CB74}" dateTime="2014-09-17T17:41:58" maxSheetId="6" userName="Администратор" r:id="rId322" minRId="4466">
    <sheetIdMap count="5">
      <sheetId val="1"/>
      <sheetId val="2"/>
      <sheetId val="3"/>
      <sheetId val="4"/>
      <sheetId val="5"/>
    </sheetIdMap>
  </header>
  <header guid="{0E344F24-8E88-4E8E-946B-67AEBA25BC7A}" dateTime="2014-09-17T17:48:48" maxSheetId="6" userName="Администратор" r:id="rId323" minRId="4472" maxRId="4479">
    <sheetIdMap count="5">
      <sheetId val="1"/>
      <sheetId val="2"/>
      <sheetId val="3"/>
      <sheetId val="4"/>
      <sheetId val="5"/>
    </sheetIdMap>
  </header>
  <header guid="{23504336-85F8-4531-8E49-DA984F42613E}" dateTime="2014-09-17T17:51:34" maxSheetId="6" userName="user" r:id="rId324" minRId="4485" maxRId="4496">
    <sheetIdMap count="5">
      <sheetId val="1"/>
      <sheetId val="2"/>
      <sheetId val="3"/>
      <sheetId val="4"/>
      <sheetId val="5"/>
    </sheetIdMap>
  </header>
  <header guid="{63D52446-B159-4878-A01F-23CB7B24C25C}" dateTime="2014-09-17T17:53:42" maxSheetId="6" userName="user" r:id="rId325" minRId="4498" maxRId="4502">
    <sheetIdMap count="5">
      <sheetId val="1"/>
      <sheetId val="2"/>
      <sheetId val="3"/>
      <sheetId val="4"/>
      <sheetId val="5"/>
    </sheetIdMap>
  </header>
  <header guid="{06B56FE6-AADD-405B-A869-4EFE48FBEF89}" dateTime="2014-09-17T17:54:55" maxSheetId="6" userName="Администратор" r:id="rId326" minRId="4504" maxRId="4514">
    <sheetIdMap count="5">
      <sheetId val="1"/>
      <sheetId val="2"/>
      <sheetId val="3"/>
      <sheetId val="4"/>
      <sheetId val="5"/>
    </sheetIdMap>
  </header>
  <header guid="{3387C68C-F8E2-4155-9EFE-A99D0317A4A0}" dateTime="2014-09-17T17:56:23" maxSheetId="6" userName="Администратор" r:id="rId327" minRId="4520">
    <sheetIdMap count="5">
      <sheetId val="1"/>
      <sheetId val="2"/>
      <sheetId val="3"/>
      <sheetId val="4"/>
      <sheetId val="5"/>
    </sheetIdMap>
  </header>
  <header guid="{D873D542-C2C4-4211-9F2B-9289522C131A}" dateTime="2014-09-17T17:56:43" maxSheetId="6" userName="user" r:id="rId328">
    <sheetIdMap count="5">
      <sheetId val="1"/>
      <sheetId val="2"/>
      <sheetId val="3"/>
      <sheetId val="4"/>
      <sheetId val="5"/>
    </sheetIdMap>
  </header>
  <header guid="{52FB3692-5D76-43D6-9485-AEBCD4E5A78D}" dateTime="2014-09-17T17:57:43" maxSheetId="6" userName="user" r:id="rId329">
    <sheetIdMap count="5">
      <sheetId val="1"/>
      <sheetId val="2"/>
      <sheetId val="3"/>
      <sheetId val="4"/>
      <sheetId val="5"/>
    </sheetIdMap>
  </header>
  <header guid="{23459DFC-F193-4FDF-A4DC-D488BBA9F5C6}" dateTime="2014-09-17T17:58:40" maxSheetId="6" userName="Администратор" r:id="rId330" minRId="4528">
    <sheetIdMap count="5">
      <sheetId val="1"/>
      <sheetId val="2"/>
      <sheetId val="3"/>
      <sheetId val="4"/>
      <sheetId val="5"/>
    </sheetIdMap>
  </header>
  <header guid="{62A94AA6-4987-49A9-86A8-E6966976BD0F}" dateTime="2014-09-17T18:14:19" maxSheetId="6" userName="Администратор" r:id="rId331" minRId="4534" maxRId="4539">
    <sheetIdMap count="5">
      <sheetId val="1"/>
      <sheetId val="2"/>
      <sheetId val="3"/>
      <sheetId val="4"/>
      <sheetId val="5"/>
    </sheetIdMap>
  </header>
  <header guid="{F86F65E4-5064-41A7-8F2A-EA46417A7A51}" dateTime="2014-09-17T18:37:31" maxSheetId="6" userName="Администратор" r:id="rId332" minRId="4545" maxRId="4546">
    <sheetIdMap count="5">
      <sheetId val="1"/>
      <sheetId val="2"/>
      <sheetId val="3"/>
      <sheetId val="4"/>
      <sheetId val="5"/>
    </sheetIdMap>
  </header>
  <header guid="{628E5E98-C503-4B20-A060-D863A11B1497}" dateTime="2014-09-17T18:38:42" maxSheetId="6" userName="Администратор" r:id="rId333">
    <sheetIdMap count="5">
      <sheetId val="1"/>
      <sheetId val="2"/>
      <sheetId val="3"/>
      <sheetId val="4"/>
      <sheetId val="5"/>
    </sheetIdMap>
  </header>
  <header guid="{33ADE4E8-BC39-4677-B022-A34C68B17A9F}" dateTime="2014-09-17T18:40:02" maxSheetId="6" userName="Администратор" r:id="rId334">
    <sheetIdMap count="5">
      <sheetId val="1"/>
      <sheetId val="2"/>
      <sheetId val="3"/>
      <sheetId val="4"/>
      <sheetId val="5"/>
    </sheetIdMap>
  </header>
  <header guid="{ADFCFC4B-3EA3-484C-8689-F89FECD61CB7}" dateTime="2014-09-17T18:48:42" maxSheetId="6" userName="Администратор" r:id="rId335" minRId="4562" maxRId="4569">
    <sheetIdMap count="5">
      <sheetId val="1"/>
      <sheetId val="2"/>
      <sheetId val="3"/>
      <sheetId val="4"/>
      <sheetId val="5"/>
    </sheetIdMap>
  </header>
  <header guid="{1C54852A-25C3-4537-ABB2-337D4CA8CB5A}" dateTime="2014-09-17T18:49:05" maxSheetId="6" userName="Администратор" r:id="rId336">
    <sheetIdMap count="5">
      <sheetId val="1"/>
      <sheetId val="2"/>
      <sheetId val="3"/>
      <sheetId val="4"/>
      <sheetId val="5"/>
    </sheetIdMap>
  </header>
  <header guid="{3BD94B6F-78FE-4C63-B8F9-53B0ACC34A4D}" dateTime="2014-09-17T18:58:58" maxSheetId="6" userName="Администратор" r:id="rId337" minRId="4580">
    <sheetIdMap count="5">
      <sheetId val="1"/>
      <sheetId val="2"/>
      <sheetId val="3"/>
      <sheetId val="4"/>
      <sheetId val="5"/>
    </sheetIdMap>
  </header>
  <header guid="{4CD60A10-51CB-47C9-8949-866EFB040FAC}" dateTime="2014-09-17T18:59:05" maxSheetId="6" userName="Администратор" r:id="rId338">
    <sheetIdMap count="5">
      <sheetId val="1"/>
      <sheetId val="2"/>
      <sheetId val="3"/>
      <sheetId val="4"/>
      <sheetId val="5"/>
    </sheetIdMap>
  </header>
  <header guid="{78D86C0D-16DD-4852-BE02-484E6517A69B}" dateTime="2014-09-17T18:59:30" maxSheetId="6" userName="Администратор" r:id="rId339">
    <sheetIdMap count="5">
      <sheetId val="1"/>
      <sheetId val="2"/>
      <sheetId val="3"/>
      <sheetId val="4"/>
      <sheetId val="5"/>
    </sheetIdMap>
  </header>
  <header guid="{AB11DB0D-21D8-4FC7-BC33-DC117BD26677}" dateTime="2014-09-17T19:08:58" maxSheetId="6" userName="Администратор" r:id="rId340" minRId="4596" maxRId="4597">
    <sheetIdMap count="5">
      <sheetId val="1"/>
      <sheetId val="2"/>
      <sheetId val="3"/>
      <sheetId val="4"/>
      <sheetId val="5"/>
    </sheetIdMap>
  </header>
  <header guid="{6D97F9B5-B9B5-431C-BD94-3F334564819B}" dateTime="2014-09-17T19:11:51" maxSheetId="6" userName="Администратор" r:id="rId341">
    <sheetIdMap count="5">
      <sheetId val="1"/>
      <sheetId val="2"/>
      <sheetId val="3"/>
      <sheetId val="4"/>
      <sheetId val="5"/>
    </sheetIdMap>
  </header>
  <header guid="{BE60F1A8-E7D3-4EA8-925E-28369333F41B}" dateTime="2014-09-17T19:19:31" maxSheetId="6" userName="Администратор" r:id="rId342">
    <sheetIdMap count="5">
      <sheetId val="1"/>
      <sheetId val="2"/>
      <sheetId val="3"/>
      <sheetId val="4"/>
      <sheetId val="5"/>
    </sheetIdMap>
  </header>
  <header guid="{4A21960A-088A-4608-A60B-BDBC2AA7D4A3}" dateTime="2014-09-18T09:00:34" maxSheetId="6" userName="Администратор" r:id="rId343">
    <sheetIdMap count="5">
      <sheetId val="1"/>
      <sheetId val="2"/>
      <sheetId val="3"/>
      <sheetId val="4"/>
      <sheetId val="5"/>
    </sheetIdMap>
  </header>
  <header guid="{9152E443-2061-4258-8A21-0A4E2F2AA388}" dateTime="2014-09-18T09:12:11" maxSheetId="6" userName="Администратор" r:id="rId344" minRId="4618" maxRId="4619">
    <sheetIdMap count="5">
      <sheetId val="1"/>
      <sheetId val="2"/>
      <sheetId val="3"/>
      <sheetId val="4"/>
      <sheetId val="5"/>
    </sheetIdMap>
  </header>
  <header guid="{C34E5087-DEA9-48CB-8982-EC2E409EC8A8}" dateTime="2014-09-18T09:12:51" maxSheetId="6" userName="Администратор" r:id="rId345">
    <sheetIdMap count="5">
      <sheetId val="1"/>
      <sheetId val="2"/>
      <sheetId val="3"/>
      <sheetId val="4"/>
      <sheetId val="5"/>
    </sheetIdMap>
  </header>
  <header guid="{2F301C16-4D6D-4FE7-878D-4C3F710F3284}" dateTime="2014-09-18T09:41:57" maxSheetId="6" userName="user" r:id="rId346">
    <sheetIdMap count="5">
      <sheetId val="1"/>
      <sheetId val="2"/>
      <sheetId val="3"/>
      <sheetId val="4"/>
      <sheetId val="5"/>
    </sheetIdMap>
  </header>
  <header guid="{F2F8565C-0111-4330-BE44-191B121339A9}" dateTime="2014-09-18T09:43:11" maxSheetId="6" userName="Администратор" r:id="rId347">
    <sheetIdMap count="5">
      <sheetId val="1"/>
      <sheetId val="2"/>
      <sheetId val="3"/>
      <sheetId val="4"/>
      <sheetId val="5"/>
    </sheetIdMap>
  </header>
  <header guid="{B0F63258-7353-475F-909A-E9B23DDADFBC}" dateTime="2014-09-18T10:07:35" maxSheetId="6" userName="й1" r:id="rId348" minRId="4636">
    <sheetIdMap count="5">
      <sheetId val="1"/>
      <sheetId val="2"/>
      <sheetId val="3"/>
      <sheetId val="4"/>
      <sheetId val="5"/>
    </sheetIdMap>
  </header>
  <header guid="{2ADC168C-1A88-429C-ACCE-0F8E674022E7}" dateTime="2014-09-18T10:08:32" maxSheetId="6" userName="й1" r:id="rId349" minRId="4640">
    <sheetIdMap count="5">
      <sheetId val="1"/>
      <sheetId val="2"/>
      <sheetId val="3"/>
      <sheetId val="4"/>
      <sheetId val="5"/>
    </sheetIdMap>
  </header>
  <header guid="{76BD96F3-3F8A-4244-9C4E-DD44F154CD5B}" dateTime="2014-09-18T10:08:36" maxSheetId="6" userName="й1" r:id="rId350">
    <sheetIdMap count="5">
      <sheetId val="1"/>
      <sheetId val="2"/>
      <sheetId val="3"/>
      <sheetId val="4"/>
      <sheetId val="5"/>
    </sheetIdMap>
  </header>
  <header guid="{B9F33556-8944-4007-880E-B4068333996B}" dateTime="2014-09-18T10:09:21" maxSheetId="6" userName="й1" r:id="rId351">
    <sheetIdMap count="5">
      <sheetId val="1"/>
      <sheetId val="2"/>
      <sheetId val="3"/>
      <sheetId val="4"/>
      <sheetId val="5"/>
    </sheetIdMap>
  </header>
  <header guid="{DACD75DB-A57A-4E80-9B2C-E03E2CC14250}" dateTime="2014-09-18T10:10:18" maxSheetId="6" userName="Администратор" r:id="rId352" minRId="4650">
    <sheetIdMap count="5">
      <sheetId val="1"/>
      <sheetId val="2"/>
      <sheetId val="3"/>
      <sheetId val="4"/>
      <sheetId val="5"/>
    </sheetIdMap>
  </header>
  <header guid="{E19BA06A-1DC0-466F-BB89-C39E025B6EFC}" dateTime="2014-09-18T10:10:24" maxSheetId="6" userName="й1" r:id="rId353">
    <sheetIdMap count="5">
      <sheetId val="1"/>
      <sheetId val="2"/>
      <sheetId val="3"/>
      <sheetId val="4"/>
      <sheetId val="5"/>
    </sheetIdMap>
  </header>
  <header guid="{D230DA22-B724-4CE3-94E8-B2C6896EC550}" dateTime="2014-09-18T10:11:51" maxSheetId="6" userName="й1" r:id="rId354">
    <sheetIdMap count="5">
      <sheetId val="1"/>
      <sheetId val="2"/>
      <sheetId val="3"/>
      <sheetId val="4"/>
      <sheetId val="5"/>
    </sheetIdMap>
  </header>
  <header guid="{AF52011E-09AF-4E78-8A37-F648A37ADBB9}" dateTime="2014-09-18T10:13:17" maxSheetId="6" userName="й1" r:id="rId355" minRId="4662">
    <sheetIdMap count="5">
      <sheetId val="1"/>
      <sheetId val="2"/>
      <sheetId val="3"/>
      <sheetId val="4"/>
      <sheetId val="5"/>
    </sheetIdMap>
  </header>
  <header guid="{2B9A4E64-09EF-4506-8B0D-80C33CB20437}" dateTime="2014-09-18T10:13:20" maxSheetId="6" userName="й1" r:id="rId356">
    <sheetIdMap count="5">
      <sheetId val="1"/>
      <sheetId val="2"/>
      <sheetId val="3"/>
      <sheetId val="4"/>
      <sheetId val="5"/>
    </sheetIdMap>
  </header>
  <header guid="{479C7AF4-015F-4C21-A151-B3CA45A1EBCB}" dateTime="2014-09-18T10:26:22" maxSheetId="6" userName="Администратор" r:id="rId357">
    <sheetIdMap count="5">
      <sheetId val="1"/>
      <sheetId val="2"/>
      <sheetId val="3"/>
      <sheetId val="4"/>
      <sheetId val="5"/>
    </sheetIdMap>
  </header>
  <header guid="{E9D121BA-5820-4EBF-91CC-83CCEB8F8E72}" dateTime="2014-09-18T10:50:26" maxSheetId="6" userName="й1" r:id="rId358">
    <sheetIdMap count="5">
      <sheetId val="1"/>
      <sheetId val="2"/>
      <sheetId val="3"/>
      <sheetId val="4"/>
      <sheetId val="5"/>
    </sheetIdMap>
  </header>
  <header guid="{A2385F12-95E9-4667-83D2-D0BB75B3820A}" dateTime="2014-09-18T11:50:19" maxSheetId="6" userName="Администратор" r:id="rId359">
    <sheetIdMap count="5">
      <sheetId val="1"/>
      <sheetId val="2"/>
      <sheetId val="3"/>
      <sheetId val="4"/>
      <sheetId val="5"/>
    </sheetIdMap>
  </header>
  <header guid="{BC766BF4-DD27-401D-BD64-16801013D334}" dateTime="2014-09-18T12:15:26" maxSheetId="6" userName="й1" r:id="rId360">
    <sheetIdMap count="5">
      <sheetId val="1"/>
      <sheetId val="2"/>
      <sheetId val="3"/>
      <sheetId val="4"/>
      <sheetId val="5"/>
    </sheetIdMap>
  </header>
  <header guid="{B34FEF0A-68F3-47C6-8BFF-B30BBD553EAB}" dateTime="2014-09-18T12:17:34" maxSheetId="6" userName="Администратор" r:id="rId361">
    <sheetIdMap count="5">
      <sheetId val="1"/>
      <sheetId val="2"/>
      <sheetId val="3"/>
      <sheetId val="4"/>
      <sheetId val="5"/>
    </sheetIdMap>
  </header>
  <header guid="{BA2DD60B-4BDC-4A0D-A888-FFF88155C22B}" dateTime="2014-09-18T12:19:29" maxSheetId="6" userName="Администратор" r:id="rId362">
    <sheetIdMap count="5">
      <sheetId val="1"/>
      <sheetId val="2"/>
      <sheetId val="3"/>
      <sheetId val="4"/>
      <sheetId val="5"/>
    </sheetIdMap>
  </header>
  <header guid="{CA1D8D58-4AE1-4354-A2AC-021283DB7142}" dateTime="2014-09-18T12:26:47" maxSheetId="6" userName="Администратор" r:id="rId363">
    <sheetIdMap count="5">
      <sheetId val="1"/>
      <sheetId val="2"/>
      <sheetId val="3"/>
      <sheetId val="4"/>
      <sheetId val="5"/>
    </sheetIdMap>
  </header>
  <header guid="{7A749601-797F-40E2-A259-A26B14D7F708}" dateTime="2014-09-18T12:51:47" maxSheetId="6" userName="Администратор" r:id="rId364">
    <sheetIdMap count="5">
      <sheetId val="1"/>
      <sheetId val="2"/>
      <sheetId val="3"/>
      <sheetId val="4"/>
      <sheetId val="5"/>
    </sheetIdMap>
  </header>
  <header guid="{F4E93537-985D-4FD2-A088-4CD8DCC8621A}" dateTime="2014-09-18T12:53:02" maxSheetId="6" userName="Администратор" r:id="rId365" minRId="4705">
    <sheetIdMap count="5">
      <sheetId val="1"/>
      <sheetId val="2"/>
      <sheetId val="3"/>
      <sheetId val="4"/>
      <sheetId val="5"/>
    </sheetIdMap>
  </header>
  <header guid="{B8F36D48-2EF5-4651-96CD-0C4FC06BBAFF}" dateTime="2014-09-18T14:16:10" maxSheetId="6" userName="й1" r:id="rId366" minRId="4711" maxRId="4713">
    <sheetIdMap count="5">
      <sheetId val="1"/>
      <sheetId val="2"/>
      <sheetId val="3"/>
      <sheetId val="4"/>
      <sheetId val="5"/>
    </sheetIdMap>
  </header>
  <header guid="{5EC4B916-BDCC-4674-B2EC-AB9940F772A1}" dateTime="2014-09-18T14:16:46" maxSheetId="6" userName="й1" r:id="rId367">
    <sheetIdMap count="5">
      <sheetId val="1"/>
      <sheetId val="2"/>
      <sheetId val="3"/>
      <sheetId val="4"/>
      <sheetId val="5"/>
    </sheetIdMap>
  </header>
  <header guid="{604F7D0F-BFE2-4160-B698-7DDF141905F6}" dateTime="2014-09-18T14:17:14" maxSheetId="6" userName="Администратор" r:id="rId368">
    <sheetIdMap count="5">
      <sheetId val="1"/>
      <sheetId val="2"/>
      <sheetId val="3"/>
      <sheetId val="4"/>
      <sheetId val="5"/>
    </sheetIdMap>
  </header>
  <header guid="{750CEF8A-5585-4F7A-B283-7B6D13A32D05}" dateTime="2014-09-18T14:18:15" maxSheetId="6" userName="й1" r:id="rId369">
    <sheetIdMap count="5">
      <sheetId val="1"/>
      <sheetId val="2"/>
      <sheetId val="3"/>
      <sheetId val="4"/>
      <sheetId val="5"/>
    </sheetIdMap>
  </header>
  <header guid="{73E81D71-B9C0-4C42-AEAF-53CBEF0C118F}" dateTime="2014-09-18T14:28:30" maxSheetId="6" userName="й1" r:id="rId370" minRId="4728" maxRId="4739">
    <sheetIdMap count="5">
      <sheetId val="1"/>
      <sheetId val="2"/>
      <sheetId val="3"/>
      <sheetId val="4"/>
      <sheetId val="5"/>
    </sheetIdMap>
  </header>
  <header guid="{C6E3C598-D91C-4612-BB63-1AB1005AA6DF}" dateTime="2014-09-18T14:29:40" maxSheetId="6" userName="й1" r:id="rId371">
    <sheetIdMap count="5">
      <sheetId val="1"/>
      <sheetId val="2"/>
      <sheetId val="3"/>
      <sheetId val="4"/>
      <sheetId val="5"/>
    </sheetIdMap>
  </header>
  <header guid="{22BDB7E4-3509-49FF-A4E7-3584DFA45DED}" dateTime="2014-09-18T14:31:43" maxSheetId="6" userName="Администратор" r:id="rId372">
    <sheetIdMap count="5">
      <sheetId val="1"/>
      <sheetId val="2"/>
      <sheetId val="3"/>
      <sheetId val="4"/>
      <sheetId val="5"/>
    </sheetIdMap>
  </header>
  <header guid="{F07E8064-3851-4849-99EB-51C02EE64D14}" dateTime="2014-09-18T15:25:41" maxSheetId="6" userName="Администратор" r:id="rId373">
    <sheetIdMap count="5">
      <sheetId val="1"/>
      <sheetId val="2"/>
      <sheetId val="3"/>
      <sheetId val="4"/>
      <sheetId val="5"/>
    </sheetIdMap>
  </header>
  <header guid="{472CDA3F-0C21-4781-9DFE-2B5C07D34607}" dateTime="2014-09-18T16:27:34" maxSheetId="6" userName="user" r:id="rId374" minRId="4756">
    <sheetIdMap count="5">
      <sheetId val="1"/>
      <sheetId val="2"/>
      <sheetId val="3"/>
      <sheetId val="4"/>
      <sheetId val="5"/>
    </sheetIdMap>
  </header>
  <header guid="{EE8E5E62-1BC7-40EC-B885-F9106DBE6D1F}" dateTime="2014-09-18T16:27:43" maxSheetId="6" userName="user" r:id="rId375" minRId="4758" maxRId="4760">
    <sheetIdMap count="5">
      <sheetId val="1"/>
      <sheetId val="2"/>
      <sheetId val="3"/>
      <sheetId val="4"/>
      <sheetId val="5"/>
    </sheetIdMap>
  </header>
  <header guid="{04FDEFA8-3644-4F84-85A9-8DD1CDF2391F}" dateTime="2014-09-18T16:31:00" maxSheetId="6" userName="user" r:id="rId376">
    <sheetIdMap count="5">
      <sheetId val="1"/>
      <sheetId val="2"/>
      <sheetId val="3"/>
      <sheetId val="4"/>
      <sheetId val="5"/>
    </sheetIdMap>
  </header>
  <header guid="{9232B989-9C1B-4C92-8BC5-78A984CB8800}" dateTime="2014-09-18T16:31:29" maxSheetId="6" userName="й1" r:id="rId377" minRId="4763" maxRId="4765">
    <sheetIdMap count="5">
      <sheetId val="1"/>
      <sheetId val="2"/>
      <sheetId val="3"/>
      <sheetId val="4"/>
      <sheetId val="5"/>
    </sheetIdMap>
  </header>
  <header guid="{E113D03B-4E95-4B4A-8B69-639DFCBC8149}" dateTime="2014-09-18T16:51:12" maxSheetId="6" userName="user" r:id="rId378">
    <sheetIdMap count="5">
      <sheetId val="1"/>
      <sheetId val="2"/>
      <sheetId val="3"/>
      <sheetId val="4"/>
      <sheetId val="5"/>
    </sheetIdMap>
  </header>
  <header guid="{AC89B8EB-ED07-4644-8234-7BFABBAA4341}" dateTime="2014-09-18T17:08:52" maxSheetId="6" userName="user" r:id="rId379">
    <sheetIdMap count="5">
      <sheetId val="1"/>
      <sheetId val="2"/>
      <sheetId val="3"/>
      <sheetId val="4"/>
      <sheetId val="5"/>
    </sheetIdMap>
  </header>
  <header guid="{5A436E2C-6D23-44D6-9960-D444C3092274}" dateTime="2014-09-18T17:09:08" maxSheetId="6" userName="user" r:id="rId380">
    <sheetIdMap count="5">
      <sheetId val="1"/>
      <sheetId val="2"/>
      <sheetId val="3"/>
      <sheetId val="4"/>
      <sheetId val="5"/>
    </sheetIdMap>
  </header>
  <header guid="{76E2AE9F-B628-43A4-95E3-42FE316F0C0A}" dateTime="2014-09-18T17:11:50" maxSheetId="6" userName="user" r:id="rId381">
    <sheetIdMap count="5">
      <sheetId val="1"/>
      <sheetId val="2"/>
      <sheetId val="3"/>
      <sheetId val="4"/>
      <sheetId val="5"/>
    </sheetIdMap>
  </header>
  <header guid="{1C13FD1E-49CE-4455-861F-4054533B11FD}" dateTime="2014-09-18T17:12:21" maxSheetId="6" userName="user" r:id="rId382">
    <sheetIdMap count="5">
      <sheetId val="1"/>
      <sheetId val="2"/>
      <sheetId val="3"/>
      <sheetId val="4"/>
      <sheetId val="5"/>
    </sheetIdMap>
  </header>
  <header guid="{95AB8D92-A363-4860-8E32-0E9CD1FD44D3}" dateTime="2014-09-18T17:18:02" maxSheetId="6" userName="user" r:id="rId383">
    <sheetIdMap count="5">
      <sheetId val="1"/>
      <sheetId val="2"/>
      <sheetId val="3"/>
      <sheetId val="4"/>
      <sheetId val="5"/>
    </sheetIdMap>
  </header>
  <header guid="{CF33EC81-412A-4DBB-9452-BDB1631C73B5}" dateTime="2014-09-18T17:19:26" maxSheetId="6" userName="user" r:id="rId384">
    <sheetIdMap count="5">
      <sheetId val="1"/>
      <sheetId val="2"/>
      <sheetId val="3"/>
      <sheetId val="4"/>
      <sheetId val="5"/>
    </sheetIdMap>
  </header>
  <header guid="{273AB0C7-F444-4A8C-9D98-875AD707E39E}" dateTime="2014-09-18T17:19:30" maxSheetId="6" userName="user" r:id="rId385">
    <sheetIdMap count="5">
      <sheetId val="1"/>
      <sheetId val="2"/>
      <sheetId val="3"/>
      <sheetId val="4"/>
      <sheetId val="5"/>
    </sheetIdMap>
  </header>
  <header guid="{35025E90-98E2-4535-8210-71C188ED1630}" dateTime="2014-09-19T11:00:03" maxSheetId="6" userName="Администратор" r:id="rId386" minRId="4777">
    <sheetIdMap count="5">
      <sheetId val="1"/>
      <sheetId val="2"/>
      <sheetId val="3"/>
      <sheetId val="4"/>
      <sheetId val="5"/>
    </sheetIdMap>
  </header>
  <header guid="{2B785AFA-C752-435B-8104-A5FEB7430771}" dateTime="2014-09-19T11:02:01" maxSheetId="6" userName="Администратор" r:id="rId387" minRId="4783">
    <sheetIdMap count="5">
      <sheetId val="1"/>
      <sheetId val="2"/>
      <sheetId val="3"/>
      <sheetId val="4"/>
      <sheetId val="5"/>
    </sheetIdMap>
  </header>
  <header guid="{AFFB2125-3648-46A5-B266-F6768BA7FFE0}" dateTime="2014-09-19T11:05:21" maxSheetId="6" userName="й1" r:id="rId388">
    <sheetIdMap count="5">
      <sheetId val="1"/>
      <sheetId val="2"/>
      <sheetId val="3"/>
      <sheetId val="4"/>
      <sheetId val="5"/>
    </sheetIdMap>
  </header>
  <header guid="{5503CB3E-3C3B-49E0-A7E9-61DD371198DD}" dateTime="2014-09-19T11:11:06" maxSheetId="6" userName="Администратор" r:id="rId389" minRId="4792">
    <sheetIdMap count="5">
      <sheetId val="1"/>
      <sheetId val="2"/>
      <sheetId val="3"/>
      <sheetId val="4"/>
      <sheetId val="5"/>
    </sheetIdMap>
  </header>
  <header guid="{EFD7CD0B-133D-4A3B-AF40-99E838265762}" dateTime="2014-09-19T11:27:06" maxSheetId="6" userName="Администратор" r:id="rId390">
    <sheetIdMap count="5">
      <sheetId val="1"/>
      <sheetId val="2"/>
      <sheetId val="3"/>
      <sheetId val="4"/>
      <sheetId val="5"/>
    </sheetIdMap>
  </header>
  <header guid="{DB85939E-0899-493A-AF0E-9604C652F336}" dateTime="2014-09-22T08:58:51" maxSheetId="6" userName="й1" r:id="rId391" minRId="4803" maxRId="4804">
    <sheetIdMap count="5">
      <sheetId val="1"/>
      <sheetId val="2"/>
      <sheetId val="3"/>
      <sheetId val="4"/>
      <sheetId val="5"/>
    </sheetIdMap>
  </header>
  <header guid="{B5ED5C40-5C05-48FB-9F75-17F92EDEDE2D}" dateTime="2014-09-22T08:59:02" maxSheetId="6" userName="й1" r:id="rId392">
    <sheetIdMap count="5">
      <sheetId val="1"/>
      <sheetId val="2"/>
      <sheetId val="3"/>
      <sheetId val="4"/>
      <sheetId val="5"/>
    </sheetIdMap>
  </header>
  <header guid="{AA666EE0-509C-4001-BD7B-80C8E754F516}" dateTime="2014-09-22T08:59:12" maxSheetId="6" userName="й1" r:id="rId393">
    <sheetIdMap count="5">
      <sheetId val="1"/>
      <sheetId val="2"/>
      <sheetId val="3"/>
      <sheetId val="4"/>
      <sheetId val="5"/>
    </sheetIdMap>
  </header>
  <header guid="{E7DEFB63-7757-414F-8053-E8B742B1E0FB}" dateTime="2014-09-22T08:59:21" maxSheetId="6" userName="й1" r:id="rId394">
    <sheetIdMap count="5">
      <sheetId val="1"/>
      <sheetId val="2"/>
      <sheetId val="3"/>
      <sheetId val="4"/>
      <sheetId val="5"/>
    </sheetIdMap>
  </header>
  <header guid="{EE26D754-6EBC-4809-92D6-664546BDC2AC}" dateTime="2014-09-22T09:07:11" maxSheetId="6" userName="Администратор" r:id="rId395">
    <sheetIdMap count="5">
      <sheetId val="1"/>
      <sheetId val="2"/>
      <sheetId val="3"/>
      <sheetId val="4"/>
      <sheetId val="5"/>
    </sheetIdMap>
  </header>
  <header guid="{030FF7AD-9EC7-400C-9E24-F3D29C87F44D}" dateTime="2014-09-22T09:10:11" maxSheetId="6" userName="Администратор" r:id="rId396">
    <sheetIdMap count="5">
      <sheetId val="1"/>
      <sheetId val="2"/>
      <sheetId val="3"/>
      <sheetId val="4"/>
      <sheetId val="5"/>
    </sheetIdMap>
  </header>
  <header guid="{9C5AE3C2-B96C-4162-BEDB-D595FC35096C}" dateTime="2014-09-22T09:24:36" maxSheetId="6" userName="й1" r:id="rId397" minRId="4827" maxRId="4828">
    <sheetIdMap count="5">
      <sheetId val="1"/>
      <sheetId val="2"/>
      <sheetId val="3"/>
      <sheetId val="4"/>
      <sheetId val="5"/>
    </sheetIdMap>
  </header>
  <header guid="{C27A1289-51BB-4231-8792-C65271C701C8}" dateTime="2014-09-22T09:24:56" maxSheetId="6" userName="й1" r:id="rId398">
    <sheetIdMap count="5">
      <sheetId val="1"/>
      <sheetId val="2"/>
      <sheetId val="3"/>
      <sheetId val="4"/>
      <sheetId val="5"/>
    </sheetIdMap>
  </header>
  <header guid="{99C89700-EF52-430B-AB15-9C4B32BB2B63}" dateTime="2014-09-22T12:26:27" maxSheetId="6" userName="Администратор" r:id="rId399">
    <sheetIdMap count="5">
      <sheetId val="1"/>
      <sheetId val="2"/>
      <sheetId val="3"/>
      <sheetId val="4"/>
      <sheetId val="5"/>
    </sheetIdMap>
  </header>
  <header guid="{8B28CF1E-6A3D-4B48-B86A-B18ADCE3EE90}" dateTime="2014-09-22T12:46:32" maxSheetId="6" userName="Администратор" r:id="rId400" minRId="4840" maxRId="4869">
    <sheetIdMap count="5">
      <sheetId val="1"/>
      <sheetId val="2"/>
      <sheetId val="3"/>
      <sheetId val="4"/>
      <sheetId val="5"/>
    </sheetIdMap>
  </header>
  <header guid="{221A3910-C17C-4150-ABFC-99AF483C5FFC}" dateTime="2014-09-22T12:47:17" maxSheetId="6" userName="Администратор" r:id="rId401">
    <sheetIdMap count="5">
      <sheetId val="1"/>
      <sheetId val="2"/>
      <sheetId val="3"/>
      <sheetId val="4"/>
      <sheetId val="5"/>
    </sheetIdMap>
  </header>
  <header guid="{86FBC279-BA35-434B-9353-2C5F58783991}" dateTime="2014-09-22T12:48:04" maxSheetId="6" userName="Администратор" r:id="rId402">
    <sheetIdMap count="5">
      <sheetId val="1"/>
      <sheetId val="2"/>
      <sheetId val="3"/>
      <sheetId val="4"/>
      <sheetId val="5"/>
    </sheetIdMap>
  </header>
  <header guid="{6893CE6A-C845-4EFB-9381-420952EF9956}" dateTime="2014-09-22T15:05:08" maxSheetId="6" userName="Администратор" r:id="rId403">
    <sheetIdMap count="5">
      <sheetId val="1"/>
      <sheetId val="2"/>
      <sheetId val="3"/>
      <sheetId val="4"/>
      <sheetId val="5"/>
    </sheetIdMap>
  </header>
  <header guid="{E0622DA8-502E-4745-971C-50970C458B8C}" dateTime="2014-09-25T10:03:18" maxSheetId="6" userName="user" r:id="rId404">
    <sheetIdMap count="5">
      <sheetId val="1"/>
      <sheetId val="2"/>
      <sheetId val="3"/>
      <sheetId val="4"/>
      <sheetId val="5"/>
    </sheetIdMap>
  </header>
  <header guid="{22A561BF-A4F8-47F8-8D88-F7FCDE4D5B77}" dateTime="2014-09-25T10:19:35" maxSheetId="6" userName="Администратор" r:id="rId405">
    <sheetIdMap count="5">
      <sheetId val="1"/>
      <sheetId val="2"/>
      <sheetId val="3"/>
      <sheetId val="4"/>
      <sheetId val="5"/>
    </sheetIdMap>
  </header>
  <header guid="{451B8439-73AE-499C-AF86-5891201161C6}" dateTime="2014-09-25T11:36:55" maxSheetId="6" userName="Администратор" r:id="rId406">
    <sheetIdMap count="5">
      <sheetId val="1"/>
      <sheetId val="2"/>
      <sheetId val="3"/>
      <sheetId val="4"/>
      <sheetId val="5"/>
    </sheetIdMap>
  </header>
  <header guid="{B56A014D-5A52-475C-A491-E53C13EFA4C7}" dateTime="2014-09-25T11:38:22" maxSheetId="6" userName="Администратор" r:id="rId407">
    <sheetIdMap count="5">
      <sheetId val="1"/>
      <sheetId val="2"/>
      <sheetId val="3"/>
      <sheetId val="4"/>
      <sheetId val="5"/>
    </sheetIdMap>
  </header>
  <header guid="{33A987B5-CB8D-44DE-BCAC-A67452AB3753}" dateTime="2014-09-25T11:44:35" maxSheetId="6" userName="Администратор" r:id="rId408">
    <sheetIdMap count="5">
      <sheetId val="1"/>
      <sheetId val="2"/>
      <sheetId val="3"/>
      <sheetId val="4"/>
      <sheetId val="5"/>
    </sheetIdMap>
  </header>
  <header guid="{8BCF1527-D338-4B2B-B981-92CA4AA91333}" dateTime="2014-09-29T12:34:37" maxSheetId="6" userName="Администратор" r:id="rId409" minRId="4912">
    <sheetIdMap count="5">
      <sheetId val="1"/>
      <sheetId val="2"/>
      <sheetId val="3"/>
      <sheetId val="4"/>
      <sheetId val="5"/>
    </sheetIdMap>
  </header>
  <header guid="{BED9C2C6-BF99-4892-B8DA-7A226D8FCBB2}" dateTime="2014-09-29T12:34:55" maxSheetId="6" userName="Администратор" r:id="rId410" minRId="4918">
    <sheetIdMap count="5">
      <sheetId val="1"/>
      <sheetId val="2"/>
      <sheetId val="3"/>
      <sheetId val="4"/>
      <sheetId val="5"/>
    </sheetIdMap>
  </header>
  <header guid="{AD67F17E-6ABD-4467-9EFF-01DF2C33C9D6}" dateTime="2014-09-29T12:35:28" maxSheetId="6" userName="Администратор" r:id="rId411" minRId="4924">
    <sheetIdMap count="5">
      <sheetId val="1"/>
      <sheetId val="2"/>
      <sheetId val="3"/>
      <sheetId val="4"/>
      <sheetId val="5"/>
    </sheetIdMap>
  </header>
  <header guid="{976B4B1C-D54D-4C93-A064-025EC33E4804}" dateTime="2014-09-29T12:35:51" maxSheetId="6" userName="Администратор" r:id="rId412" minRId="4930">
    <sheetIdMap count="5">
      <sheetId val="1"/>
      <sheetId val="2"/>
      <sheetId val="3"/>
      <sheetId val="4"/>
      <sheetId val="5"/>
    </sheetIdMap>
  </header>
  <header guid="{713AE923-C119-4EA1-AA49-86C67976CBC8}" dateTime="2014-09-29T12:36:11" maxSheetId="6" userName="Администратор" r:id="rId413" minRId="4936">
    <sheetIdMap count="5">
      <sheetId val="1"/>
      <sheetId val="2"/>
      <sheetId val="3"/>
      <sheetId val="4"/>
      <sheetId val="5"/>
    </sheetIdMap>
  </header>
  <header guid="{193D8B8A-6DE9-472F-AE6E-D0857C1A7FE0}" dateTime="2014-09-29T12:36:31" maxSheetId="6" userName="Администратор" r:id="rId414" minRId="4942">
    <sheetIdMap count="5">
      <sheetId val="1"/>
      <sheetId val="2"/>
      <sheetId val="3"/>
      <sheetId val="4"/>
      <sheetId val="5"/>
    </sheetIdMap>
  </header>
  <header guid="{CF4B60CB-7DD7-4EB7-817E-995D91367F21}" dateTime="2014-09-29T16:47:52" maxSheetId="6" userName="Администратор" r:id="rId415">
    <sheetIdMap count="5">
      <sheetId val="1"/>
      <sheetId val="2"/>
      <sheetId val="3"/>
      <sheetId val="4"/>
      <sheetId val="5"/>
    </sheetIdMap>
  </header>
  <header guid="{0BC0AEAD-718B-4A57-ADFB-0B81E7289FCA}" dateTime="2014-09-29T17:29:27" maxSheetId="6" userName="user" r:id="rId416" minRId="4953" maxRId="4954">
    <sheetIdMap count="5">
      <sheetId val="1"/>
      <sheetId val="2"/>
      <sheetId val="3"/>
      <sheetId val="4"/>
      <sheetId val="5"/>
    </sheetIdMap>
  </header>
  <header guid="{8C18DA7B-4ED3-4E06-B743-30FC79C04C27}" dateTime="2014-09-29T17:29:47" maxSheetId="6" userName="Администратор" r:id="rId417">
    <sheetIdMap count="5">
      <sheetId val="1"/>
      <sheetId val="2"/>
      <sheetId val="3"/>
      <sheetId val="4"/>
      <sheetId val="5"/>
    </sheetIdMap>
  </header>
  <header guid="{D96A7A25-EE67-4537-B2BF-82886EB6D05A}" dateTime="2014-09-29T17:29:32" maxSheetId="6" userName="user" r:id="rId418">
    <sheetIdMap count="5">
      <sheetId val="1"/>
      <sheetId val="2"/>
      <sheetId val="3"/>
      <sheetId val="4"/>
      <sheetId val="5"/>
    </sheetIdMap>
  </header>
  <header guid="{C372223B-EEBC-4056-8C43-2421D1F65E25}" dateTime="2014-09-29T17:30:01" maxSheetId="6" userName="user" r:id="rId419">
    <sheetIdMap count="5">
      <sheetId val="1"/>
      <sheetId val="2"/>
      <sheetId val="3"/>
      <sheetId val="4"/>
      <sheetId val="5"/>
    </sheetIdMap>
  </header>
  <header guid="{F4921C9F-7393-464C-86AF-406CBAB20FB8}" dateTime="2014-09-29T17:41:51" maxSheetId="6" userName="user" r:id="rId420" minRId="4966" maxRId="4967">
    <sheetIdMap count="5">
      <sheetId val="1"/>
      <sheetId val="2"/>
      <sheetId val="3"/>
      <sheetId val="4"/>
      <sheetId val="5"/>
    </sheetIdMap>
  </header>
  <header guid="{9802923C-54BD-48A2-9104-3804E3FCF9D2}" dateTime="2014-09-29T17:41:55" maxSheetId="6" userName="user" r:id="rId421">
    <sheetIdMap count="5">
      <sheetId val="1"/>
      <sheetId val="2"/>
      <sheetId val="3"/>
      <sheetId val="4"/>
      <sheetId val="5"/>
    </sheetIdMap>
  </header>
  <header guid="{5A1091D0-FB30-4FBA-A5A1-490F751B32A6}" dateTime="2014-09-29T18:13:22" maxSheetId="6" userName="Администратор" r:id="rId422">
    <sheetIdMap count="5">
      <sheetId val="1"/>
      <sheetId val="2"/>
      <sheetId val="3"/>
      <sheetId val="4"/>
      <sheetId val="5"/>
    </sheetIdMap>
  </header>
  <header guid="{C48643D9-FF58-49E3-B629-BDE1B00667B8}" dateTime="2014-09-30T14:21:58" maxSheetId="6" userName="Администратор" r:id="rId423" minRId="4977">
    <sheetIdMap count="5">
      <sheetId val="1"/>
      <sheetId val="2"/>
      <sheetId val="3"/>
      <sheetId val="4"/>
      <sheetId val="5"/>
    </sheetIdMap>
  </header>
  <header guid="{6092E8E1-03BF-43B2-86E2-1C28DFB07A7B}" dateTime="2014-09-30T14:22:15" maxSheetId="6" userName="Администратор" r:id="rId424" minRId="4983">
    <sheetIdMap count="5">
      <sheetId val="1"/>
      <sheetId val="2"/>
      <sheetId val="3"/>
      <sheetId val="4"/>
      <sheetId val="5"/>
    </sheetIdMap>
  </header>
  <header guid="{5FF6AF36-88BC-4958-8EA4-71F86C2568DB}" dateTime="2014-09-30T14:35:03" maxSheetId="6" userName="Администратор" r:id="rId425" minRId="4989" maxRId="4995">
    <sheetIdMap count="5">
      <sheetId val="1"/>
      <sheetId val="2"/>
      <sheetId val="3"/>
      <sheetId val="4"/>
      <sheetId val="5"/>
    </sheetIdMap>
  </header>
  <header guid="{53BD2E44-FA9F-4DFF-92C3-B121D8AE6EAB}" dateTime="2014-09-30T14:36:12" maxSheetId="6" userName="Администратор" r:id="rId426" minRId="5001" maxRId="5009">
    <sheetIdMap count="5">
      <sheetId val="1"/>
      <sheetId val="2"/>
      <sheetId val="3"/>
      <sheetId val="4"/>
      <sheetId val="5"/>
    </sheetIdMap>
  </header>
  <header guid="{D26C06E9-3BE1-4CB9-AE82-30596B98FAEA}" dateTime="2014-09-30T15:10:37" maxSheetId="6" userName="Администратор" r:id="rId427" minRId="5015" maxRId="5016">
    <sheetIdMap count="5">
      <sheetId val="1"/>
      <sheetId val="2"/>
      <sheetId val="3"/>
      <sheetId val="4"/>
      <sheetId val="5"/>
    </sheetIdMap>
  </header>
  <header guid="{7AA7110C-412E-48BF-8204-BFA23F720177}" dateTime="2014-09-30T15:57:07" maxSheetId="6" userName="й1" r:id="rId428" minRId="5022" maxRId="5023">
    <sheetIdMap count="5">
      <sheetId val="1"/>
      <sheetId val="2"/>
      <sheetId val="3"/>
      <sheetId val="4"/>
      <sheetId val="5"/>
    </sheetIdMap>
  </header>
  <header guid="{D7BB87E1-BBB6-4CD2-925E-938E0EAF8AC9}" dateTime="2014-09-30T15:59:13" maxSheetId="6" userName="й1" r:id="rId429" minRId="5027" maxRId="5028">
    <sheetIdMap count="5">
      <sheetId val="1"/>
      <sheetId val="2"/>
      <sheetId val="3"/>
      <sheetId val="4"/>
      <sheetId val="5"/>
    </sheetIdMap>
  </header>
  <header guid="{088D13C5-2651-4651-B4B2-28791AC6A1B1}" dateTime="2014-09-30T15:59:31" maxSheetId="6" userName="й1" r:id="rId430">
    <sheetIdMap count="5">
      <sheetId val="1"/>
      <sheetId val="2"/>
      <sheetId val="3"/>
      <sheetId val="4"/>
      <sheetId val="5"/>
    </sheetIdMap>
  </header>
  <header guid="{74C6A760-0190-4021-BAE0-C2210C7844AA}" dateTime="2014-09-30T15:59:47" maxSheetId="6" userName="й1" r:id="rId431">
    <sheetIdMap count="5">
      <sheetId val="1"/>
      <sheetId val="2"/>
      <sheetId val="3"/>
      <sheetId val="4"/>
      <sheetId val="5"/>
    </sheetIdMap>
  </header>
  <header guid="{B05C2E6D-4177-4A43-ADA6-5324C99EAAF1}" dateTime="2014-09-30T16:01:04" maxSheetId="6" userName="й1" r:id="rId432">
    <sheetIdMap count="5">
      <sheetId val="1"/>
      <sheetId val="2"/>
      <sheetId val="3"/>
      <sheetId val="4"/>
      <sheetId val="5"/>
    </sheetIdMap>
  </header>
  <header guid="{E094B1FD-E1A2-4E8E-BED9-F3AA9D14D8C5}" dateTime="2014-09-30T16:01:18" maxSheetId="6" userName="й1" r:id="rId433">
    <sheetIdMap count="5">
      <sheetId val="1"/>
      <sheetId val="2"/>
      <sheetId val="3"/>
      <sheetId val="4"/>
      <sheetId val="5"/>
    </sheetIdMap>
  </header>
  <header guid="{37F50125-5DCB-459D-BE3A-35267F376046}" dateTime="2014-09-30T17:11:55" maxSheetId="6" userName="й1" r:id="rId434">
    <sheetIdMap count="5">
      <sheetId val="1"/>
      <sheetId val="2"/>
      <sheetId val="3"/>
      <sheetId val="4"/>
      <sheetId val="5"/>
    </sheetIdMap>
  </header>
  <header guid="{DC7F29FC-5B14-4D57-85FA-37B46CE1A79A}" dateTime="2014-09-30T17:33:41" maxSheetId="6" userName="Администратор" r:id="rId435">
    <sheetIdMap count="5">
      <sheetId val="1"/>
      <sheetId val="2"/>
      <sheetId val="3"/>
      <sheetId val="4"/>
      <sheetId val="5"/>
    </sheetIdMap>
  </header>
  <header guid="{8DAB0969-9C42-4F97-80F3-E8E89EAFD5D4}" dateTime="2014-09-30T17:36:36" maxSheetId="6" userName="Администратор" r:id="rId436">
    <sheetIdMap count="5">
      <sheetId val="1"/>
      <sheetId val="2"/>
      <sheetId val="3"/>
      <sheetId val="4"/>
      <sheetId val="5"/>
    </sheetIdMap>
  </header>
  <header guid="{8C4689F6-9E61-40C7-8295-DB61C1179AAA}" dateTime="2014-09-30T19:07:28" maxSheetId="6" userName="Администратор" r:id="rId437">
    <sheetIdMap count="5">
      <sheetId val="1"/>
      <sheetId val="2"/>
      <sheetId val="3"/>
      <sheetId val="4"/>
      <sheetId val="5"/>
    </sheetIdMap>
  </header>
  <header guid="{160C55D6-67B4-4365-93A8-F61DF8FEBD04}" dateTime="2014-10-01T10:59:07" maxSheetId="6" userName="Администратор" r:id="rId438">
    <sheetIdMap count="5">
      <sheetId val="1"/>
      <sheetId val="2"/>
      <sheetId val="3"/>
      <sheetId val="4"/>
      <sheetId val="5"/>
    </sheetIdMap>
  </header>
  <header guid="{FFCA8288-AEB0-414A-9A99-BAD147FE59F2}" dateTime="2014-10-01T11:01:25" maxSheetId="6" userName="Администратор" r:id="rId439">
    <sheetIdMap count="5">
      <sheetId val="1"/>
      <sheetId val="2"/>
      <sheetId val="3"/>
      <sheetId val="4"/>
      <sheetId val="5"/>
    </sheetIdMap>
  </header>
  <header guid="{BA4711C0-E3DD-4553-8108-A827356B6328}" dateTime="2014-10-01T11:04:49" maxSheetId="6" userName="Администратор" r:id="rId440">
    <sheetIdMap count="5">
      <sheetId val="1"/>
      <sheetId val="2"/>
      <sheetId val="3"/>
      <sheetId val="4"/>
      <sheetId val="5"/>
    </sheetIdMap>
  </header>
  <header guid="{F5E73B45-FE34-41F9-966A-3BD8C4799107}" dateTime="2014-10-01T11:12:56" maxSheetId="6" userName="Администратор" r:id="rId441" minRId="5080" maxRId="5094">
    <sheetIdMap count="5">
      <sheetId val="1"/>
      <sheetId val="2"/>
      <sheetId val="3"/>
      <sheetId val="4"/>
      <sheetId val="5"/>
    </sheetIdMap>
  </header>
  <header guid="{78F57FB3-4769-4C70-BFC9-5201713E1E59}" dateTime="2014-10-01T11:14:03" maxSheetId="6" userName="Администратор" r:id="rId442">
    <sheetIdMap count="5">
      <sheetId val="1"/>
      <sheetId val="2"/>
      <sheetId val="3"/>
      <sheetId val="4"/>
      <sheetId val="5"/>
    </sheetIdMap>
  </header>
  <header guid="{FBD76A27-FF3E-42AF-8DEE-3FFD69F7228E}" dateTime="2014-10-01T11:14:23" maxSheetId="6" userName="Администратор" r:id="rId443">
    <sheetIdMap count="5">
      <sheetId val="1"/>
      <sheetId val="2"/>
      <sheetId val="3"/>
      <sheetId val="4"/>
      <sheetId val="5"/>
    </sheetIdMap>
  </header>
  <header guid="{720BE4B8-1BD6-4C63-BB28-DFAC3D6D5CD1}" dateTime="2014-10-01T11:27:12" maxSheetId="6" userName="Администратор" r:id="rId444">
    <sheetIdMap count="5">
      <sheetId val="1"/>
      <sheetId val="2"/>
      <sheetId val="3"/>
      <sheetId val="4"/>
      <sheetId val="5"/>
    </sheetIdMap>
  </header>
  <header guid="{E13682DE-2D4A-4495-BE89-CB8A2BE8B5F4}" dateTime="2014-10-01T11:31:20" maxSheetId="6" userName="Администратор" r:id="rId445" minRId="5120">
    <sheetIdMap count="5">
      <sheetId val="1"/>
      <sheetId val="2"/>
      <sheetId val="3"/>
      <sheetId val="4"/>
      <sheetId val="5"/>
    </sheetIdMap>
  </header>
  <header guid="{890B2955-54AD-4233-9928-077F13B55CEF}" dateTime="2014-10-01T11:31:39" maxSheetId="6" userName="Администратор" r:id="rId446" minRId="5128">
    <sheetIdMap count="5">
      <sheetId val="1"/>
      <sheetId val="2"/>
      <sheetId val="3"/>
      <sheetId val="4"/>
      <sheetId val="5"/>
    </sheetIdMap>
  </header>
  <header guid="{E9F4C25B-A0E4-4FCF-AE3D-788457367765}" dateTime="2014-10-01T11:38:05" maxSheetId="6" userName="Администратор" r:id="rId447">
    <sheetIdMap count="5">
      <sheetId val="1"/>
      <sheetId val="2"/>
      <sheetId val="3"/>
      <sheetId val="4"/>
      <sheetId val="5"/>
    </sheetIdMap>
  </header>
  <header guid="{14390297-EA6A-4F44-BCB4-C6505DBEE0E7}" dateTime="2014-10-01T12:26:04" maxSheetId="6" userName="Администратор" r:id="rId448">
    <sheetIdMap count="5">
      <sheetId val="1"/>
      <sheetId val="2"/>
      <sheetId val="3"/>
      <sheetId val="4"/>
      <sheetId val="5"/>
    </sheetIdMap>
  </header>
  <header guid="{D9721D7A-A3B3-4E02-8C4A-050CD1E912D0}" dateTime="2014-10-01T12:27:38" maxSheetId="6" userName="Администратор" r:id="rId449">
    <sheetIdMap count="5">
      <sheetId val="1"/>
      <sheetId val="2"/>
      <sheetId val="3"/>
      <sheetId val="4"/>
      <sheetId val="5"/>
    </sheetIdMap>
  </header>
  <header guid="{0E666D56-8880-4A38-95A0-919EE240B783}" dateTime="2014-10-01T12:28:38" maxSheetId="6" userName="Администратор" r:id="rId450" minRId="5147">
    <sheetIdMap count="5">
      <sheetId val="1"/>
      <sheetId val="2"/>
      <sheetId val="3"/>
      <sheetId val="4"/>
      <sheetId val="5"/>
    </sheetIdMap>
  </header>
  <header guid="{823973B3-3261-43EA-A574-AC898E473066}" dateTime="2014-10-01T12:29:32" maxSheetId="6" userName="Администратор" r:id="rId451" minRId="5150">
    <sheetIdMap count="5">
      <sheetId val="1"/>
      <sheetId val="2"/>
      <sheetId val="3"/>
      <sheetId val="4"/>
      <sheetId val="5"/>
    </sheetIdMap>
  </header>
  <header guid="{96EE7757-3423-4A1B-A4DD-7FE26DFDC9BB}" dateTime="2014-10-01T12:32:41" maxSheetId="6" userName="Администратор" r:id="rId452">
    <sheetIdMap count="5">
      <sheetId val="1"/>
      <sheetId val="2"/>
      <sheetId val="3"/>
      <sheetId val="4"/>
      <sheetId val="5"/>
    </sheetIdMap>
  </header>
  <header guid="{320F5B4B-A1FE-4976-9568-820315115776}" dateTime="2014-10-01T12:33:28" maxSheetId="6" userName="Администратор" r:id="rId453">
    <sheetIdMap count="5">
      <sheetId val="1"/>
      <sheetId val="2"/>
      <sheetId val="3"/>
      <sheetId val="4"/>
      <sheetId val="5"/>
    </sheetIdMap>
  </header>
  <header guid="{95C3764B-B211-43DE-91C8-ED05019139AB}" dateTime="2014-10-01T12:57:51" maxSheetId="6" userName="Администратор" r:id="rId454" minRId="5157" maxRId="5159">
    <sheetIdMap count="5">
      <sheetId val="1"/>
      <sheetId val="2"/>
      <sheetId val="3"/>
      <sheetId val="4"/>
      <sheetId val="5"/>
    </sheetIdMap>
  </header>
  <header guid="{749C3309-2C76-49A3-A685-8408CCB49928}" dateTime="2014-10-01T13:00:02" maxSheetId="6" userName="Администратор" r:id="rId455" minRId="5162" maxRId="5165">
    <sheetIdMap count="5">
      <sheetId val="1"/>
      <sheetId val="2"/>
      <sheetId val="3"/>
      <sheetId val="4"/>
      <sheetId val="5"/>
    </sheetIdMap>
  </header>
  <header guid="{73673C41-2B99-4E50-B0B6-C8F892E407E5}" dateTime="2014-10-01T13:00:27" maxSheetId="6" userName="Администратор" r:id="rId456" minRId="5168">
    <sheetIdMap count="5">
      <sheetId val="1"/>
      <sheetId val="2"/>
      <sheetId val="3"/>
      <sheetId val="4"/>
      <sheetId val="5"/>
    </sheetIdMap>
  </header>
  <header guid="{7FEA337A-D297-4CC9-8E64-20A85291960E}" dateTime="2014-10-01T13:00:31" maxSheetId="6" userName="Администратор" r:id="rId457">
    <sheetIdMap count="5">
      <sheetId val="1"/>
      <sheetId val="2"/>
      <sheetId val="3"/>
      <sheetId val="4"/>
      <sheetId val="5"/>
    </sheetIdMap>
  </header>
  <header guid="{C14BD48B-F2BF-42E2-B822-A9991F59C787}" dateTime="2014-10-01T13:02:01" maxSheetId="6" userName="Администратор" r:id="rId458" minRId="5173">
    <sheetIdMap count="5">
      <sheetId val="1"/>
      <sheetId val="2"/>
      <sheetId val="3"/>
      <sheetId val="4"/>
      <sheetId val="5"/>
    </sheetIdMap>
  </header>
  <header guid="{8DD1F11B-049C-498B-898D-CD7311B81FE1}" dateTime="2014-10-01T13:02:53" maxSheetId="6" userName="Администратор" r:id="rId459" minRId="5176">
    <sheetIdMap count="5">
      <sheetId val="1"/>
      <sheetId val="2"/>
      <sheetId val="3"/>
      <sheetId val="4"/>
      <sheetId val="5"/>
    </sheetIdMap>
  </header>
  <header guid="{5AEDFAF6-D5D2-435A-B1F5-FAFEB101423C}" dateTime="2014-10-01T13:03:22" maxSheetId="6" userName="Администратор" r:id="rId460" minRId="5179">
    <sheetIdMap count="5">
      <sheetId val="1"/>
      <sheetId val="2"/>
      <sheetId val="3"/>
      <sheetId val="4"/>
      <sheetId val="5"/>
    </sheetIdMap>
  </header>
  <header guid="{1453431A-92B8-47DF-AAF2-04708832D1D5}" dateTime="2014-10-01T13:06:20" maxSheetId="6" userName="Администратор" r:id="rId461" minRId="5182" maxRId="5184">
    <sheetIdMap count="5">
      <sheetId val="1"/>
      <sheetId val="2"/>
      <sheetId val="3"/>
      <sheetId val="4"/>
      <sheetId val="5"/>
    </sheetIdMap>
  </header>
  <header guid="{CD0C77F7-333B-4238-871B-FBF6E73D53FD}" dateTime="2014-10-01T13:08:04" maxSheetId="6" userName="Администратор" r:id="rId462">
    <sheetIdMap count="5">
      <sheetId val="1"/>
      <sheetId val="2"/>
      <sheetId val="3"/>
      <sheetId val="4"/>
      <sheetId val="5"/>
    </sheetIdMap>
  </header>
  <header guid="{F0C617F7-8A48-4965-A1DB-27D16538F994}" dateTime="2014-10-01T15:23:28" maxSheetId="6" userName="Администратор" r:id="rId463">
    <sheetIdMap count="5">
      <sheetId val="1"/>
      <sheetId val="2"/>
      <sheetId val="3"/>
      <sheetId val="4"/>
      <sheetId val="5"/>
    </sheetIdMap>
  </header>
  <header guid="{37B2F5F2-7B1B-44AF-A4DE-EA71B7C6F734}" dateTime="2014-10-01T15:32:45" maxSheetId="6" userName="Дячук" r:id="rId464">
    <sheetIdMap count="5">
      <sheetId val="1"/>
      <sheetId val="2"/>
      <sheetId val="3"/>
      <sheetId val="4"/>
      <sheetId val="5"/>
    </sheetIdMap>
  </header>
  <header guid="{53C581EE-BA61-4567-B4E3-925E2F81E457}" dateTime="2014-10-01T15:34:00" maxSheetId="6" userName="Дячук" r:id="rId465">
    <sheetIdMap count="5">
      <sheetId val="1"/>
      <sheetId val="2"/>
      <sheetId val="3"/>
      <sheetId val="4"/>
      <sheetId val="5"/>
    </sheetIdMap>
  </header>
  <header guid="{E28CB4E1-4B21-4B40-B7B3-47B8CC18B49E}" dateTime="2014-10-01T15:37:40" maxSheetId="6" userName="Дячук" r:id="rId466">
    <sheetIdMap count="5">
      <sheetId val="1"/>
      <sheetId val="2"/>
      <sheetId val="3"/>
      <sheetId val="4"/>
      <sheetId val="5"/>
    </sheetIdMap>
  </header>
  <header guid="{3BE8E71C-1EF7-4D18-9DAB-F5EAEBF5BC07}" dateTime="2014-10-01T15:43:41" maxSheetId="6" userName="Дячук" r:id="rId467">
    <sheetIdMap count="5">
      <sheetId val="1"/>
      <sheetId val="2"/>
      <sheetId val="3"/>
      <sheetId val="4"/>
      <sheetId val="5"/>
    </sheetIdMap>
  </header>
  <header guid="{4BF1EDC4-B7A3-4395-BC99-5FD03CEFBB44}" dateTime="2014-10-01T15:45:49" maxSheetId="6" userName="Дячук" r:id="rId468">
    <sheetIdMap count="5">
      <sheetId val="1"/>
      <sheetId val="2"/>
      <sheetId val="3"/>
      <sheetId val="4"/>
      <sheetId val="5"/>
    </sheetIdMap>
  </header>
  <header guid="{F864C5A6-2F1D-4009-AC33-7A9029DBFE2E}" dateTime="2014-10-01T15:46:13" maxSheetId="6" userName="Дячук" r:id="rId469">
    <sheetIdMap count="5">
      <sheetId val="1"/>
      <sheetId val="2"/>
      <sheetId val="3"/>
      <sheetId val="4"/>
      <sheetId val="5"/>
    </sheetIdMap>
  </header>
  <header guid="{8E26DA01-0751-460E-BEE7-4A000BE25551}" dateTime="2014-10-01T15:49:12" maxSheetId="6" userName="Дячук" r:id="rId470">
    <sheetIdMap count="5">
      <sheetId val="1"/>
      <sheetId val="2"/>
      <sheetId val="3"/>
      <sheetId val="4"/>
      <sheetId val="5"/>
    </sheetIdMap>
  </header>
  <header guid="{6355DC6F-98F7-48AD-B179-3ECA4B64967F}" dateTime="2014-10-01T16:34:58" maxSheetId="6" userName="Дячук" r:id="rId471">
    <sheetIdMap count="5">
      <sheetId val="1"/>
      <sheetId val="2"/>
      <sheetId val="3"/>
      <sheetId val="4"/>
      <sheetId val="5"/>
    </sheetIdMap>
  </header>
</headers>
</file>

<file path=xl/revisions/revisionLog1.xml><?xml version="1.0" encoding="utf-8"?>
<revisions xmlns="http://schemas.openxmlformats.org/spreadsheetml/2006/main" xmlns:r="http://schemas.openxmlformats.org/officeDocument/2006/relationships">
  <rcv guid="{167491D8-6D6D-447D-A119-5E65D8431081}" action="delete"/>
  <rdn rId="0" localSheetId="3" customView="1" name="Z_167491D8_6D6D_447D_A119_5E65D8431081_.wvu.Rows" hidden="1" oldHidden="1">
    <formula>'2014 год'!$112:$118,'2014 год'!$348:$349,'2014 год'!$363:$366,'2014 год'!$371:$374,'2014 год'!$443:$447,'2014 год'!$1076:$1078,'2014 год'!$1083:$1085</formula>
  </rdn>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1C060685-541B-49B8-81E5-C9855E92EF71}" action="delete"/>
  <rdn rId="0" localSheetId="3" customView="1" name="Z_1C060685_541B_49B8_81E5_C9855E92EF71_.wvu.PrintArea" hidden="1" oldHidden="1">
    <formula>'2014 год'!$A$1:$I$1205</formula>
    <oldFormula>'2014 год'!$A$1:$I$1205</oldFormula>
  </rdn>
  <rdn rId="0" localSheetId="3" customView="1" name="Z_1C060685_541B_49B8_81E5_C9855E92EF71_.wvu.Rows" hidden="1" oldHidden="1">
    <formula>'2014 год'!$112:$118,'2014 год'!$348:$349,'2014 год'!$363:$366,'2014 год'!$371:$374,'2014 год'!$443:$447,'2014 год'!$1076:$1078,'2014 год'!$1083:$1085,'2014 год'!$1177:$1179</formula>
    <oldFormula>'2014 год'!$112:$118,'2014 год'!$348:$349,'2014 год'!$363:$366,'2014 год'!$371:$374,'2014 год'!$443:$447,'2014 год'!$1076:$1078,'2014 год'!$1083:$1085,'2014 год'!$1177:$1179</oldFormula>
  </rdn>
  <rdn rId="0" localSheetId="3" customView="1" name="Z_1C060685_541B_49B8_81E5_C9855E92EF71_.wvu.Cols" hidden="1" oldHidden="1">
    <formula>'2014 год'!$G:$H</formula>
    <oldFormula>'2014 год'!$G:$H</oldFormula>
  </rdn>
  <rdn rId="0" localSheetId="3" customView="1" name="Z_1C060685_541B_49B8_81E5_C9855E92EF71_.wvu.FilterData" hidden="1" oldHidden="1">
    <formula>'2014 год'!$A$8:$F$1205</formula>
    <oldFormula>'2014 год'!$A$8:$F$1205</oldFormula>
  </rdn>
  <rcv guid="{1C060685-541B-49B8-81E5-C9855E92EF71}" action="add"/>
</revisions>
</file>

<file path=xl/revisions/revisionLog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10.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год'!$A$1:$I$1205</formula>
    <oldFormula>'2014 год'!$A$1:$I$1205</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год'!$A$8:$F$1205</formula>
    <oldFormula>'2014 год'!$A$8:$F$1205</oldFormula>
  </rdn>
  <rcv guid="{EA1929C7-85F7-40DE-826A-94377FC9966E}" action="add"/>
</revisions>
</file>

<file path=xl/revisions/revisionLog1101.xml><?xml version="1.0" encoding="utf-8"?>
<revisions xmlns="http://schemas.openxmlformats.org/spreadsheetml/2006/main" xmlns:r="http://schemas.openxmlformats.org/officeDocument/2006/relationships">
  <rcc rId="3359" sId="3">
    <oc r="G934">
      <f>G934</f>
    </oc>
    <nc r="G934">
      <f>G935</f>
    </nc>
  </rcc>
  <rcc rId="3360" sId="3">
    <oc r="H934">
      <f>H934</f>
    </oc>
    <nc r="H934">
      <f>H935</f>
    </nc>
  </rcc>
  <rcc rId="3361" sId="3">
    <oc r="I934">
      <f>I934</f>
    </oc>
    <nc r="I934">
      <f>I935</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год'!$A$1:$I$1160</formula>
    <oldFormula>'2014 год'!$A$1:$I$1160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год'!$A$8:$F$1160</formula>
    <oldFormula>'2014 год'!$A$8:$F$1160</oldFormula>
  </rdn>
  <rcv guid="{167491D8-6D6D-447D-A119-5E65D8431081}" action="add"/>
</revisions>
</file>

<file path=xl/revisions/revisionLog11011.xml><?xml version="1.0" encoding="utf-8"?>
<revisions xmlns="http://schemas.openxmlformats.org/spreadsheetml/2006/main" xmlns:r="http://schemas.openxmlformats.org/officeDocument/2006/relationships">
  <rrc rId="3041" sId="3" ref="A1114:XFD1114" action="insertRow">
    <undo index="0" exp="area" ref3D="1" dr="$G$1:$G$1048576" dn="Z_5B0ECC04_287D_41FE_BA8D_5B249E27F599_.wvu.Cols" sId="3"/>
  </rrc>
  <rrc rId="3042" sId="3" ref="A1114:XFD1114" action="insertRow">
    <undo index="0" exp="area" ref3D="1" dr="$G$1:$G$1048576" dn="Z_5B0ECC04_287D_41FE_BA8D_5B249E27F599_.wvu.Cols" sId="3"/>
  </rrc>
  <rrc rId="3043" sId="3" ref="A1114:XFD1115" action="insertRow">
    <undo index="0" exp="area" ref3D="1" dr="$G$1:$G$1048576" dn="Z_5B0ECC04_287D_41FE_BA8D_5B249E27F599_.wvu.Cols" sId="3"/>
  </rrc>
  <rcc rId="3044" sId="3" odxf="1" dxf="1">
    <nc r="A1114" t="inlineStr">
      <is>
        <t>Осуществление переданных государственных полномочий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статьями 6, 7, частями 1 и 2 статьи 8 Закона Республики Коми «Об административной ответственности в Республике Коми»</t>
      </is>
    </nc>
    <odxf>
      <numFmt numFmtId="30" formatCode="@"/>
      <fill>
        <patternFill>
          <bgColor theme="8" tint="0.79998168889431442"/>
        </patternFill>
      </fill>
      <border outline="0">
        <left/>
        <right/>
        <top/>
        <bottom/>
      </border>
    </odxf>
    <ndxf>
      <numFmt numFmtId="0" formatCode="General"/>
      <fill>
        <patternFill>
          <bgColor theme="0"/>
        </patternFill>
      </fill>
      <border outline="0">
        <left style="dotted">
          <color indexed="64"/>
        </left>
        <right style="dotted">
          <color indexed="64"/>
        </right>
        <top style="dotted">
          <color indexed="64"/>
        </top>
        <bottom style="dotted">
          <color indexed="64"/>
        </bottom>
      </border>
    </ndxf>
  </rcc>
  <rcc rId="3045" sId="3" odxf="1" dxf="1">
    <nc r="B1114" t="inlineStr">
      <is>
        <t>992</t>
      </is>
    </nc>
    <odxf>
      <fill>
        <patternFill>
          <bgColor theme="8" tint="0.79998168889431442"/>
        </patternFill>
      </fill>
    </odxf>
    <ndxf>
      <fill>
        <patternFill>
          <bgColor theme="0"/>
        </patternFill>
      </fill>
    </ndxf>
  </rcc>
  <rcc rId="3046" sId="3" odxf="1" dxf="1">
    <nc r="C1114" t="inlineStr">
      <is>
        <t>01</t>
      </is>
    </nc>
    <odxf>
      <fill>
        <patternFill>
          <bgColor theme="8" tint="0.79998168889431442"/>
        </patternFill>
      </fill>
    </odxf>
    <ndxf>
      <fill>
        <patternFill>
          <bgColor theme="0"/>
        </patternFill>
      </fill>
    </ndxf>
  </rcc>
  <rcc rId="3047" sId="3" odxf="1" dxf="1">
    <nc r="D1114" t="inlineStr">
      <is>
        <t>13</t>
      </is>
    </nc>
    <odxf>
      <fill>
        <patternFill>
          <bgColor theme="8" tint="0.79998168889431442"/>
        </patternFill>
      </fill>
    </odxf>
    <ndxf>
      <fill>
        <patternFill>
          <bgColor theme="0"/>
        </patternFill>
      </fill>
    </ndxf>
  </rcc>
  <rfmt sheetId="3" sqref="E1114" start="0" length="0">
    <dxf>
      <fill>
        <patternFill>
          <bgColor theme="0"/>
        </patternFill>
      </fill>
    </dxf>
  </rfmt>
  <rfmt sheetId="3" sqref="F1114" start="0" length="0">
    <dxf>
      <fill>
        <patternFill>
          <bgColor theme="0"/>
        </patternFill>
      </fill>
    </dxf>
  </rfmt>
  <rcc rId="3048" sId="3" odxf="1" dxf="1">
    <nc r="G1114">
      <f>G1115</f>
    </nc>
    <odxf>
      <fill>
        <patternFill>
          <bgColor theme="8" tint="0.79998168889431442"/>
        </patternFill>
      </fill>
    </odxf>
    <ndxf>
      <fill>
        <patternFill>
          <bgColor theme="0"/>
        </patternFill>
      </fill>
    </ndxf>
  </rcc>
  <rcc rId="3049" sId="3" odxf="1" dxf="1">
    <nc r="H1114">
      <f>H1115</f>
    </nc>
    <odxf>
      <fill>
        <patternFill>
          <bgColor theme="8" tint="0.79998168889431442"/>
        </patternFill>
      </fill>
    </odxf>
    <ndxf>
      <fill>
        <patternFill>
          <bgColor theme="0"/>
        </patternFill>
      </fill>
    </ndxf>
  </rcc>
  <rcc rId="3050" sId="3" odxf="1" dxf="1">
    <nc r="I1114">
      <f>I1115</f>
    </nc>
    <odxf>
      <fill>
        <patternFill>
          <bgColor theme="8" tint="0.79998168889431442"/>
        </patternFill>
      </fill>
    </odxf>
    <ndxf>
      <fill>
        <patternFill>
          <bgColor theme="0"/>
        </patternFill>
      </fill>
    </ndxf>
  </rcc>
  <rcc rId="3051" sId="3" odxf="1" dxf="1">
    <nc r="A1115" t="inlineStr">
      <is>
        <t>Межбюджетные трансферты</t>
      </is>
    </nc>
    <odxf>
      <numFmt numFmtId="30" formatCode="@"/>
      <fill>
        <patternFill>
          <bgColor theme="8" tint="0.79998168889431442"/>
        </patternFill>
      </fill>
      <border outline="0">
        <left/>
        <right/>
        <top/>
        <bottom/>
      </border>
    </odxf>
    <ndxf>
      <numFmt numFmtId="15" formatCode="0.00E+00"/>
      <fill>
        <patternFill>
          <bgColor theme="0"/>
        </patternFill>
      </fill>
      <border outline="0">
        <left style="dotted">
          <color indexed="64"/>
        </left>
        <right style="dotted">
          <color indexed="64"/>
        </right>
        <top style="dotted">
          <color indexed="64"/>
        </top>
        <bottom style="dotted">
          <color indexed="64"/>
        </bottom>
      </border>
    </ndxf>
  </rcc>
  <rcc rId="3052" sId="3" odxf="1" dxf="1">
    <nc r="B1115" t="inlineStr">
      <is>
        <t>992</t>
      </is>
    </nc>
    <odxf>
      <fill>
        <patternFill>
          <bgColor theme="8" tint="0.79998168889431442"/>
        </patternFill>
      </fill>
    </odxf>
    <ndxf>
      <fill>
        <patternFill>
          <bgColor theme="0"/>
        </patternFill>
      </fill>
    </ndxf>
  </rcc>
  <rcc rId="3053" sId="3" odxf="1" dxf="1">
    <nc r="C1115" t="inlineStr">
      <is>
        <t>01</t>
      </is>
    </nc>
    <odxf>
      <fill>
        <patternFill>
          <bgColor theme="8" tint="0.79998168889431442"/>
        </patternFill>
      </fill>
    </odxf>
    <ndxf>
      <fill>
        <patternFill>
          <bgColor theme="0"/>
        </patternFill>
      </fill>
    </ndxf>
  </rcc>
  <rcc rId="3054" sId="3" odxf="1" dxf="1">
    <nc r="D1115" t="inlineStr">
      <is>
        <t>13</t>
      </is>
    </nc>
    <odxf>
      <fill>
        <patternFill>
          <bgColor theme="8" tint="0.79998168889431442"/>
        </patternFill>
      </fill>
    </odxf>
    <ndxf>
      <fill>
        <patternFill>
          <bgColor theme="0"/>
        </patternFill>
      </fill>
    </ndxf>
  </rcc>
  <rfmt sheetId="3" sqref="E1115" start="0" length="0">
    <dxf>
      <fill>
        <patternFill>
          <bgColor theme="0"/>
        </patternFill>
      </fill>
    </dxf>
  </rfmt>
  <rcc rId="3055" sId="3" odxf="1" dxf="1">
    <nc r="F1115" t="inlineStr">
      <is>
        <t>500</t>
      </is>
    </nc>
    <odxf>
      <fill>
        <patternFill>
          <bgColor theme="8" tint="0.79998168889431442"/>
        </patternFill>
      </fill>
    </odxf>
    <ndxf>
      <fill>
        <patternFill>
          <bgColor theme="0"/>
        </patternFill>
      </fill>
    </ndxf>
  </rcc>
  <rcc rId="3056" sId="3" odxf="1" dxf="1">
    <nc r="G1115">
      <f>G1116</f>
    </nc>
    <odxf>
      <fill>
        <patternFill>
          <bgColor theme="8" tint="0.79998168889431442"/>
        </patternFill>
      </fill>
    </odxf>
    <ndxf>
      <fill>
        <patternFill>
          <bgColor theme="0"/>
        </patternFill>
      </fill>
    </ndxf>
  </rcc>
  <rcc rId="3057" sId="3" odxf="1" dxf="1">
    <nc r="H1115">
      <f>H1116</f>
    </nc>
    <odxf>
      <fill>
        <patternFill>
          <bgColor theme="8" tint="0.79998168889431442"/>
        </patternFill>
      </fill>
    </odxf>
    <ndxf>
      <fill>
        <patternFill>
          <bgColor theme="0"/>
        </patternFill>
      </fill>
    </ndxf>
  </rcc>
  <rcc rId="3058" sId="3" odxf="1" dxf="1">
    <nc r="I1115">
      <f>I1116</f>
    </nc>
    <odxf>
      <fill>
        <patternFill>
          <bgColor theme="8" tint="0.79998168889431442"/>
        </patternFill>
      </fill>
    </odxf>
    <ndxf>
      <fill>
        <patternFill>
          <bgColor theme="0"/>
        </patternFill>
      </fill>
    </ndxf>
  </rcc>
  <rcc rId="3059" sId="3" odxf="1" dxf="1">
    <nc r="A1116" t="inlineStr">
      <is>
        <t>Субвенции</t>
      </is>
    </nc>
    <odxf>
      <fill>
        <patternFill patternType="solid">
          <bgColor theme="8" tint="0.79998168889431442"/>
        </patternFill>
      </fill>
      <border outline="0">
        <left/>
        <right/>
        <top/>
        <bottom/>
      </border>
    </odxf>
    <ndxf>
      <fill>
        <patternFill patternType="none">
          <bgColor indexed="65"/>
        </patternFill>
      </fill>
      <border outline="0">
        <left style="dotted">
          <color indexed="64"/>
        </left>
        <right style="dotted">
          <color indexed="64"/>
        </right>
        <top style="dotted">
          <color indexed="64"/>
        </top>
        <bottom style="dotted">
          <color indexed="64"/>
        </bottom>
      </border>
    </ndxf>
  </rcc>
  <rcc rId="3060" sId="3" odxf="1" dxf="1">
    <nc r="B1116" t="inlineStr">
      <is>
        <t>992</t>
      </is>
    </nc>
    <odxf>
      <fill>
        <patternFill patternType="solid">
          <bgColor theme="8" tint="0.79998168889431442"/>
        </patternFill>
      </fill>
    </odxf>
    <ndxf>
      <fill>
        <patternFill patternType="none">
          <bgColor indexed="65"/>
        </patternFill>
      </fill>
    </ndxf>
  </rcc>
  <rcc rId="3061" sId="3" odxf="1" dxf="1">
    <nc r="C1116" t="inlineStr">
      <is>
        <t>01</t>
      </is>
    </nc>
    <odxf>
      <fill>
        <patternFill patternType="solid">
          <bgColor theme="8" tint="0.79998168889431442"/>
        </patternFill>
      </fill>
    </odxf>
    <ndxf>
      <fill>
        <patternFill patternType="none">
          <bgColor indexed="65"/>
        </patternFill>
      </fill>
    </ndxf>
  </rcc>
  <rcc rId="3062" sId="3" odxf="1" dxf="1">
    <nc r="D1116" t="inlineStr">
      <is>
        <t>13</t>
      </is>
    </nc>
    <odxf>
      <fill>
        <patternFill patternType="solid">
          <bgColor theme="8" tint="0.79998168889431442"/>
        </patternFill>
      </fill>
    </odxf>
    <ndxf>
      <fill>
        <patternFill patternType="none">
          <bgColor indexed="65"/>
        </patternFill>
      </fill>
    </ndxf>
  </rcc>
  <rfmt sheetId="3" sqref="E1116" start="0" length="0">
    <dxf>
      <fill>
        <patternFill>
          <bgColor theme="0"/>
        </patternFill>
      </fill>
    </dxf>
  </rfmt>
  <rcc rId="3063" sId="3" odxf="1" dxf="1">
    <nc r="F1116" t="inlineStr">
      <is>
        <t>530</t>
      </is>
    </nc>
    <odxf>
      <fill>
        <patternFill>
          <bgColor theme="8" tint="0.79998168889431442"/>
        </patternFill>
      </fill>
    </odxf>
    <ndxf>
      <fill>
        <patternFill>
          <bgColor theme="0"/>
        </patternFill>
      </fill>
    </ndxf>
  </rcc>
  <rcc rId="3064" sId="3" odxf="1" dxf="1">
    <nc r="G1116">
      <f>G1117</f>
    </nc>
    <odxf>
      <fill>
        <patternFill>
          <bgColor theme="8" tint="0.79998168889431442"/>
        </patternFill>
      </fill>
    </odxf>
    <ndxf>
      <fill>
        <patternFill>
          <bgColor theme="0"/>
        </patternFill>
      </fill>
    </ndxf>
  </rcc>
  <rcc rId="3065" sId="3" odxf="1" dxf="1">
    <nc r="H1116">
      <f>H1117</f>
    </nc>
    <odxf>
      <fill>
        <patternFill>
          <bgColor theme="8" tint="0.79998168889431442"/>
        </patternFill>
      </fill>
    </odxf>
    <ndxf>
      <fill>
        <patternFill>
          <bgColor theme="0"/>
        </patternFill>
      </fill>
    </ndxf>
  </rcc>
  <rcc rId="3066" sId="3" odxf="1" dxf="1">
    <nc r="I1116">
      <f>I1117</f>
    </nc>
    <odxf>
      <fill>
        <patternFill>
          <bgColor theme="8" tint="0.79998168889431442"/>
        </patternFill>
      </fill>
    </odxf>
    <ndxf>
      <fill>
        <patternFill>
          <bgColor theme="0"/>
        </patternFill>
      </fill>
    </ndxf>
  </rcc>
  <rcc rId="3067" sId="3" odxf="1" dxf="1">
    <nc r="A1117" t="inlineStr">
      <is>
        <t>за счет субвенции республиканского бюджета РК</t>
      </is>
    </nc>
    <odxf>
      <border outline="0">
        <left/>
        <right/>
        <top/>
        <bottom/>
      </border>
    </odxf>
    <ndxf>
      <border outline="0">
        <left style="dotted">
          <color indexed="64"/>
        </left>
        <right style="dotted">
          <color indexed="64"/>
        </right>
        <top style="dotted">
          <color indexed="64"/>
        </top>
        <bottom style="dotted">
          <color indexed="64"/>
        </bottom>
      </border>
    </ndxf>
  </rcc>
  <rcc rId="3068" sId="3">
    <nc r="B1117" t="inlineStr">
      <is>
        <t>992</t>
      </is>
    </nc>
  </rcc>
  <rcc rId="3069" sId="3">
    <nc r="C1117" t="inlineStr">
      <is>
        <t>01</t>
      </is>
    </nc>
  </rcc>
  <rcc rId="3070" sId="3">
    <nc r="D1117" t="inlineStr">
      <is>
        <t>13</t>
      </is>
    </nc>
  </rcc>
  <rcc rId="3071" sId="3">
    <nc r="F1117" t="inlineStr">
      <is>
        <t>530</t>
      </is>
    </nc>
  </rcc>
  <rcc rId="3072" sId="3">
    <nc r="I1117">
      <f>G1117+H1117</f>
    </nc>
  </rcc>
  <rcc rId="3073" sId="3">
    <nc r="E1114" t="inlineStr">
      <is>
        <t>99 0 7317</t>
      </is>
    </nc>
  </rcc>
  <rcc rId="3074" sId="3">
    <nc r="E1115" t="inlineStr">
      <is>
        <t>99 0 7317</t>
      </is>
    </nc>
  </rcc>
  <rcc rId="3075" sId="3">
    <nc r="E1116" t="inlineStr">
      <is>
        <t>99 0 7317</t>
      </is>
    </nc>
  </rcc>
  <rcc rId="3076" sId="3">
    <nc r="E1117" t="inlineStr">
      <is>
        <t>99 0 7317</t>
      </is>
    </nc>
  </rcc>
  <rcc rId="3077" sId="3" numFmtId="4">
    <nc r="H1117">
      <v>47.7</v>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год'!$A$1:$I$1146</formula>
    <oldFormula>'2014 год'!$A$1:$I$1146</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год'!$A$8:$F$1146</formula>
    <oldFormula>'2014 год'!$A$8:$F$1146</oldFormula>
  </rdn>
  <rcv guid="{167491D8-6D6D-447D-A119-5E65D8431081}" action="add"/>
</revisions>
</file>

<file path=xl/revisions/revisionLog110111.xml><?xml version="1.0" encoding="utf-8"?>
<revisions xmlns="http://schemas.openxmlformats.org/spreadsheetml/2006/main" xmlns:r="http://schemas.openxmlformats.org/officeDocument/2006/relationships">
  <rcc rId="780" sId="3">
    <nc r="J45">
      <f>G45+H45</f>
    </nc>
  </rcc>
  <rcc rId="781" sId="3" odxf="1" dxf="1">
    <nc r="J46">
      <f>G46+H46</f>
    </nc>
    <odxf>
      <numFmt numFmtId="0" formatCode="General"/>
    </odxf>
    <ndxf>
      <numFmt numFmtId="166" formatCode="#,##0.0"/>
    </ndxf>
  </rcc>
  <rcc rId="782" sId="3" odxf="1" dxf="1">
    <nc r="J47">
      <f>G47+H47</f>
    </nc>
    <odxf>
      <numFmt numFmtId="0" formatCode="General"/>
    </odxf>
    <ndxf>
      <numFmt numFmtId="166" formatCode="#,##0.0"/>
    </ndxf>
  </rcc>
  <rcc rId="783" sId="3" odxf="1" dxf="1">
    <nc r="J48">
      <f>G48+H48</f>
    </nc>
    <odxf>
      <numFmt numFmtId="0" formatCode="General"/>
    </odxf>
    <ndxf>
      <numFmt numFmtId="166" formatCode="#,##0.0"/>
    </ndxf>
  </rcc>
  <rcc rId="784" sId="3" odxf="1" dxf="1">
    <nc r="J49">
      <f>G49+H49</f>
    </nc>
    <odxf>
      <numFmt numFmtId="0" formatCode="General"/>
    </odxf>
    <ndxf>
      <numFmt numFmtId="166" formatCode="#,##0.0"/>
    </ndxf>
  </rcc>
  <rcc rId="785" sId="3" odxf="1" dxf="1">
    <nc r="J50">
      <f>G50+H50</f>
    </nc>
    <odxf>
      <numFmt numFmtId="0" formatCode="General"/>
    </odxf>
    <ndxf>
      <numFmt numFmtId="166" formatCode="#,##0.0"/>
    </ndxf>
  </rcc>
  <rcc rId="786" sId="3" odxf="1" dxf="1">
    <nc r="J51">
      <f>G51+H51</f>
    </nc>
    <odxf>
      <numFmt numFmtId="0" formatCode="General"/>
    </odxf>
    <ndxf>
      <numFmt numFmtId="166" formatCode="#,##0.0"/>
    </ndxf>
  </rcc>
  <rcc rId="787" sId="3" odxf="1" dxf="1">
    <nc r="J52">
      <f>G52+H52</f>
    </nc>
    <odxf>
      <numFmt numFmtId="0" formatCode="General"/>
    </odxf>
    <ndxf>
      <numFmt numFmtId="166" formatCode="#,##0.0"/>
    </ndxf>
  </rcc>
  <rcc rId="788" sId="3" odxf="1" dxf="1">
    <nc r="J53">
      <f>G53+H53</f>
    </nc>
    <odxf>
      <numFmt numFmtId="0" formatCode="General"/>
    </odxf>
    <ndxf>
      <numFmt numFmtId="166" formatCode="#,##0.0"/>
    </ndxf>
  </rcc>
  <rcc rId="789" sId="3" odxf="1" dxf="1">
    <nc r="J54">
      <f>G54+H54</f>
    </nc>
    <odxf>
      <numFmt numFmtId="0" formatCode="General"/>
    </odxf>
    <ndxf>
      <numFmt numFmtId="166" formatCode="#,##0.0"/>
    </ndxf>
  </rcc>
  <rcc rId="790" sId="3" odxf="1" dxf="1">
    <nc r="J55">
      <f>G55+H55</f>
    </nc>
    <odxf>
      <numFmt numFmtId="0" formatCode="General"/>
    </odxf>
    <ndxf>
      <numFmt numFmtId="166" formatCode="#,##0.0"/>
    </ndxf>
  </rcc>
  <rcc rId="791" sId="3" odxf="1" dxf="1">
    <nc r="J56">
      <f>G56+H56</f>
    </nc>
    <odxf>
      <numFmt numFmtId="0" formatCode="General"/>
    </odxf>
    <ndxf>
      <numFmt numFmtId="166" formatCode="#,##0.0"/>
    </ndxf>
  </rcc>
  <rcc rId="792" sId="3" odxf="1" dxf="1">
    <nc r="J57">
      <f>G57+H57</f>
    </nc>
    <odxf>
      <numFmt numFmtId="0" formatCode="General"/>
    </odxf>
    <ndxf>
      <numFmt numFmtId="166" formatCode="#,##0.0"/>
    </ndxf>
  </rcc>
  <rcc rId="793" sId="3" odxf="1" dxf="1">
    <nc r="J58">
      <f>G58+H58</f>
    </nc>
    <odxf>
      <numFmt numFmtId="0" formatCode="General"/>
    </odxf>
    <ndxf>
      <numFmt numFmtId="166" formatCode="#,##0.0"/>
    </ndxf>
  </rcc>
  <rcc rId="794" sId="3" odxf="1" dxf="1">
    <nc r="J59">
      <f>G59+H59</f>
    </nc>
    <odxf>
      <numFmt numFmtId="0" formatCode="General"/>
    </odxf>
    <ndxf>
      <numFmt numFmtId="166" formatCode="#,##0.0"/>
    </ndxf>
  </rcc>
  <rcc rId="795" sId="3" odxf="1" dxf="1">
    <nc r="J60">
      <f>G60+H60</f>
    </nc>
    <odxf>
      <numFmt numFmtId="0" formatCode="General"/>
    </odxf>
    <ndxf>
      <numFmt numFmtId="166" formatCode="#,##0.0"/>
    </ndxf>
  </rcc>
  <rcc rId="796" sId="3" odxf="1" dxf="1">
    <nc r="J61">
      <f>G61+H61</f>
    </nc>
    <odxf>
      <numFmt numFmtId="0" formatCode="General"/>
    </odxf>
    <ndxf>
      <numFmt numFmtId="166" formatCode="#,##0.0"/>
    </ndxf>
  </rcc>
  <rcc rId="797" sId="3" odxf="1" dxf="1">
    <nc r="J62">
      <f>G62+H62</f>
    </nc>
    <odxf>
      <numFmt numFmtId="0" formatCode="General"/>
    </odxf>
    <ndxf>
      <numFmt numFmtId="166" formatCode="#,##0.0"/>
    </ndxf>
  </rcc>
  <rcc rId="798" sId="3" odxf="1" dxf="1">
    <nc r="J63">
      <f>G63+H63</f>
    </nc>
    <odxf>
      <numFmt numFmtId="0" formatCode="General"/>
    </odxf>
    <ndxf>
      <numFmt numFmtId="166" formatCode="#,##0.0"/>
    </ndxf>
  </rcc>
  <rcc rId="799" sId="3" odxf="1" dxf="1">
    <nc r="J64">
      <f>G64+H64</f>
    </nc>
    <odxf>
      <numFmt numFmtId="0" formatCode="General"/>
    </odxf>
    <ndxf>
      <numFmt numFmtId="166" formatCode="#,##0.0"/>
    </ndxf>
  </rcc>
  <rcc rId="800" sId="3" odxf="1" dxf="1">
    <nc r="J65">
      <f>G65+H65</f>
    </nc>
    <odxf>
      <numFmt numFmtId="0" formatCode="General"/>
    </odxf>
    <ndxf>
      <numFmt numFmtId="166" formatCode="#,##0.0"/>
    </ndxf>
  </rcc>
  <rcc rId="801" sId="3" odxf="1" dxf="1">
    <nc r="J66">
      <f>G66+H66</f>
    </nc>
    <odxf>
      <numFmt numFmtId="0" formatCode="General"/>
    </odxf>
    <ndxf>
      <numFmt numFmtId="166" formatCode="#,##0.0"/>
    </ndxf>
  </rcc>
  <rcc rId="802" sId="3" odxf="1" dxf="1">
    <nc r="J67">
      <f>G67+H67</f>
    </nc>
    <odxf>
      <numFmt numFmtId="0" formatCode="General"/>
    </odxf>
    <ndxf>
      <numFmt numFmtId="166" formatCode="#,##0.0"/>
    </ndxf>
  </rcc>
  <rcc rId="803" sId="3" odxf="1" dxf="1">
    <nc r="J68">
      <f>G68+H68</f>
    </nc>
    <odxf>
      <numFmt numFmtId="0" formatCode="General"/>
    </odxf>
    <ndxf>
      <numFmt numFmtId="166" formatCode="#,##0.0"/>
    </ndxf>
  </rcc>
  <rcc rId="804" sId="3" odxf="1" dxf="1">
    <nc r="J69">
      <f>G69+H69</f>
    </nc>
    <odxf>
      <numFmt numFmtId="0" formatCode="General"/>
    </odxf>
    <ndxf>
      <numFmt numFmtId="166" formatCode="#,##0.0"/>
    </ndxf>
  </rcc>
  <rcc rId="805" sId="3" odxf="1" dxf="1">
    <nc r="J70">
      <f>G70+H70</f>
    </nc>
    <odxf>
      <numFmt numFmtId="0" formatCode="General"/>
    </odxf>
    <ndxf>
      <numFmt numFmtId="166" formatCode="#,##0.0"/>
    </ndxf>
  </rcc>
  <rcc rId="806" sId="3" odxf="1" dxf="1">
    <nc r="J71">
      <f>G71+H71</f>
    </nc>
    <odxf>
      <numFmt numFmtId="0" formatCode="General"/>
    </odxf>
    <ndxf>
      <numFmt numFmtId="166" formatCode="#,##0.0"/>
    </ndxf>
  </rcc>
  <rcc rId="807" sId="3" odxf="1" dxf="1">
    <nc r="J72">
      <f>G72+H72</f>
    </nc>
    <odxf>
      <numFmt numFmtId="0" formatCode="General"/>
    </odxf>
    <ndxf>
      <numFmt numFmtId="166" formatCode="#,##0.0"/>
    </ndxf>
  </rcc>
  <rcc rId="808" sId="3" odxf="1" dxf="1">
    <nc r="J73">
      <f>G73+H73</f>
    </nc>
    <odxf>
      <numFmt numFmtId="0" formatCode="General"/>
    </odxf>
    <ndxf>
      <numFmt numFmtId="166" formatCode="#,##0.0"/>
    </ndxf>
  </rcc>
  <rcc rId="809" sId="3" odxf="1" dxf="1">
    <nc r="J74">
      <f>G74+H74</f>
    </nc>
    <odxf>
      <numFmt numFmtId="0" formatCode="General"/>
    </odxf>
    <ndxf>
      <numFmt numFmtId="166" formatCode="#,##0.0"/>
    </ndxf>
  </rcc>
  <rcc rId="810" sId="3" odxf="1" dxf="1">
    <nc r="J75">
      <f>G75+H75</f>
    </nc>
    <odxf>
      <numFmt numFmtId="0" formatCode="General"/>
    </odxf>
    <ndxf>
      <numFmt numFmtId="166" formatCode="#,##0.0"/>
    </ndxf>
  </rcc>
  <rcc rId="811" sId="3" odxf="1" dxf="1">
    <nc r="J76">
      <f>G76+H76</f>
    </nc>
    <odxf>
      <numFmt numFmtId="0" formatCode="General"/>
    </odxf>
    <ndxf>
      <numFmt numFmtId="166" formatCode="#,##0.0"/>
    </ndxf>
  </rcc>
  <rcc rId="812" sId="3" odxf="1" dxf="1">
    <nc r="J77">
      <f>G77+H77</f>
    </nc>
    <odxf>
      <numFmt numFmtId="0" formatCode="General"/>
    </odxf>
    <ndxf>
      <numFmt numFmtId="166" formatCode="#,##0.0"/>
    </ndxf>
  </rcc>
  <rcc rId="813" sId="3" odxf="1" dxf="1">
    <nc r="J78">
      <f>G78+H78</f>
    </nc>
    <odxf>
      <numFmt numFmtId="0" formatCode="General"/>
    </odxf>
    <ndxf>
      <numFmt numFmtId="166" formatCode="#,##0.0"/>
    </ndxf>
  </rcc>
  <rcc rId="814" sId="3" odxf="1" dxf="1">
    <nc r="J79">
      <f>G79+H79</f>
    </nc>
    <odxf>
      <numFmt numFmtId="0" formatCode="General"/>
    </odxf>
    <ndxf>
      <numFmt numFmtId="166" formatCode="#,##0.0"/>
    </ndxf>
  </rcc>
  <rcc rId="815" sId="3" odxf="1" dxf="1">
    <nc r="J80">
      <f>G80+H80</f>
    </nc>
    <odxf>
      <numFmt numFmtId="0" formatCode="General"/>
    </odxf>
    <ndxf>
      <numFmt numFmtId="166" formatCode="#,##0.0"/>
    </ndxf>
  </rcc>
  <rcc rId="816" sId="3" odxf="1" dxf="1">
    <nc r="J81">
      <f>G81+H81</f>
    </nc>
    <odxf>
      <numFmt numFmtId="0" formatCode="General"/>
    </odxf>
    <ndxf>
      <numFmt numFmtId="166" formatCode="#,##0.0"/>
    </ndxf>
  </rcc>
  <rcc rId="817" sId="3" odxf="1" dxf="1">
    <nc r="J82">
      <f>G82+H82</f>
    </nc>
    <odxf>
      <numFmt numFmtId="0" formatCode="General"/>
    </odxf>
    <ndxf>
      <numFmt numFmtId="166" formatCode="#,##0.0"/>
    </ndxf>
  </rcc>
  <rcc rId="818" sId="3" odxf="1" dxf="1">
    <nc r="J83">
      <f>G83+H83</f>
    </nc>
    <odxf>
      <numFmt numFmtId="0" formatCode="General"/>
    </odxf>
    <ndxf>
      <numFmt numFmtId="166" formatCode="#,##0.0"/>
    </ndxf>
  </rcc>
  <rcc rId="819" sId="3" odxf="1" dxf="1">
    <nc r="J84">
      <f>G84+H84</f>
    </nc>
    <odxf>
      <numFmt numFmtId="0" formatCode="General"/>
    </odxf>
    <ndxf>
      <numFmt numFmtId="166" formatCode="#,##0.0"/>
    </ndxf>
  </rcc>
  <rcc rId="820" sId="3" odxf="1" dxf="1">
    <nc r="J85">
      <f>G85+H85</f>
    </nc>
    <odxf>
      <numFmt numFmtId="0" formatCode="General"/>
    </odxf>
    <ndxf>
      <numFmt numFmtId="166" formatCode="#,##0.0"/>
    </ndxf>
  </rcc>
  <rcc rId="821" sId="3" odxf="1" dxf="1">
    <nc r="J86">
      <f>G86+H86</f>
    </nc>
    <odxf>
      <numFmt numFmtId="0" formatCode="General"/>
    </odxf>
    <ndxf>
      <numFmt numFmtId="166" formatCode="#,##0.0"/>
    </ndxf>
  </rcc>
  <rcc rId="822" sId="3" odxf="1" dxf="1">
    <nc r="J87">
      <f>G87+H87</f>
    </nc>
    <odxf>
      <numFmt numFmtId="0" formatCode="General"/>
    </odxf>
    <ndxf>
      <numFmt numFmtId="166" formatCode="#,##0.0"/>
    </ndxf>
  </rcc>
  <rcc rId="823" sId="3" odxf="1" dxf="1">
    <nc r="J88">
      <f>G88+H88</f>
    </nc>
    <odxf>
      <numFmt numFmtId="0" formatCode="General"/>
    </odxf>
    <ndxf>
      <numFmt numFmtId="166" formatCode="#,##0.0"/>
    </ndxf>
  </rcc>
  <rcc rId="824" sId="3" odxf="1" dxf="1">
    <nc r="J89">
      <f>G89+H89</f>
    </nc>
    <odxf>
      <numFmt numFmtId="0" formatCode="General"/>
    </odxf>
    <ndxf>
      <numFmt numFmtId="166" formatCode="#,##0.0"/>
    </ndxf>
  </rcc>
  <rcc rId="825" sId="3" odxf="1" dxf="1">
    <nc r="J90">
      <f>G90+H90</f>
    </nc>
    <odxf>
      <numFmt numFmtId="0" formatCode="General"/>
    </odxf>
    <ndxf>
      <numFmt numFmtId="166" formatCode="#,##0.0"/>
    </ndxf>
  </rcc>
  <rcc rId="826" sId="3" odxf="1" dxf="1">
    <nc r="J91">
      <f>G91+H91</f>
    </nc>
    <odxf>
      <numFmt numFmtId="0" formatCode="General"/>
    </odxf>
    <ndxf>
      <numFmt numFmtId="166" formatCode="#,##0.0"/>
    </ndxf>
  </rcc>
  <rcc rId="827" sId="3" odxf="1" dxf="1">
    <nc r="J92">
      <f>G92+H92</f>
    </nc>
    <odxf>
      <numFmt numFmtId="0" formatCode="General"/>
    </odxf>
    <ndxf>
      <numFmt numFmtId="166" formatCode="#,##0.0"/>
    </ndxf>
  </rcc>
  <rcc rId="828" sId="3" odxf="1" dxf="1">
    <nc r="J93">
      <f>G93+H93</f>
    </nc>
    <odxf>
      <numFmt numFmtId="0" formatCode="General"/>
    </odxf>
    <ndxf>
      <numFmt numFmtId="166" formatCode="#,##0.0"/>
    </ndxf>
  </rcc>
  <rcc rId="829" sId="3" odxf="1" dxf="1">
    <nc r="J94">
      <f>G94+H94</f>
    </nc>
    <odxf>
      <numFmt numFmtId="0" formatCode="General"/>
    </odxf>
    <ndxf>
      <numFmt numFmtId="166" formatCode="#,##0.0"/>
    </ndxf>
  </rcc>
  <rcc rId="830" sId="3" odxf="1" dxf="1">
    <nc r="J95">
      <f>G95+H95</f>
    </nc>
    <odxf>
      <numFmt numFmtId="0" formatCode="General"/>
    </odxf>
    <ndxf>
      <numFmt numFmtId="166" formatCode="#,##0.0"/>
    </ndxf>
  </rcc>
  <rcc rId="831" sId="3" odxf="1" dxf="1">
    <nc r="J96">
      <f>G96+H96</f>
    </nc>
    <odxf>
      <numFmt numFmtId="0" formatCode="General"/>
    </odxf>
    <ndxf>
      <numFmt numFmtId="166" formatCode="#,##0.0"/>
    </ndxf>
  </rcc>
  <rcc rId="832" sId="3" odxf="1" dxf="1">
    <nc r="J97">
      <f>G97+H97</f>
    </nc>
    <odxf>
      <numFmt numFmtId="0" formatCode="General"/>
    </odxf>
    <ndxf>
      <numFmt numFmtId="166" formatCode="#,##0.0"/>
    </ndxf>
  </rcc>
  <rcc rId="833" sId="3" odxf="1" dxf="1">
    <nc r="J98">
      <f>G98+H98</f>
    </nc>
    <odxf>
      <numFmt numFmtId="0" formatCode="General"/>
    </odxf>
    <ndxf>
      <numFmt numFmtId="166" formatCode="#,##0.0"/>
    </ndxf>
  </rcc>
  <rcc rId="834" sId="3" odxf="1" dxf="1">
    <nc r="J99">
      <f>G99+H99</f>
    </nc>
    <odxf>
      <numFmt numFmtId="0" formatCode="General"/>
    </odxf>
    <ndxf>
      <numFmt numFmtId="166" formatCode="#,##0.0"/>
    </ndxf>
  </rcc>
  <rcc rId="835" sId="3" odxf="1" dxf="1">
    <nc r="J100">
      <f>G100+H100</f>
    </nc>
    <odxf>
      <numFmt numFmtId="0" formatCode="General"/>
    </odxf>
    <ndxf>
      <numFmt numFmtId="166" formatCode="#,##0.0"/>
    </ndxf>
  </rcc>
  <rcc rId="836" sId="3" odxf="1" dxf="1">
    <nc r="J101">
      <f>G101+H101</f>
    </nc>
    <odxf>
      <numFmt numFmtId="0" formatCode="General"/>
    </odxf>
    <ndxf>
      <numFmt numFmtId="166" formatCode="#,##0.0"/>
    </ndxf>
  </rcc>
  <rcc rId="837" sId="3" odxf="1" dxf="1">
    <nc r="J102">
      <f>G102+H102</f>
    </nc>
    <odxf>
      <numFmt numFmtId="0" formatCode="General"/>
    </odxf>
    <ndxf>
      <numFmt numFmtId="166" formatCode="#,##0.0"/>
    </ndxf>
  </rcc>
  <rcc rId="838" sId="3" odxf="1" dxf="1">
    <nc r="J103">
      <f>G103+H103</f>
    </nc>
    <odxf>
      <numFmt numFmtId="0" formatCode="General"/>
    </odxf>
    <ndxf>
      <numFmt numFmtId="166" formatCode="#,##0.0"/>
    </ndxf>
  </rcc>
  <rcc rId="839" sId="3" odxf="1" dxf="1">
    <nc r="J104">
      <f>G104+H104</f>
    </nc>
    <odxf>
      <numFmt numFmtId="0" formatCode="General"/>
    </odxf>
    <ndxf>
      <numFmt numFmtId="166" formatCode="#,##0.0"/>
    </ndxf>
  </rcc>
  <rcc rId="840" sId="3" odxf="1" dxf="1">
    <nc r="J105">
      <f>G105+H105</f>
    </nc>
    <odxf>
      <numFmt numFmtId="0" formatCode="General"/>
    </odxf>
    <ndxf>
      <numFmt numFmtId="166" formatCode="#,##0.0"/>
    </ndxf>
  </rcc>
  <rcc rId="841" sId="3" odxf="1" dxf="1">
    <nc r="J106">
      <f>G106+H106</f>
    </nc>
    <odxf>
      <numFmt numFmtId="0" formatCode="General"/>
    </odxf>
    <ndxf>
      <numFmt numFmtId="166" formatCode="#,##0.0"/>
    </ndxf>
  </rcc>
  <rcc rId="842" sId="3" odxf="1" dxf="1">
    <nc r="J107">
      <f>G107+H107</f>
    </nc>
    <odxf>
      <numFmt numFmtId="0" formatCode="General"/>
    </odxf>
    <ndxf>
      <numFmt numFmtId="166" formatCode="#,##0.0"/>
    </ndxf>
  </rcc>
  <rcc rId="843" sId="3" odxf="1" dxf="1">
    <nc r="J108">
      <f>G108+H108</f>
    </nc>
    <odxf>
      <numFmt numFmtId="0" formatCode="General"/>
    </odxf>
    <ndxf>
      <numFmt numFmtId="166" formatCode="#,##0.0"/>
    </ndxf>
  </rcc>
  <rcc rId="844" sId="3" odxf="1" dxf="1">
    <nc r="J109">
      <f>G109+H109</f>
    </nc>
    <odxf>
      <numFmt numFmtId="0" formatCode="General"/>
    </odxf>
    <ndxf>
      <numFmt numFmtId="166" formatCode="#,##0.0"/>
    </ndxf>
  </rcc>
  <rcc rId="845" sId="3" odxf="1" dxf="1">
    <nc r="J110">
      <f>G110+H110</f>
    </nc>
    <odxf>
      <numFmt numFmtId="0" formatCode="General"/>
    </odxf>
    <ndxf>
      <numFmt numFmtId="166" formatCode="#,##0.0"/>
    </ndxf>
  </rcc>
  <rcc rId="846" sId="3" odxf="1" dxf="1">
    <nc r="J111">
      <f>G111+H111</f>
    </nc>
    <odxf>
      <numFmt numFmtId="0" formatCode="General"/>
    </odxf>
    <ndxf>
      <numFmt numFmtId="166" formatCode="#,##0.0"/>
    </ndxf>
  </rcc>
  <rcc rId="847" sId="3" odxf="1" dxf="1">
    <nc r="J112">
      <f>G112+H112</f>
    </nc>
    <odxf>
      <numFmt numFmtId="0" formatCode="General"/>
    </odxf>
    <ndxf>
      <numFmt numFmtId="166" formatCode="#,##0.0"/>
    </ndxf>
  </rcc>
  <rcc rId="848" sId="3" odxf="1" dxf="1">
    <nc r="J113">
      <f>G113+H113</f>
    </nc>
    <odxf>
      <numFmt numFmtId="0" formatCode="General"/>
    </odxf>
    <ndxf>
      <numFmt numFmtId="166" formatCode="#,##0.0"/>
    </ndxf>
  </rcc>
  <rcc rId="849" sId="3" odxf="1" dxf="1">
    <nc r="J114">
      <f>G114+H114</f>
    </nc>
    <odxf>
      <numFmt numFmtId="0" formatCode="General"/>
    </odxf>
    <ndxf>
      <numFmt numFmtId="166" formatCode="#,##0.0"/>
    </ndxf>
  </rcc>
  <rcc rId="850" sId="3" odxf="1" dxf="1">
    <nc r="J115">
      <f>G115+H115</f>
    </nc>
    <odxf>
      <numFmt numFmtId="0" formatCode="General"/>
    </odxf>
    <ndxf>
      <numFmt numFmtId="166" formatCode="#,##0.0"/>
    </ndxf>
  </rcc>
  <rcc rId="851" sId="3" odxf="1" dxf="1">
    <nc r="J116">
      <f>G116+H116</f>
    </nc>
    <odxf>
      <numFmt numFmtId="0" formatCode="General"/>
    </odxf>
    <ndxf>
      <numFmt numFmtId="166" formatCode="#,##0.0"/>
    </ndxf>
  </rcc>
  <rcc rId="852" sId="3" odxf="1" dxf="1">
    <nc r="J117">
      <f>G117+H117</f>
    </nc>
    <odxf>
      <numFmt numFmtId="0" formatCode="General"/>
    </odxf>
    <ndxf>
      <numFmt numFmtId="166" formatCode="#,##0.0"/>
    </ndxf>
  </rcc>
  <rcc rId="853" sId="3" odxf="1" dxf="1">
    <nc r="J118">
      <f>G118+H118</f>
    </nc>
    <odxf>
      <numFmt numFmtId="0" formatCode="General"/>
    </odxf>
    <ndxf>
      <numFmt numFmtId="166" formatCode="#,##0.0"/>
    </ndxf>
  </rcc>
  <rcc rId="854" sId="3" odxf="1" dxf="1">
    <nc r="J119">
      <f>G119+H119</f>
    </nc>
    <odxf>
      <numFmt numFmtId="0" formatCode="General"/>
    </odxf>
    <ndxf>
      <numFmt numFmtId="166" formatCode="#,##0.0"/>
    </ndxf>
  </rcc>
  <rcc rId="855" sId="3" odxf="1" dxf="1">
    <nc r="J120">
      <f>G120+H120</f>
    </nc>
    <odxf>
      <numFmt numFmtId="0" formatCode="General"/>
    </odxf>
    <ndxf>
      <numFmt numFmtId="166" formatCode="#,##0.0"/>
    </ndxf>
  </rcc>
  <rcc rId="856" sId="3" odxf="1" dxf="1">
    <nc r="J121">
      <f>G121+H121</f>
    </nc>
    <odxf>
      <numFmt numFmtId="0" formatCode="General"/>
    </odxf>
    <ndxf>
      <numFmt numFmtId="166" formatCode="#,##0.0"/>
    </ndxf>
  </rcc>
  <rcc rId="857" sId="3" odxf="1" dxf="1">
    <nc r="J122">
      <f>G122+H122</f>
    </nc>
    <odxf>
      <numFmt numFmtId="0" formatCode="General"/>
    </odxf>
    <ndxf>
      <numFmt numFmtId="166" formatCode="#,##0.0"/>
    </ndxf>
  </rcc>
  <rcc rId="858" sId="3" odxf="1" dxf="1">
    <nc r="J123">
      <f>G123+H123</f>
    </nc>
    <odxf>
      <numFmt numFmtId="0" formatCode="General"/>
    </odxf>
    <ndxf>
      <numFmt numFmtId="166" formatCode="#,##0.0"/>
    </ndxf>
  </rcc>
  <rcc rId="859" sId="3" odxf="1" dxf="1">
    <nc r="J124">
      <f>G124+H124</f>
    </nc>
    <odxf>
      <numFmt numFmtId="0" formatCode="General"/>
    </odxf>
    <ndxf>
      <numFmt numFmtId="166" formatCode="#,##0.0"/>
    </ndxf>
  </rcc>
  <rcc rId="860" sId="3" odxf="1" dxf="1">
    <nc r="J125">
      <f>G125+H125</f>
    </nc>
    <odxf>
      <numFmt numFmtId="0" formatCode="General"/>
    </odxf>
    <ndxf>
      <numFmt numFmtId="166" formatCode="#,##0.0"/>
    </ndxf>
  </rcc>
  <rcc rId="861" sId="3" odxf="1" dxf="1">
    <nc r="J126">
      <f>G126+H126</f>
    </nc>
    <odxf>
      <numFmt numFmtId="0" formatCode="General"/>
    </odxf>
    <ndxf>
      <numFmt numFmtId="166" formatCode="#,##0.0"/>
    </ndxf>
  </rcc>
  <rcc rId="862" sId="3" odxf="1" dxf="1">
    <nc r="J127">
      <f>G127+H127</f>
    </nc>
    <odxf>
      <numFmt numFmtId="0" formatCode="General"/>
    </odxf>
    <ndxf>
      <numFmt numFmtId="166" formatCode="#,##0.0"/>
    </ndxf>
  </rcc>
  <rcc rId="863" sId="3" odxf="1" dxf="1">
    <nc r="J128">
      <f>G128+H128</f>
    </nc>
    <odxf>
      <numFmt numFmtId="0" formatCode="General"/>
    </odxf>
    <ndxf>
      <numFmt numFmtId="166" formatCode="#,##0.0"/>
    </ndxf>
  </rcc>
  <rcc rId="864" sId="3" odxf="1" dxf="1">
    <nc r="J129">
      <f>G129+H129</f>
    </nc>
    <odxf>
      <numFmt numFmtId="0" formatCode="General"/>
    </odxf>
    <ndxf>
      <numFmt numFmtId="166" formatCode="#,##0.0"/>
    </ndxf>
  </rcc>
  <rcc rId="865" sId="3" odxf="1" dxf="1">
    <nc r="J130">
      <f>G130+H130</f>
    </nc>
    <odxf>
      <numFmt numFmtId="0" formatCode="General"/>
    </odxf>
    <ndxf>
      <numFmt numFmtId="166" formatCode="#,##0.0"/>
    </ndxf>
  </rcc>
  <rcc rId="866" sId="3" odxf="1" dxf="1">
    <nc r="J131">
      <f>G131+H131</f>
    </nc>
    <odxf>
      <numFmt numFmtId="0" formatCode="General"/>
    </odxf>
    <ndxf>
      <numFmt numFmtId="166" formatCode="#,##0.0"/>
    </ndxf>
  </rcc>
  <rcc rId="867" sId="3" odxf="1" dxf="1">
    <nc r="J132">
      <f>G132+H132</f>
    </nc>
    <odxf>
      <numFmt numFmtId="0" formatCode="General"/>
    </odxf>
    <ndxf>
      <numFmt numFmtId="166" formatCode="#,##0.0"/>
    </ndxf>
  </rcc>
  <rcc rId="868" sId="3" odxf="1" dxf="1">
    <nc r="J133">
      <f>G133+H133</f>
    </nc>
    <odxf>
      <numFmt numFmtId="0" formatCode="General"/>
    </odxf>
    <ndxf>
      <numFmt numFmtId="166" formatCode="#,##0.0"/>
    </ndxf>
  </rcc>
  <rcc rId="869" sId="3" odxf="1" dxf="1">
    <nc r="J134">
      <f>G134+H134</f>
    </nc>
    <odxf>
      <numFmt numFmtId="0" formatCode="General"/>
    </odxf>
    <ndxf>
      <numFmt numFmtId="166" formatCode="#,##0.0"/>
    </ndxf>
  </rcc>
  <rcc rId="870" sId="3" odxf="1" dxf="1">
    <nc r="J135">
      <f>G135+H135</f>
    </nc>
    <odxf>
      <numFmt numFmtId="0" formatCode="General"/>
    </odxf>
    <ndxf>
      <numFmt numFmtId="166" formatCode="#,##0.0"/>
    </ndxf>
  </rcc>
  <rcc rId="871" sId="3" odxf="1" dxf="1">
    <nc r="J136">
      <f>G136+H136</f>
    </nc>
    <odxf>
      <numFmt numFmtId="0" formatCode="General"/>
    </odxf>
    <ndxf>
      <numFmt numFmtId="166" formatCode="#,##0.0"/>
    </ndxf>
  </rcc>
  <rcc rId="872" sId="3" odxf="1" dxf="1">
    <nc r="J137">
      <f>G137+H137</f>
    </nc>
    <odxf>
      <numFmt numFmtId="0" formatCode="General"/>
    </odxf>
    <ndxf>
      <numFmt numFmtId="166" formatCode="#,##0.0"/>
    </ndxf>
  </rcc>
  <rcc rId="873" sId="3" odxf="1" dxf="1">
    <nc r="J138">
      <f>G138+H138</f>
    </nc>
    <odxf>
      <numFmt numFmtId="0" formatCode="General"/>
    </odxf>
    <ndxf>
      <numFmt numFmtId="166" formatCode="#,##0.0"/>
    </ndxf>
  </rcc>
  <rcc rId="874" sId="3" odxf="1" dxf="1">
    <nc r="J139">
      <f>G139+H139</f>
    </nc>
    <odxf>
      <numFmt numFmtId="0" formatCode="General"/>
    </odxf>
    <ndxf>
      <numFmt numFmtId="166" formatCode="#,##0.0"/>
    </ndxf>
  </rcc>
  <rcc rId="875" sId="3" odxf="1" dxf="1">
    <nc r="J140">
      <f>G140+H140</f>
    </nc>
    <odxf>
      <numFmt numFmtId="0" formatCode="General"/>
    </odxf>
    <ndxf>
      <numFmt numFmtId="166" formatCode="#,##0.0"/>
    </ndxf>
  </rcc>
  <rcc rId="876" sId="3" odxf="1" dxf="1">
    <nc r="J141">
      <f>G141+H141</f>
    </nc>
    <odxf>
      <numFmt numFmtId="0" formatCode="General"/>
    </odxf>
    <ndxf>
      <numFmt numFmtId="166" formatCode="#,##0.0"/>
    </ndxf>
  </rcc>
  <rcc rId="877" sId="3" odxf="1" dxf="1">
    <nc r="J142">
      <f>G142+H142</f>
    </nc>
    <odxf>
      <numFmt numFmtId="0" formatCode="General"/>
    </odxf>
    <ndxf>
      <numFmt numFmtId="166" formatCode="#,##0.0"/>
    </ndxf>
  </rcc>
  <rcc rId="878" sId="3" odxf="1" dxf="1">
    <nc r="J143">
      <f>G143+H143</f>
    </nc>
    <odxf>
      <numFmt numFmtId="0" formatCode="General"/>
    </odxf>
    <ndxf>
      <numFmt numFmtId="166" formatCode="#,##0.0"/>
    </ndxf>
  </rcc>
  <rcc rId="879" sId="3" odxf="1" dxf="1">
    <nc r="J144">
      <f>G144+H144</f>
    </nc>
    <odxf>
      <numFmt numFmtId="0" formatCode="General"/>
    </odxf>
    <ndxf>
      <numFmt numFmtId="166" formatCode="#,##0.0"/>
    </ndxf>
  </rcc>
  <rcc rId="880" sId="3" odxf="1" dxf="1">
    <nc r="J145">
      <f>G145+H145</f>
    </nc>
    <odxf>
      <numFmt numFmtId="0" formatCode="General"/>
    </odxf>
    <ndxf>
      <numFmt numFmtId="166" formatCode="#,##0.0"/>
    </ndxf>
  </rcc>
  <rcc rId="881" sId="3" odxf="1" dxf="1">
    <nc r="J146">
      <f>G146+H146</f>
    </nc>
    <odxf>
      <numFmt numFmtId="0" formatCode="General"/>
    </odxf>
    <ndxf>
      <numFmt numFmtId="166" formatCode="#,##0.0"/>
    </ndxf>
  </rcc>
  <rcc rId="882" sId="3" odxf="1" dxf="1">
    <nc r="J147">
      <f>G147+H147</f>
    </nc>
    <odxf>
      <numFmt numFmtId="0" formatCode="General"/>
    </odxf>
    <ndxf>
      <numFmt numFmtId="166" formatCode="#,##0.0"/>
    </ndxf>
  </rcc>
  <rcc rId="883" sId="3" odxf="1" dxf="1">
    <nc r="J148">
      <f>G148+H148</f>
    </nc>
    <odxf>
      <numFmt numFmtId="0" formatCode="General"/>
    </odxf>
    <ndxf>
      <numFmt numFmtId="166" formatCode="#,##0.0"/>
    </ndxf>
  </rcc>
  <rcc rId="884" sId="3" odxf="1" dxf="1">
    <nc r="J149">
      <f>G149+H149</f>
    </nc>
    <odxf>
      <numFmt numFmtId="0" formatCode="General"/>
    </odxf>
    <ndxf>
      <numFmt numFmtId="166" formatCode="#,##0.0"/>
    </ndxf>
  </rcc>
  <rcc rId="885" sId="3" odxf="1" dxf="1">
    <nc r="J150">
      <f>G150+H150</f>
    </nc>
    <odxf>
      <numFmt numFmtId="0" formatCode="General"/>
    </odxf>
    <ndxf>
      <numFmt numFmtId="166" formatCode="#,##0.0"/>
    </ndxf>
  </rcc>
  <rcc rId="886" sId="3" odxf="1" dxf="1">
    <nc r="J151">
      <f>G151+H151</f>
    </nc>
    <odxf>
      <numFmt numFmtId="0" formatCode="General"/>
    </odxf>
    <ndxf>
      <numFmt numFmtId="166" formatCode="#,##0.0"/>
    </ndxf>
  </rcc>
  <rcc rId="887" sId="3" odxf="1" dxf="1">
    <nc r="J152">
      <f>G152+H152</f>
    </nc>
    <odxf>
      <numFmt numFmtId="0" formatCode="General"/>
    </odxf>
    <ndxf>
      <numFmt numFmtId="166" formatCode="#,##0.0"/>
    </ndxf>
  </rcc>
  <rcc rId="888" sId="3" odxf="1" dxf="1">
    <nc r="J153">
      <f>G153+H153</f>
    </nc>
    <odxf>
      <numFmt numFmtId="0" formatCode="General"/>
    </odxf>
    <ndxf>
      <numFmt numFmtId="166" formatCode="#,##0.0"/>
    </ndxf>
  </rcc>
  <rcc rId="889" sId="3" odxf="1" dxf="1">
    <nc r="J154">
      <f>G154+H154</f>
    </nc>
    <odxf>
      <numFmt numFmtId="0" formatCode="General"/>
    </odxf>
    <ndxf>
      <numFmt numFmtId="166" formatCode="#,##0.0"/>
    </ndxf>
  </rcc>
  <rcc rId="890" sId="3" odxf="1" dxf="1">
    <nc r="J155">
      <f>G155+H155</f>
    </nc>
    <odxf>
      <numFmt numFmtId="0" formatCode="General"/>
    </odxf>
    <ndxf>
      <numFmt numFmtId="166" formatCode="#,##0.0"/>
    </ndxf>
  </rcc>
  <rcc rId="891" sId="3" odxf="1" dxf="1">
    <nc r="J156">
      <f>G156+H156</f>
    </nc>
    <odxf>
      <numFmt numFmtId="0" formatCode="General"/>
    </odxf>
    <ndxf>
      <numFmt numFmtId="166" formatCode="#,##0.0"/>
    </ndxf>
  </rcc>
  <rcc rId="892" sId="3" odxf="1" dxf="1">
    <nc r="J157">
      <f>G157+H157</f>
    </nc>
    <odxf>
      <numFmt numFmtId="0" formatCode="General"/>
    </odxf>
    <ndxf>
      <numFmt numFmtId="166" formatCode="#,##0.0"/>
    </ndxf>
  </rcc>
  <rcc rId="893" sId="3" odxf="1" dxf="1">
    <nc r="J158">
      <f>G158+H158</f>
    </nc>
    <odxf>
      <numFmt numFmtId="0" formatCode="General"/>
    </odxf>
    <ndxf>
      <numFmt numFmtId="166" formatCode="#,##0.0"/>
    </ndxf>
  </rcc>
  <rcc rId="894" sId="3" odxf="1" dxf="1">
    <nc r="J159">
      <f>G159+H159</f>
    </nc>
    <odxf>
      <numFmt numFmtId="0" formatCode="General"/>
    </odxf>
    <ndxf>
      <numFmt numFmtId="166" formatCode="#,##0.0"/>
    </ndxf>
  </rcc>
  <rcc rId="895" sId="3" odxf="1" dxf="1">
    <nc r="J160">
      <f>G160+H160</f>
    </nc>
    <odxf>
      <numFmt numFmtId="0" formatCode="General"/>
    </odxf>
    <ndxf>
      <numFmt numFmtId="166" formatCode="#,##0.0"/>
    </ndxf>
  </rcc>
  <rcc rId="896" sId="3" odxf="1" dxf="1">
    <nc r="J161">
      <f>G161+H161</f>
    </nc>
    <odxf>
      <numFmt numFmtId="0" formatCode="General"/>
    </odxf>
    <ndxf>
      <numFmt numFmtId="166" formatCode="#,##0.0"/>
    </ndxf>
  </rcc>
  <rcc rId="897" sId="3" odxf="1" dxf="1">
    <nc r="J162">
      <f>G162+H162</f>
    </nc>
    <odxf>
      <numFmt numFmtId="0" formatCode="General"/>
    </odxf>
    <ndxf>
      <numFmt numFmtId="166" formatCode="#,##0.0"/>
    </ndxf>
  </rcc>
  <rcc rId="898" sId="3" odxf="1" dxf="1">
    <nc r="J163">
      <f>G163+H163</f>
    </nc>
    <odxf>
      <numFmt numFmtId="0" formatCode="General"/>
    </odxf>
    <ndxf>
      <numFmt numFmtId="166" formatCode="#,##0.0"/>
    </ndxf>
  </rcc>
  <rcc rId="899" sId="3" odxf="1" dxf="1">
    <nc r="J164">
      <f>G164+H164</f>
    </nc>
    <odxf>
      <numFmt numFmtId="0" formatCode="General"/>
    </odxf>
    <ndxf>
      <numFmt numFmtId="166" formatCode="#,##0.0"/>
    </ndxf>
  </rcc>
  <rcc rId="900" sId="3" odxf="1" dxf="1">
    <nc r="J165">
      <f>G165+H165</f>
    </nc>
    <odxf>
      <numFmt numFmtId="0" formatCode="General"/>
    </odxf>
    <ndxf>
      <numFmt numFmtId="166" formatCode="#,##0.0"/>
    </ndxf>
  </rcc>
  <rcc rId="901" sId="3" odxf="1" dxf="1">
    <nc r="J166">
      <f>G166+H166</f>
    </nc>
    <odxf>
      <numFmt numFmtId="0" formatCode="General"/>
    </odxf>
    <ndxf>
      <numFmt numFmtId="166" formatCode="#,##0.0"/>
    </ndxf>
  </rcc>
  <rcc rId="902" sId="3" odxf="1" dxf="1">
    <nc r="J167">
      <f>G167+H167</f>
    </nc>
    <odxf>
      <numFmt numFmtId="0" formatCode="General"/>
    </odxf>
    <ndxf>
      <numFmt numFmtId="166" formatCode="#,##0.0"/>
    </ndxf>
  </rcc>
  <rcc rId="903" sId="3" odxf="1" dxf="1">
    <nc r="J168">
      <f>G168+H168</f>
    </nc>
    <odxf>
      <numFmt numFmtId="0" formatCode="General"/>
    </odxf>
    <ndxf>
      <numFmt numFmtId="166" formatCode="#,##0.0"/>
    </ndxf>
  </rcc>
  <rcc rId="904" sId="3" odxf="1" dxf="1">
    <nc r="J169">
      <f>G169+H169</f>
    </nc>
    <odxf>
      <numFmt numFmtId="0" formatCode="General"/>
    </odxf>
    <ndxf>
      <numFmt numFmtId="166" formatCode="#,##0.0"/>
    </ndxf>
  </rcc>
  <rcc rId="905" sId="3" odxf="1" dxf="1">
    <nc r="J170">
      <f>G170+H170</f>
    </nc>
    <odxf>
      <numFmt numFmtId="0" formatCode="General"/>
    </odxf>
    <ndxf>
      <numFmt numFmtId="166" formatCode="#,##0.0"/>
    </ndxf>
  </rcc>
  <rcc rId="906" sId="3" odxf="1" dxf="1">
    <nc r="J171">
      <f>G171+H171</f>
    </nc>
    <odxf>
      <numFmt numFmtId="0" formatCode="General"/>
    </odxf>
    <ndxf>
      <numFmt numFmtId="166" formatCode="#,##0.0"/>
    </ndxf>
  </rcc>
  <rcc rId="907" sId="3" odxf="1" dxf="1">
    <nc r="J172">
      <f>G172+H172</f>
    </nc>
    <odxf>
      <numFmt numFmtId="0" formatCode="General"/>
    </odxf>
    <ndxf>
      <numFmt numFmtId="166" formatCode="#,##0.0"/>
    </ndxf>
  </rcc>
  <rcc rId="908" sId="3" odxf="1" dxf="1">
    <nc r="J173">
      <f>G173+H173</f>
    </nc>
    <odxf>
      <numFmt numFmtId="0" formatCode="General"/>
    </odxf>
    <ndxf>
      <numFmt numFmtId="166" formatCode="#,##0.0"/>
    </ndxf>
  </rcc>
  <rcc rId="909" sId="3" odxf="1" dxf="1">
    <nc r="J174">
      <f>G174+H174</f>
    </nc>
    <odxf>
      <numFmt numFmtId="0" formatCode="General"/>
    </odxf>
    <ndxf>
      <numFmt numFmtId="166" formatCode="#,##0.0"/>
    </ndxf>
  </rcc>
  <rcc rId="910" sId="3" odxf="1" dxf="1">
    <nc r="J175">
      <f>G175+H175</f>
    </nc>
    <odxf>
      <numFmt numFmtId="0" formatCode="General"/>
    </odxf>
    <ndxf>
      <numFmt numFmtId="166" formatCode="#,##0.0"/>
    </ndxf>
  </rcc>
  <rcc rId="911" sId="3" odxf="1" dxf="1">
    <nc r="J176">
      <f>G176+H176</f>
    </nc>
    <odxf>
      <numFmt numFmtId="0" formatCode="General"/>
    </odxf>
    <ndxf>
      <numFmt numFmtId="166" formatCode="#,##0.0"/>
    </ndxf>
  </rcc>
  <rcc rId="912" sId="3" odxf="1" dxf="1">
    <nc r="J177">
      <f>G177+H177</f>
    </nc>
    <odxf>
      <numFmt numFmtId="0" formatCode="General"/>
    </odxf>
    <ndxf>
      <numFmt numFmtId="166" formatCode="#,##0.0"/>
    </ndxf>
  </rcc>
  <rcc rId="913" sId="3" odxf="1" dxf="1">
    <nc r="J178">
      <f>G178+H178</f>
    </nc>
    <odxf>
      <numFmt numFmtId="0" formatCode="General"/>
    </odxf>
    <ndxf>
      <numFmt numFmtId="166" formatCode="#,##0.0"/>
    </ndxf>
  </rcc>
  <rcc rId="914" sId="3" odxf="1" dxf="1">
    <nc r="J179">
      <f>G179+H179</f>
    </nc>
    <odxf>
      <numFmt numFmtId="0" formatCode="General"/>
    </odxf>
    <ndxf>
      <numFmt numFmtId="166" formatCode="#,##0.0"/>
    </ndxf>
  </rcc>
  <rcc rId="915" sId="3" odxf="1" dxf="1">
    <nc r="J180">
      <f>G180+H180</f>
    </nc>
    <odxf>
      <numFmt numFmtId="0" formatCode="General"/>
    </odxf>
    <ndxf>
      <numFmt numFmtId="166" formatCode="#,##0.0"/>
    </ndxf>
  </rcc>
  <rcc rId="916" sId="3" odxf="1" dxf="1">
    <nc r="J181">
      <f>G181+H181</f>
    </nc>
    <odxf>
      <numFmt numFmtId="0" formatCode="General"/>
    </odxf>
    <ndxf>
      <numFmt numFmtId="166" formatCode="#,##0.0"/>
    </ndxf>
  </rcc>
  <rcc rId="917" sId="3" odxf="1" dxf="1">
    <nc r="J182">
      <f>G182+H182</f>
    </nc>
    <odxf>
      <numFmt numFmtId="0" formatCode="General"/>
    </odxf>
    <ndxf>
      <numFmt numFmtId="166" formatCode="#,##0.0"/>
    </ndxf>
  </rcc>
  <rcc rId="918" sId="3" odxf="1" dxf="1">
    <nc r="J183">
      <f>G183+H183</f>
    </nc>
    <odxf>
      <numFmt numFmtId="0" formatCode="General"/>
    </odxf>
    <ndxf>
      <numFmt numFmtId="166" formatCode="#,##0.0"/>
    </ndxf>
  </rcc>
  <rcc rId="919" sId="3" odxf="1" dxf="1">
    <nc r="J184">
      <f>G184+H184</f>
    </nc>
    <odxf>
      <numFmt numFmtId="0" formatCode="General"/>
    </odxf>
    <ndxf>
      <numFmt numFmtId="166" formatCode="#,##0.0"/>
    </ndxf>
  </rcc>
  <rcc rId="920" sId="3" odxf="1" dxf="1">
    <nc r="J185">
      <f>G185+H185</f>
    </nc>
    <odxf>
      <numFmt numFmtId="0" formatCode="General"/>
    </odxf>
    <ndxf>
      <numFmt numFmtId="166" formatCode="#,##0.0"/>
    </ndxf>
  </rcc>
  <rcc rId="921" sId="3" odxf="1" dxf="1">
    <nc r="J186">
      <f>G186+H186</f>
    </nc>
    <odxf>
      <numFmt numFmtId="0" formatCode="General"/>
    </odxf>
    <ndxf>
      <numFmt numFmtId="166" formatCode="#,##0.0"/>
    </ndxf>
  </rcc>
  <rcc rId="922" sId="3" odxf="1" dxf="1">
    <nc r="J187">
      <f>G187+H187</f>
    </nc>
    <odxf>
      <numFmt numFmtId="0" formatCode="General"/>
    </odxf>
    <ndxf>
      <numFmt numFmtId="166" formatCode="#,##0.0"/>
    </ndxf>
  </rcc>
  <rcc rId="923" sId="3" odxf="1" dxf="1">
    <nc r="J188">
      <f>G188+H188</f>
    </nc>
    <odxf>
      <numFmt numFmtId="0" formatCode="General"/>
    </odxf>
    <ndxf>
      <numFmt numFmtId="166" formatCode="#,##0.0"/>
    </ndxf>
  </rcc>
  <rcc rId="924" sId="3" odxf="1" dxf="1">
    <nc r="J189">
      <f>G189+H189</f>
    </nc>
    <odxf>
      <numFmt numFmtId="0" formatCode="General"/>
    </odxf>
    <ndxf>
      <numFmt numFmtId="166" formatCode="#,##0.0"/>
    </ndxf>
  </rcc>
  <rcc rId="925" sId="3" odxf="1" dxf="1">
    <nc r="J190">
      <f>G190+H190</f>
    </nc>
    <odxf>
      <numFmt numFmtId="0" formatCode="General"/>
    </odxf>
    <ndxf>
      <numFmt numFmtId="166" formatCode="#,##0.0"/>
    </ndxf>
  </rcc>
  <rcc rId="926" sId="3" odxf="1" dxf="1">
    <nc r="J191">
      <f>G191+H191</f>
    </nc>
    <odxf>
      <numFmt numFmtId="0" formatCode="General"/>
    </odxf>
    <ndxf>
      <numFmt numFmtId="166" formatCode="#,##0.0"/>
    </ndxf>
  </rcc>
  <rcc rId="927" sId="3">
    <nc r="J192">
      <f>G192+H192</f>
    </nc>
  </rcc>
  <rcc rId="928" sId="3" odxf="1" dxf="1">
    <nc r="J193">
      <f>G193+H193</f>
    </nc>
    <odxf>
      <numFmt numFmtId="0" formatCode="General"/>
    </odxf>
    <ndxf>
      <numFmt numFmtId="166" formatCode="#,##0.0"/>
    </ndxf>
  </rcc>
  <rcc rId="929" sId="3" odxf="1" dxf="1">
    <nc r="J194">
      <f>G194+H194</f>
    </nc>
    <odxf>
      <numFmt numFmtId="0" formatCode="General"/>
    </odxf>
    <ndxf>
      <numFmt numFmtId="166" formatCode="#,##0.0"/>
    </ndxf>
  </rcc>
  <rcc rId="930" sId="3" odxf="1" dxf="1">
    <nc r="J195">
      <f>G195+H195</f>
    </nc>
    <odxf>
      <numFmt numFmtId="0" formatCode="General"/>
    </odxf>
    <ndxf>
      <numFmt numFmtId="166" formatCode="#,##0.0"/>
    </ndxf>
  </rcc>
  <rcc rId="931" sId="3" odxf="1" dxf="1">
    <nc r="J196">
      <f>G196+H196</f>
    </nc>
    <odxf>
      <numFmt numFmtId="0" formatCode="General"/>
    </odxf>
    <ndxf>
      <numFmt numFmtId="166" formatCode="#,##0.0"/>
    </ndxf>
  </rcc>
  <rcc rId="932" sId="3" odxf="1" dxf="1">
    <nc r="J197">
      <f>G197+H197</f>
    </nc>
    <odxf>
      <numFmt numFmtId="0" formatCode="General"/>
    </odxf>
    <ndxf>
      <numFmt numFmtId="166" formatCode="#,##0.0"/>
    </ndxf>
  </rcc>
  <rcc rId="933" sId="3" odxf="1" dxf="1">
    <nc r="J198">
      <f>G198+H198</f>
    </nc>
    <odxf>
      <numFmt numFmtId="0" formatCode="General"/>
    </odxf>
    <ndxf>
      <numFmt numFmtId="166" formatCode="#,##0.0"/>
    </ndxf>
  </rcc>
  <rcc rId="934" sId="3" odxf="1" dxf="1">
    <nc r="J199">
      <f>G199+H199</f>
    </nc>
    <odxf>
      <numFmt numFmtId="0" formatCode="General"/>
    </odxf>
    <ndxf>
      <numFmt numFmtId="166" formatCode="#,##0.0"/>
    </ndxf>
  </rcc>
  <rcc rId="935" sId="3" odxf="1" dxf="1">
    <nc r="J200">
      <f>G200+H200</f>
    </nc>
    <odxf>
      <numFmt numFmtId="0" formatCode="General"/>
    </odxf>
    <ndxf>
      <numFmt numFmtId="166" formatCode="#,##0.0"/>
    </ndxf>
  </rcc>
  <rcc rId="936" sId="3" odxf="1" dxf="1">
    <nc r="J201">
      <f>G201+H201</f>
    </nc>
    <odxf>
      <numFmt numFmtId="0" formatCode="General"/>
    </odxf>
    <ndxf>
      <numFmt numFmtId="166" formatCode="#,##0.0"/>
    </ndxf>
  </rcc>
  <rcc rId="937" sId="3" odxf="1" dxf="1">
    <nc r="J202">
      <f>G202+H202</f>
    </nc>
    <odxf>
      <numFmt numFmtId="0" formatCode="General"/>
    </odxf>
    <ndxf>
      <numFmt numFmtId="166" formatCode="#,##0.0"/>
    </ndxf>
  </rcc>
  <rcc rId="938" sId="3" odxf="1" dxf="1">
    <nc r="J203">
      <f>G203+H203</f>
    </nc>
    <odxf>
      <numFmt numFmtId="0" formatCode="General"/>
    </odxf>
    <ndxf>
      <numFmt numFmtId="166" formatCode="#,##0.0"/>
    </ndxf>
  </rcc>
  <rcc rId="939" sId="3" odxf="1" dxf="1">
    <nc r="J204">
      <f>G204+H204</f>
    </nc>
    <odxf>
      <numFmt numFmtId="0" formatCode="General"/>
    </odxf>
    <ndxf>
      <numFmt numFmtId="166" formatCode="#,##0.0"/>
    </ndxf>
  </rcc>
  <rcc rId="940" sId="3" odxf="1" dxf="1">
    <nc r="J205">
      <f>G205+H205</f>
    </nc>
    <odxf>
      <numFmt numFmtId="0" formatCode="General"/>
    </odxf>
    <ndxf>
      <numFmt numFmtId="166" formatCode="#,##0.0"/>
    </ndxf>
  </rcc>
  <rcc rId="941" sId="3" odxf="1" dxf="1">
    <nc r="J206">
      <f>G206+H206</f>
    </nc>
    <odxf>
      <numFmt numFmtId="0" formatCode="General"/>
    </odxf>
    <ndxf>
      <numFmt numFmtId="166" formatCode="#,##0.0"/>
    </ndxf>
  </rcc>
  <rcc rId="942" sId="3" odxf="1" dxf="1">
    <nc r="J207">
      <f>G207+H207</f>
    </nc>
    <odxf>
      <numFmt numFmtId="0" formatCode="General"/>
    </odxf>
    <ndxf>
      <numFmt numFmtId="166" formatCode="#,##0.0"/>
    </ndxf>
  </rcc>
  <rcc rId="943" sId="3" odxf="1" dxf="1">
    <nc r="J208">
      <f>G208+H208</f>
    </nc>
    <odxf>
      <numFmt numFmtId="0" formatCode="General"/>
    </odxf>
    <ndxf>
      <numFmt numFmtId="166" formatCode="#,##0.0"/>
    </ndxf>
  </rcc>
  <rcc rId="944" sId="3" odxf="1" dxf="1">
    <nc r="J209">
      <f>G209+H209</f>
    </nc>
    <odxf>
      <numFmt numFmtId="0" formatCode="General"/>
    </odxf>
    <ndxf>
      <numFmt numFmtId="166" formatCode="#,##0.0"/>
    </ndxf>
  </rcc>
  <rcc rId="945" sId="3" odxf="1" dxf="1">
    <nc r="J210">
      <f>G210+H210</f>
    </nc>
    <odxf>
      <numFmt numFmtId="0" formatCode="General"/>
    </odxf>
    <ndxf>
      <numFmt numFmtId="166" formatCode="#,##0.0"/>
    </ndxf>
  </rcc>
  <rcc rId="946" sId="3" odxf="1" dxf="1">
    <nc r="J211">
      <f>G211+H211</f>
    </nc>
    <odxf>
      <numFmt numFmtId="0" formatCode="General"/>
    </odxf>
    <ndxf>
      <numFmt numFmtId="166" formatCode="#,##0.0"/>
    </ndxf>
  </rcc>
  <rcc rId="947" sId="3" odxf="1" dxf="1">
    <nc r="J212">
      <f>G212+H212</f>
    </nc>
    <odxf>
      <numFmt numFmtId="0" formatCode="General"/>
    </odxf>
    <ndxf>
      <numFmt numFmtId="166" formatCode="#,##0.0"/>
    </ndxf>
  </rcc>
  <rcc rId="948" sId="3" odxf="1" dxf="1">
    <nc r="J213">
      <f>G213+H213</f>
    </nc>
    <odxf>
      <numFmt numFmtId="0" formatCode="General"/>
    </odxf>
    <ndxf>
      <numFmt numFmtId="166" formatCode="#,##0.0"/>
    </ndxf>
  </rcc>
  <rcc rId="949" sId="3" odxf="1" dxf="1">
    <nc r="J214">
      <f>G214+H214</f>
    </nc>
    <odxf>
      <numFmt numFmtId="0" formatCode="General"/>
    </odxf>
    <ndxf>
      <numFmt numFmtId="166" formatCode="#,##0.0"/>
    </ndxf>
  </rcc>
  <rcc rId="950" sId="3" odxf="1" dxf="1">
    <nc r="J215">
      <f>G215+H215</f>
    </nc>
    <odxf>
      <numFmt numFmtId="0" formatCode="General"/>
    </odxf>
    <ndxf>
      <numFmt numFmtId="166" formatCode="#,##0.0"/>
    </ndxf>
  </rcc>
  <rcc rId="951" sId="3" odxf="1" dxf="1">
    <nc r="J216">
      <f>G216+H216</f>
    </nc>
    <odxf>
      <numFmt numFmtId="0" formatCode="General"/>
    </odxf>
    <ndxf>
      <numFmt numFmtId="166" formatCode="#,##0.0"/>
    </ndxf>
  </rcc>
  <rcc rId="952" sId="3" odxf="1" dxf="1">
    <nc r="J217">
      <f>G217+H217</f>
    </nc>
    <odxf>
      <numFmt numFmtId="0" formatCode="General"/>
    </odxf>
    <ndxf>
      <numFmt numFmtId="166" formatCode="#,##0.0"/>
    </ndxf>
  </rcc>
  <rcc rId="953" sId="3" odxf="1" dxf="1">
    <nc r="J218">
      <f>G218+H218</f>
    </nc>
    <odxf>
      <numFmt numFmtId="0" formatCode="General"/>
    </odxf>
    <ndxf>
      <numFmt numFmtId="166" formatCode="#,##0.0"/>
    </ndxf>
  </rcc>
  <rcc rId="954" sId="3" odxf="1" dxf="1">
    <nc r="J219">
      <f>G219+H219</f>
    </nc>
    <odxf>
      <numFmt numFmtId="0" formatCode="General"/>
    </odxf>
    <ndxf>
      <numFmt numFmtId="166" formatCode="#,##0.0"/>
    </ndxf>
  </rcc>
  <rcc rId="955" sId="3" odxf="1" dxf="1">
    <nc r="J220">
      <f>G220+H220</f>
    </nc>
    <odxf>
      <numFmt numFmtId="0" formatCode="General"/>
    </odxf>
    <ndxf>
      <numFmt numFmtId="166" formatCode="#,##0.0"/>
    </ndxf>
  </rcc>
  <rcc rId="956" sId="3" odxf="1" dxf="1">
    <nc r="J221">
      <f>G221+H221</f>
    </nc>
    <odxf>
      <numFmt numFmtId="0" formatCode="General"/>
    </odxf>
    <ndxf>
      <numFmt numFmtId="166" formatCode="#,##0.0"/>
    </ndxf>
  </rcc>
  <rcc rId="957" sId="3" odxf="1" dxf="1">
    <nc r="J222">
      <f>G222+H222</f>
    </nc>
    <odxf>
      <numFmt numFmtId="0" formatCode="General"/>
    </odxf>
    <ndxf>
      <numFmt numFmtId="166" formatCode="#,##0.0"/>
    </ndxf>
  </rcc>
  <rcc rId="958" sId="3" odxf="1" dxf="1">
    <nc r="J223">
      <f>G223+H223</f>
    </nc>
    <odxf>
      <numFmt numFmtId="0" formatCode="General"/>
    </odxf>
    <ndxf>
      <numFmt numFmtId="166" formatCode="#,##0.0"/>
    </ndxf>
  </rcc>
  <rcc rId="959" sId="3" odxf="1" dxf="1">
    <nc r="J224">
      <f>G224+H224</f>
    </nc>
    <odxf>
      <numFmt numFmtId="0" formatCode="General"/>
    </odxf>
    <ndxf>
      <numFmt numFmtId="166" formatCode="#,##0.0"/>
    </ndxf>
  </rcc>
  <rcc rId="960" sId="3" odxf="1" dxf="1">
    <nc r="J225">
      <f>G225+H225</f>
    </nc>
    <odxf>
      <numFmt numFmtId="0" formatCode="General"/>
    </odxf>
    <ndxf>
      <numFmt numFmtId="166" formatCode="#,##0.0"/>
    </ndxf>
  </rcc>
  <rcc rId="961" sId="3" odxf="1" dxf="1">
    <nc r="J226">
      <f>G226+H226</f>
    </nc>
    <odxf>
      <numFmt numFmtId="0" formatCode="General"/>
    </odxf>
    <ndxf>
      <numFmt numFmtId="166" formatCode="#,##0.0"/>
    </ndxf>
  </rcc>
  <rcc rId="962" sId="3" odxf="1" dxf="1">
    <nc r="J227">
      <f>G227+H227</f>
    </nc>
    <odxf>
      <numFmt numFmtId="0" formatCode="General"/>
    </odxf>
    <ndxf>
      <numFmt numFmtId="166" formatCode="#,##0.0"/>
    </ndxf>
  </rcc>
  <rcc rId="963" sId="3" odxf="1" dxf="1">
    <nc r="J228">
      <f>G228+H228</f>
    </nc>
    <odxf>
      <numFmt numFmtId="0" formatCode="General"/>
    </odxf>
    <ndxf>
      <numFmt numFmtId="166" formatCode="#,##0.0"/>
    </ndxf>
  </rcc>
  <rcc rId="964" sId="3" odxf="1" dxf="1">
    <nc r="J229">
      <f>G229+H229</f>
    </nc>
    <odxf>
      <numFmt numFmtId="0" formatCode="General"/>
    </odxf>
    <ndxf>
      <numFmt numFmtId="166" formatCode="#,##0.0"/>
    </ndxf>
  </rcc>
  <rcc rId="965" sId="3" odxf="1" dxf="1">
    <nc r="J230">
      <f>G230+H230</f>
    </nc>
    <odxf>
      <numFmt numFmtId="0" formatCode="General"/>
    </odxf>
    <ndxf>
      <numFmt numFmtId="166" formatCode="#,##0.0"/>
    </ndxf>
  </rcc>
  <rcc rId="966" sId="3" odxf="1" dxf="1">
    <nc r="J231">
      <f>G231+H231</f>
    </nc>
    <odxf>
      <numFmt numFmtId="0" formatCode="General"/>
    </odxf>
    <ndxf>
      <numFmt numFmtId="166" formatCode="#,##0.0"/>
    </ndxf>
  </rcc>
  <rcc rId="967" sId="3" odxf="1" dxf="1">
    <nc r="J232">
      <f>G232+H232</f>
    </nc>
    <odxf>
      <numFmt numFmtId="0" formatCode="General"/>
    </odxf>
    <ndxf>
      <numFmt numFmtId="166" formatCode="#,##0.0"/>
    </ndxf>
  </rcc>
  <rcc rId="968" sId="3" odxf="1" dxf="1">
    <nc r="J233">
      <f>G233+H233</f>
    </nc>
    <odxf>
      <numFmt numFmtId="0" formatCode="General"/>
    </odxf>
    <ndxf>
      <numFmt numFmtId="166" formatCode="#,##0.0"/>
    </ndxf>
  </rcc>
  <rcc rId="969" sId="3" odxf="1" dxf="1">
    <nc r="J234">
      <f>G234+H234</f>
    </nc>
    <odxf>
      <numFmt numFmtId="0" formatCode="General"/>
    </odxf>
    <ndxf>
      <numFmt numFmtId="166" formatCode="#,##0.0"/>
    </ndxf>
  </rcc>
  <rcc rId="970" sId="3" odxf="1" dxf="1">
    <nc r="J235">
      <f>G235+H235</f>
    </nc>
    <odxf>
      <numFmt numFmtId="0" formatCode="General"/>
    </odxf>
    <ndxf>
      <numFmt numFmtId="166" formatCode="#,##0.0"/>
    </ndxf>
  </rcc>
  <rcc rId="971" sId="3" odxf="1" dxf="1">
    <nc r="J236">
      <f>G236+H236</f>
    </nc>
    <odxf>
      <numFmt numFmtId="0" formatCode="General"/>
    </odxf>
    <ndxf>
      <numFmt numFmtId="166" formatCode="#,##0.0"/>
    </ndxf>
  </rcc>
  <rcc rId="972" sId="3" odxf="1" dxf="1">
    <nc r="J237">
      <f>G237+H237</f>
    </nc>
    <odxf>
      <numFmt numFmtId="0" formatCode="General"/>
    </odxf>
    <ndxf>
      <numFmt numFmtId="166" formatCode="#,##0.0"/>
    </ndxf>
  </rcc>
  <rcc rId="973" sId="3" odxf="1" dxf="1">
    <nc r="J238">
      <f>G238+H238</f>
    </nc>
    <odxf>
      <numFmt numFmtId="0" formatCode="General"/>
    </odxf>
    <ndxf>
      <numFmt numFmtId="166" formatCode="#,##0.0"/>
    </ndxf>
  </rcc>
  <rcc rId="974" sId="3" odxf="1" dxf="1">
    <nc r="J239">
      <f>G239+H239</f>
    </nc>
    <odxf>
      <numFmt numFmtId="0" formatCode="General"/>
    </odxf>
    <ndxf>
      <numFmt numFmtId="166" formatCode="#,##0.0"/>
    </ndxf>
  </rcc>
  <rcc rId="975" sId="3" odxf="1" dxf="1">
    <nc r="J240">
      <f>G240+H240</f>
    </nc>
    <odxf>
      <numFmt numFmtId="0" formatCode="General"/>
    </odxf>
    <ndxf>
      <numFmt numFmtId="166" formatCode="#,##0.0"/>
    </ndxf>
  </rcc>
  <rcc rId="976" sId="3" odxf="1" dxf="1">
    <nc r="J241">
      <f>G241+H241</f>
    </nc>
    <odxf>
      <numFmt numFmtId="0" formatCode="General"/>
    </odxf>
    <ndxf>
      <numFmt numFmtId="166" formatCode="#,##0.0"/>
    </ndxf>
  </rcc>
  <rcc rId="977" sId="3" odxf="1" dxf="1">
    <nc r="J242">
      <f>G242+H242</f>
    </nc>
    <odxf>
      <numFmt numFmtId="0" formatCode="General"/>
    </odxf>
    <ndxf>
      <numFmt numFmtId="166" formatCode="#,##0.0"/>
    </ndxf>
  </rcc>
  <rcc rId="978" sId="3" odxf="1" dxf="1">
    <nc r="J243">
      <f>G243+H243</f>
    </nc>
    <odxf>
      <numFmt numFmtId="0" formatCode="General"/>
    </odxf>
    <ndxf>
      <numFmt numFmtId="166" formatCode="#,##0.0"/>
    </ndxf>
  </rcc>
  <rcc rId="979" sId="3" odxf="1" dxf="1">
    <nc r="J244">
      <f>G244+H244</f>
    </nc>
    <odxf>
      <numFmt numFmtId="0" formatCode="General"/>
    </odxf>
    <ndxf>
      <numFmt numFmtId="166" formatCode="#,##0.0"/>
    </ndxf>
  </rcc>
  <rcc rId="980" sId="3" odxf="1" dxf="1">
    <nc r="J245">
      <f>G245+H245</f>
    </nc>
    <odxf>
      <numFmt numFmtId="0" formatCode="General"/>
    </odxf>
    <ndxf>
      <numFmt numFmtId="166" formatCode="#,##0.0"/>
    </ndxf>
  </rcc>
  <rcc rId="981" sId="3" odxf="1" dxf="1">
    <nc r="J246">
      <f>G246+H246</f>
    </nc>
    <odxf>
      <numFmt numFmtId="0" formatCode="General"/>
    </odxf>
    <ndxf>
      <numFmt numFmtId="166" formatCode="#,##0.0"/>
    </ndxf>
  </rcc>
  <rcc rId="982" sId="3" odxf="1" dxf="1">
    <nc r="J247">
      <f>G247+H247</f>
    </nc>
    <odxf>
      <numFmt numFmtId="0" formatCode="General"/>
    </odxf>
    <ndxf>
      <numFmt numFmtId="166" formatCode="#,##0.0"/>
    </ndxf>
  </rcc>
  <rcc rId="983" sId="3" odxf="1" dxf="1">
    <nc r="J248">
      <f>G248+H248</f>
    </nc>
    <odxf>
      <numFmt numFmtId="0" formatCode="General"/>
    </odxf>
    <ndxf>
      <numFmt numFmtId="166" formatCode="#,##0.0"/>
    </ndxf>
  </rcc>
  <rcc rId="984" sId="3" odxf="1" dxf="1">
    <nc r="J249">
      <f>G249+H249</f>
    </nc>
    <odxf>
      <numFmt numFmtId="0" formatCode="General"/>
    </odxf>
    <ndxf>
      <numFmt numFmtId="166" formatCode="#,##0.0"/>
    </ndxf>
  </rcc>
  <rcc rId="985" sId="3" odxf="1" dxf="1">
    <nc r="J250">
      <f>G250+H250</f>
    </nc>
    <odxf>
      <numFmt numFmtId="0" formatCode="General"/>
    </odxf>
    <ndxf>
      <numFmt numFmtId="166" formatCode="#,##0.0"/>
    </ndxf>
  </rcc>
  <rcc rId="986" sId="3" odxf="1" dxf="1">
    <nc r="J251">
      <f>G251+H251</f>
    </nc>
    <odxf>
      <numFmt numFmtId="0" formatCode="General"/>
    </odxf>
    <ndxf>
      <numFmt numFmtId="166" formatCode="#,##0.0"/>
    </ndxf>
  </rcc>
  <rcc rId="987" sId="3" odxf="1" dxf="1">
    <nc r="J252">
      <f>G252+H252</f>
    </nc>
    <odxf>
      <numFmt numFmtId="0" formatCode="General"/>
    </odxf>
    <ndxf>
      <numFmt numFmtId="166" formatCode="#,##0.0"/>
    </ndxf>
  </rcc>
  <rcc rId="988" sId="3" odxf="1" dxf="1">
    <nc r="J253">
      <f>G253+H253</f>
    </nc>
    <odxf>
      <numFmt numFmtId="0" formatCode="General"/>
    </odxf>
    <ndxf>
      <numFmt numFmtId="166" formatCode="#,##0.0"/>
    </ndxf>
  </rcc>
  <rcc rId="989" sId="3" odxf="1" dxf="1">
    <nc r="J254">
      <f>G254+H254</f>
    </nc>
    <odxf>
      <numFmt numFmtId="0" formatCode="General"/>
    </odxf>
    <ndxf>
      <numFmt numFmtId="166" formatCode="#,##0.0"/>
    </ndxf>
  </rcc>
  <rcc rId="990" sId="3" odxf="1" dxf="1">
    <nc r="J255">
      <f>G255+H255</f>
    </nc>
    <odxf>
      <numFmt numFmtId="0" formatCode="General"/>
    </odxf>
    <ndxf>
      <numFmt numFmtId="166" formatCode="#,##0.0"/>
    </ndxf>
  </rcc>
  <rcc rId="991" sId="3" odxf="1" dxf="1">
    <nc r="J256">
      <f>G256+H256</f>
    </nc>
    <odxf>
      <numFmt numFmtId="0" formatCode="General"/>
    </odxf>
    <ndxf>
      <numFmt numFmtId="166" formatCode="#,##0.0"/>
    </ndxf>
  </rcc>
  <rcc rId="992" sId="3" odxf="1" dxf="1">
    <nc r="J257">
      <f>G257+H257</f>
    </nc>
    <odxf>
      <numFmt numFmtId="0" formatCode="General"/>
    </odxf>
    <ndxf>
      <numFmt numFmtId="166" formatCode="#,##0.0"/>
    </ndxf>
  </rcc>
  <rcc rId="993" sId="3" odxf="1" dxf="1">
    <nc r="J258">
      <f>G258+H258</f>
    </nc>
    <odxf>
      <numFmt numFmtId="0" formatCode="General"/>
    </odxf>
    <ndxf>
      <numFmt numFmtId="166" formatCode="#,##0.0"/>
    </ndxf>
  </rcc>
  <rcc rId="994" sId="3" odxf="1" dxf="1">
    <nc r="J259">
      <f>G259+H259</f>
    </nc>
    <odxf>
      <numFmt numFmtId="0" formatCode="General"/>
    </odxf>
    <ndxf>
      <numFmt numFmtId="166" formatCode="#,##0.0"/>
    </ndxf>
  </rcc>
  <rcc rId="995" sId="3" odxf="1" dxf="1">
    <nc r="J260">
      <f>G260+H260</f>
    </nc>
    <odxf>
      <numFmt numFmtId="0" formatCode="General"/>
    </odxf>
    <ndxf>
      <numFmt numFmtId="166" formatCode="#,##0.0"/>
    </ndxf>
  </rcc>
  <rcc rId="996" sId="3" odxf="1" dxf="1">
    <nc r="J261">
      <f>G261+H261</f>
    </nc>
    <odxf>
      <numFmt numFmtId="0" formatCode="General"/>
    </odxf>
    <ndxf>
      <numFmt numFmtId="166" formatCode="#,##0.0"/>
    </ndxf>
  </rcc>
  <rcc rId="997" sId="3" odxf="1" dxf="1">
    <nc r="J262">
      <f>G262+H262</f>
    </nc>
    <odxf>
      <numFmt numFmtId="0" formatCode="General"/>
    </odxf>
    <ndxf>
      <numFmt numFmtId="166" formatCode="#,##0.0"/>
    </ndxf>
  </rcc>
  <rcc rId="998" sId="3" odxf="1" dxf="1">
    <nc r="J263">
      <f>G263+H263</f>
    </nc>
    <odxf>
      <numFmt numFmtId="0" formatCode="General"/>
    </odxf>
    <ndxf>
      <numFmt numFmtId="166" formatCode="#,##0.0"/>
    </ndxf>
  </rcc>
  <rcc rId="999" sId="3" odxf="1" dxf="1">
    <nc r="J264">
      <f>G264+H264</f>
    </nc>
    <odxf>
      <numFmt numFmtId="0" formatCode="General"/>
    </odxf>
    <ndxf>
      <numFmt numFmtId="166" formatCode="#,##0.0"/>
    </ndxf>
  </rcc>
  <rcc rId="1000" sId="3" odxf="1" dxf="1">
    <nc r="J265">
      <f>G265+H265</f>
    </nc>
    <odxf>
      <numFmt numFmtId="0" formatCode="General"/>
    </odxf>
    <ndxf>
      <numFmt numFmtId="166" formatCode="#,##0.0"/>
    </ndxf>
  </rcc>
  <rcc rId="1001" sId="3" odxf="1" dxf="1">
    <nc r="J266">
      <f>G266+H266</f>
    </nc>
    <odxf>
      <numFmt numFmtId="0" formatCode="General"/>
    </odxf>
    <ndxf>
      <numFmt numFmtId="166" formatCode="#,##0.0"/>
    </ndxf>
  </rcc>
  <rcc rId="1002" sId="3" odxf="1" dxf="1">
    <nc r="J267">
      <f>G267+H267</f>
    </nc>
    <odxf>
      <numFmt numFmtId="0" formatCode="General"/>
    </odxf>
    <ndxf>
      <numFmt numFmtId="166" formatCode="#,##0.0"/>
    </ndxf>
  </rcc>
  <rcc rId="1003" sId="3" odxf="1" dxf="1">
    <nc r="J268">
      <f>G268+H268</f>
    </nc>
    <odxf>
      <numFmt numFmtId="0" formatCode="General"/>
    </odxf>
    <ndxf>
      <numFmt numFmtId="166" formatCode="#,##0.0"/>
    </ndxf>
  </rcc>
  <rcc rId="1004" sId="3" odxf="1" dxf="1">
    <nc r="J269">
      <f>G269+H269</f>
    </nc>
    <odxf>
      <numFmt numFmtId="0" formatCode="General"/>
    </odxf>
    <ndxf>
      <numFmt numFmtId="166" formatCode="#,##0.0"/>
    </ndxf>
  </rcc>
  <rcc rId="1005" sId="3" odxf="1" dxf="1">
    <nc r="J270">
      <f>G270+H270</f>
    </nc>
    <odxf>
      <numFmt numFmtId="0" formatCode="General"/>
    </odxf>
    <ndxf>
      <numFmt numFmtId="166" formatCode="#,##0.0"/>
    </ndxf>
  </rcc>
  <rcc rId="1006" sId="3" odxf="1" dxf="1">
    <nc r="J271">
      <f>G271+H271</f>
    </nc>
    <odxf>
      <numFmt numFmtId="0" formatCode="General"/>
    </odxf>
    <ndxf>
      <numFmt numFmtId="166" formatCode="#,##0.0"/>
    </ndxf>
  </rcc>
  <rcc rId="1007" sId="3" odxf="1" dxf="1">
    <nc r="J272">
      <f>G272+H272</f>
    </nc>
    <odxf>
      <numFmt numFmtId="0" formatCode="General"/>
    </odxf>
    <ndxf>
      <numFmt numFmtId="166" formatCode="#,##0.0"/>
    </ndxf>
  </rcc>
  <rcc rId="1008" sId="3" odxf="1" dxf="1">
    <nc r="J273">
      <f>G273+H273</f>
    </nc>
    <odxf>
      <numFmt numFmtId="0" formatCode="General"/>
    </odxf>
    <ndxf>
      <numFmt numFmtId="166" formatCode="#,##0.0"/>
    </ndxf>
  </rcc>
  <rcc rId="1009" sId="3" odxf="1" dxf="1">
    <nc r="J274">
      <f>G274+H274</f>
    </nc>
    <odxf>
      <numFmt numFmtId="0" formatCode="General"/>
    </odxf>
    <ndxf>
      <numFmt numFmtId="166" formatCode="#,##0.0"/>
    </ndxf>
  </rcc>
  <rcc rId="1010" sId="3" odxf="1" dxf="1">
    <nc r="J275">
      <f>G275+H275</f>
    </nc>
    <odxf>
      <numFmt numFmtId="0" formatCode="General"/>
    </odxf>
    <ndxf>
      <numFmt numFmtId="166" formatCode="#,##0.0"/>
    </ndxf>
  </rcc>
  <rcc rId="1011" sId="3" odxf="1" dxf="1">
    <nc r="J276">
      <f>G276+H276</f>
    </nc>
    <odxf>
      <numFmt numFmtId="0" formatCode="General"/>
    </odxf>
    <ndxf>
      <numFmt numFmtId="166" formatCode="#,##0.0"/>
    </ndxf>
  </rcc>
  <rcc rId="1012" sId="3" odxf="1" dxf="1">
    <nc r="J277">
      <f>G277+H277</f>
    </nc>
    <odxf>
      <numFmt numFmtId="0" formatCode="General"/>
    </odxf>
    <ndxf>
      <numFmt numFmtId="166" formatCode="#,##0.0"/>
    </ndxf>
  </rcc>
  <rcc rId="1013" sId="3" odxf="1" dxf="1">
    <nc r="J278">
      <f>G278+H278</f>
    </nc>
    <odxf>
      <numFmt numFmtId="0" formatCode="General"/>
    </odxf>
    <ndxf>
      <numFmt numFmtId="166" formatCode="#,##0.0"/>
    </ndxf>
  </rcc>
  <rcc rId="1014" sId="3" odxf="1" dxf="1">
    <nc r="J279">
      <f>G279+H279</f>
    </nc>
    <odxf>
      <numFmt numFmtId="0" formatCode="General"/>
    </odxf>
    <ndxf>
      <numFmt numFmtId="166" formatCode="#,##0.0"/>
    </ndxf>
  </rcc>
  <rcc rId="1015" sId="3" odxf="1" dxf="1">
    <nc r="J280">
      <f>G280+H280</f>
    </nc>
    <odxf>
      <numFmt numFmtId="0" formatCode="General"/>
    </odxf>
    <ndxf>
      <numFmt numFmtId="166" formatCode="#,##0.0"/>
    </ndxf>
  </rcc>
  <rcc rId="1016" sId="3" odxf="1" dxf="1">
    <nc r="J281">
      <f>G281+H281</f>
    </nc>
    <odxf>
      <numFmt numFmtId="0" formatCode="General"/>
    </odxf>
    <ndxf>
      <numFmt numFmtId="166" formatCode="#,##0.0"/>
    </ndxf>
  </rcc>
  <rcc rId="1017" sId="3" odxf="1" dxf="1">
    <nc r="J282">
      <f>G282+H282</f>
    </nc>
    <odxf>
      <numFmt numFmtId="0" formatCode="General"/>
    </odxf>
    <ndxf>
      <numFmt numFmtId="166" formatCode="#,##0.0"/>
    </ndxf>
  </rcc>
  <rcc rId="1018" sId="3" odxf="1" dxf="1">
    <nc r="J283">
      <f>G283+H283</f>
    </nc>
    <odxf>
      <numFmt numFmtId="0" formatCode="General"/>
    </odxf>
    <ndxf>
      <numFmt numFmtId="166" formatCode="#,##0.0"/>
    </ndxf>
  </rcc>
  <rcc rId="1019" sId="3" odxf="1" dxf="1">
    <nc r="J284">
      <f>G284+H284</f>
    </nc>
    <odxf>
      <numFmt numFmtId="0" formatCode="General"/>
    </odxf>
    <ndxf>
      <numFmt numFmtId="166" formatCode="#,##0.0"/>
    </ndxf>
  </rcc>
  <rcc rId="1020" sId="3" odxf="1" dxf="1">
    <nc r="J285">
      <f>G285+H285</f>
    </nc>
    <odxf>
      <numFmt numFmtId="0" formatCode="General"/>
    </odxf>
    <ndxf>
      <numFmt numFmtId="166" formatCode="#,##0.0"/>
    </ndxf>
  </rcc>
  <rcc rId="1021" sId="3" odxf="1" dxf="1">
    <nc r="J286">
      <f>G286+H286</f>
    </nc>
    <odxf>
      <numFmt numFmtId="0" formatCode="General"/>
    </odxf>
    <ndxf>
      <numFmt numFmtId="166" formatCode="#,##0.0"/>
    </ndxf>
  </rcc>
  <rcc rId="1022" sId="3" odxf="1" dxf="1">
    <nc r="J287">
      <f>G287+H287</f>
    </nc>
    <odxf>
      <numFmt numFmtId="0" formatCode="General"/>
    </odxf>
    <ndxf>
      <numFmt numFmtId="166" formatCode="#,##0.0"/>
    </ndxf>
  </rcc>
  <rcc rId="1023" sId="3" odxf="1" dxf="1">
    <nc r="J288">
      <f>G288+H288</f>
    </nc>
    <odxf>
      <numFmt numFmtId="0" formatCode="General"/>
    </odxf>
    <ndxf>
      <numFmt numFmtId="166" formatCode="#,##0.0"/>
    </ndxf>
  </rcc>
  <rcc rId="1024" sId="3" odxf="1" dxf="1">
    <nc r="J289">
      <f>G289+H289</f>
    </nc>
    <odxf>
      <numFmt numFmtId="0" formatCode="General"/>
    </odxf>
    <ndxf>
      <numFmt numFmtId="166" formatCode="#,##0.0"/>
    </ndxf>
  </rcc>
  <rcc rId="1025" sId="3" odxf="1" dxf="1">
    <nc r="J290">
      <f>G290+H290</f>
    </nc>
    <odxf>
      <numFmt numFmtId="0" formatCode="General"/>
    </odxf>
    <ndxf>
      <numFmt numFmtId="166" formatCode="#,##0.0"/>
    </ndxf>
  </rcc>
  <rcc rId="1026" sId="3" odxf="1" dxf="1">
    <nc r="J291">
      <f>G291+H291</f>
    </nc>
    <odxf>
      <numFmt numFmtId="0" formatCode="General"/>
    </odxf>
    <ndxf>
      <numFmt numFmtId="166" formatCode="#,##0.0"/>
    </ndxf>
  </rcc>
  <rcc rId="1027" sId="3" odxf="1" dxf="1">
    <nc r="J292">
      <f>G292+H292</f>
    </nc>
    <odxf>
      <numFmt numFmtId="0" formatCode="General"/>
    </odxf>
    <ndxf>
      <numFmt numFmtId="166" formatCode="#,##0.0"/>
    </ndxf>
  </rcc>
  <rcc rId="1028" sId="3" odxf="1" dxf="1">
    <nc r="J293">
      <f>G293+H293</f>
    </nc>
    <odxf>
      <numFmt numFmtId="0" formatCode="General"/>
    </odxf>
    <ndxf>
      <numFmt numFmtId="166" formatCode="#,##0.0"/>
    </ndxf>
  </rcc>
  <rcc rId="1029" sId="3" odxf="1" dxf="1">
    <nc r="J294">
      <f>G294+H294</f>
    </nc>
    <odxf>
      <numFmt numFmtId="0" formatCode="General"/>
    </odxf>
    <ndxf>
      <numFmt numFmtId="166" formatCode="#,##0.0"/>
    </ndxf>
  </rcc>
  <rcc rId="1030" sId="3" odxf="1" dxf="1">
    <nc r="J295">
      <f>G295+H295</f>
    </nc>
    <odxf>
      <numFmt numFmtId="0" formatCode="General"/>
    </odxf>
    <ndxf>
      <numFmt numFmtId="166" formatCode="#,##0.0"/>
    </ndxf>
  </rcc>
  <rcc rId="1031" sId="3" odxf="1" dxf="1">
    <nc r="J296">
      <f>G296+H296</f>
    </nc>
    <odxf>
      <numFmt numFmtId="0" formatCode="General"/>
    </odxf>
    <ndxf>
      <numFmt numFmtId="166" formatCode="#,##0.0"/>
    </ndxf>
  </rcc>
  <rcc rId="1032" sId="3" odxf="1" dxf="1">
    <nc r="J297">
      <f>G297+H297</f>
    </nc>
    <odxf>
      <numFmt numFmtId="0" formatCode="General"/>
    </odxf>
    <ndxf>
      <numFmt numFmtId="166" formatCode="#,##0.0"/>
    </ndxf>
  </rcc>
  <rcc rId="1033" sId="3" odxf="1" dxf="1">
    <nc r="J298">
      <f>G298+H298</f>
    </nc>
    <odxf>
      <numFmt numFmtId="0" formatCode="General"/>
    </odxf>
    <ndxf>
      <numFmt numFmtId="166" formatCode="#,##0.0"/>
    </ndxf>
  </rcc>
  <rcc rId="1034" sId="3" odxf="1" dxf="1">
    <nc r="J299">
      <f>G299+H299</f>
    </nc>
    <odxf>
      <numFmt numFmtId="0" formatCode="General"/>
    </odxf>
    <ndxf>
      <numFmt numFmtId="166" formatCode="#,##0.0"/>
    </ndxf>
  </rcc>
  <rcc rId="1035" sId="3" odxf="1" dxf="1">
    <nc r="J300">
      <f>G300+H300</f>
    </nc>
    <odxf>
      <numFmt numFmtId="0" formatCode="General"/>
    </odxf>
    <ndxf>
      <numFmt numFmtId="166" formatCode="#,##0.0"/>
    </ndxf>
  </rcc>
  <rcc rId="1036" sId="3" odxf="1" dxf="1">
    <nc r="J301">
      <f>G301+H301</f>
    </nc>
    <odxf>
      <numFmt numFmtId="0" formatCode="General"/>
    </odxf>
    <ndxf>
      <numFmt numFmtId="166" formatCode="#,##0.0"/>
    </ndxf>
  </rcc>
  <rcc rId="1037" sId="3" odxf="1" dxf="1">
    <nc r="J302">
      <f>G302+H302</f>
    </nc>
    <odxf>
      <numFmt numFmtId="0" formatCode="General"/>
    </odxf>
    <ndxf>
      <numFmt numFmtId="166" formatCode="#,##0.0"/>
    </ndxf>
  </rcc>
  <rcc rId="1038" sId="3" odxf="1" dxf="1">
    <nc r="J303">
      <f>G303+H303</f>
    </nc>
    <odxf>
      <numFmt numFmtId="0" formatCode="General"/>
    </odxf>
    <ndxf>
      <numFmt numFmtId="166" formatCode="#,##0.0"/>
    </ndxf>
  </rcc>
  <rcc rId="1039" sId="3" odxf="1" dxf="1">
    <nc r="J304">
      <f>G304+H304</f>
    </nc>
    <odxf>
      <numFmt numFmtId="0" formatCode="General"/>
    </odxf>
    <ndxf>
      <numFmt numFmtId="166" formatCode="#,##0.0"/>
    </ndxf>
  </rcc>
  <rcc rId="1040" sId="3" odxf="1" dxf="1">
    <nc r="J305">
      <f>G305+H305</f>
    </nc>
    <odxf>
      <numFmt numFmtId="0" formatCode="General"/>
    </odxf>
    <ndxf>
      <numFmt numFmtId="166" formatCode="#,##0.0"/>
    </ndxf>
  </rcc>
  <rcc rId="1041" sId="3" odxf="1" dxf="1">
    <nc r="J306">
      <f>G306+H306</f>
    </nc>
    <odxf>
      <numFmt numFmtId="0" formatCode="General"/>
    </odxf>
    <ndxf>
      <numFmt numFmtId="166" formatCode="#,##0.0"/>
    </ndxf>
  </rcc>
  <rcc rId="1042" sId="3" odxf="1" dxf="1">
    <nc r="J307">
      <f>G307+H307</f>
    </nc>
    <odxf>
      <numFmt numFmtId="0" formatCode="General"/>
    </odxf>
    <ndxf>
      <numFmt numFmtId="166" formatCode="#,##0.0"/>
    </ndxf>
  </rcc>
  <rcc rId="1043" sId="3" odxf="1" dxf="1">
    <nc r="J308">
      <f>G308+H308</f>
    </nc>
    <odxf>
      <numFmt numFmtId="0" formatCode="General"/>
    </odxf>
    <ndxf>
      <numFmt numFmtId="166" formatCode="#,##0.0"/>
    </ndxf>
  </rcc>
  <rcc rId="1044" sId="3" odxf="1" dxf="1">
    <nc r="J309">
      <f>G309+H309</f>
    </nc>
    <odxf>
      <numFmt numFmtId="0" formatCode="General"/>
    </odxf>
    <ndxf>
      <numFmt numFmtId="166" formatCode="#,##0.0"/>
    </ndxf>
  </rcc>
  <rcc rId="1045" sId="3" odxf="1" dxf="1">
    <nc r="J310">
      <f>G310+H310</f>
    </nc>
    <odxf>
      <numFmt numFmtId="0" formatCode="General"/>
    </odxf>
    <ndxf>
      <numFmt numFmtId="166" formatCode="#,##0.0"/>
    </ndxf>
  </rcc>
  <rcc rId="1046" sId="3" odxf="1" dxf="1">
    <nc r="J311">
      <f>G311+H311</f>
    </nc>
    <odxf>
      <numFmt numFmtId="0" formatCode="General"/>
    </odxf>
    <ndxf>
      <numFmt numFmtId="166" formatCode="#,##0.0"/>
    </ndxf>
  </rcc>
  <rcc rId="1047" sId="3" odxf="1" dxf="1">
    <nc r="J312">
      <f>G312+H312</f>
    </nc>
    <odxf>
      <numFmt numFmtId="0" formatCode="General"/>
    </odxf>
    <ndxf>
      <numFmt numFmtId="166" formatCode="#,##0.0"/>
    </ndxf>
  </rcc>
  <rcc rId="1048" sId="3" odxf="1" dxf="1">
    <nc r="J313">
      <f>G313+H313</f>
    </nc>
    <odxf>
      <numFmt numFmtId="0" formatCode="General"/>
    </odxf>
    <ndxf>
      <numFmt numFmtId="166" formatCode="#,##0.0"/>
    </ndxf>
  </rcc>
  <rcc rId="1049" sId="3" odxf="1" dxf="1">
    <nc r="J314">
      <f>G314+H314</f>
    </nc>
    <odxf>
      <numFmt numFmtId="0" formatCode="General"/>
    </odxf>
    <ndxf>
      <numFmt numFmtId="166" formatCode="#,##0.0"/>
    </ndxf>
  </rcc>
  <rcc rId="1050" sId="3" odxf="1" dxf="1">
    <nc r="J315">
      <f>G315+H315</f>
    </nc>
    <odxf>
      <numFmt numFmtId="0" formatCode="General"/>
    </odxf>
    <ndxf>
      <numFmt numFmtId="166" formatCode="#,##0.0"/>
    </ndxf>
  </rcc>
  <rcc rId="1051" sId="3" odxf="1" dxf="1">
    <nc r="J316">
      <f>G316+H316</f>
    </nc>
    <odxf>
      <numFmt numFmtId="0" formatCode="General"/>
    </odxf>
    <ndxf>
      <numFmt numFmtId="166" formatCode="#,##0.0"/>
    </ndxf>
  </rcc>
  <rcc rId="1052" sId="3" odxf="1" dxf="1">
    <nc r="J317">
      <f>G317+H317</f>
    </nc>
    <odxf>
      <numFmt numFmtId="0" formatCode="General"/>
    </odxf>
    <ndxf>
      <numFmt numFmtId="166" formatCode="#,##0.0"/>
    </ndxf>
  </rcc>
  <rcc rId="1053" sId="3" odxf="1" dxf="1">
    <nc r="J318">
      <f>G318+H318</f>
    </nc>
    <odxf>
      <numFmt numFmtId="0" formatCode="General"/>
    </odxf>
    <ndxf>
      <numFmt numFmtId="166" formatCode="#,##0.0"/>
    </ndxf>
  </rcc>
  <rcc rId="1054" sId="3" odxf="1" dxf="1">
    <nc r="J319">
      <f>G319+H319</f>
    </nc>
    <odxf>
      <numFmt numFmtId="0" formatCode="General"/>
    </odxf>
    <ndxf>
      <numFmt numFmtId="166" formatCode="#,##0.0"/>
    </ndxf>
  </rcc>
  <rcc rId="1055" sId="3" odxf="1" dxf="1">
    <nc r="J320">
      <f>G320+H320</f>
    </nc>
    <odxf>
      <numFmt numFmtId="0" formatCode="General"/>
    </odxf>
    <ndxf>
      <numFmt numFmtId="166" formatCode="#,##0.0"/>
    </ndxf>
  </rcc>
  <rcc rId="1056" sId="3" odxf="1" dxf="1">
    <nc r="J321">
      <f>G321+H321</f>
    </nc>
    <odxf>
      <numFmt numFmtId="0" formatCode="General"/>
    </odxf>
    <ndxf>
      <numFmt numFmtId="166" formatCode="#,##0.0"/>
    </ndxf>
  </rcc>
  <rcc rId="1057" sId="3" odxf="1" dxf="1">
    <nc r="J322">
      <f>G322+H322</f>
    </nc>
    <odxf>
      <numFmt numFmtId="0" formatCode="General"/>
    </odxf>
    <ndxf>
      <numFmt numFmtId="166" formatCode="#,##0.0"/>
    </ndxf>
  </rcc>
  <rcc rId="1058" sId="3" odxf="1" dxf="1">
    <nc r="J323">
      <f>G323+H323</f>
    </nc>
    <odxf>
      <numFmt numFmtId="0" formatCode="General"/>
    </odxf>
    <ndxf>
      <numFmt numFmtId="166" formatCode="#,##0.0"/>
    </ndxf>
  </rcc>
  <rcc rId="1059" sId="3" odxf="1" dxf="1">
    <nc r="J324">
      <f>G324+H324</f>
    </nc>
    <odxf>
      <numFmt numFmtId="0" formatCode="General"/>
    </odxf>
    <ndxf>
      <numFmt numFmtId="166" formatCode="#,##0.0"/>
    </ndxf>
  </rcc>
  <rcc rId="1060" sId="3" odxf="1" dxf="1">
    <nc r="J325">
      <f>G325+H325</f>
    </nc>
    <odxf>
      <numFmt numFmtId="0" formatCode="General"/>
    </odxf>
    <ndxf>
      <numFmt numFmtId="166" formatCode="#,##0.0"/>
    </ndxf>
  </rcc>
  <rcc rId="1061" sId="3" odxf="1" dxf="1">
    <nc r="J326">
      <f>G326+H326</f>
    </nc>
    <odxf>
      <numFmt numFmtId="0" formatCode="General"/>
    </odxf>
    <ndxf>
      <numFmt numFmtId="166" formatCode="#,##0.0"/>
    </ndxf>
  </rcc>
  <rcc rId="1062" sId="3" odxf="1" dxf="1">
    <nc r="J327">
      <f>G327+H327</f>
    </nc>
    <odxf>
      <numFmt numFmtId="0" formatCode="General"/>
    </odxf>
    <ndxf>
      <numFmt numFmtId="166" formatCode="#,##0.0"/>
    </ndxf>
  </rcc>
  <rcc rId="1063" sId="3" odxf="1" dxf="1">
    <nc r="J328">
      <f>G328+H328</f>
    </nc>
    <odxf>
      <numFmt numFmtId="0" formatCode="General"/>
    </odxf>
    <ndxf>
      <numFmt numFmtId="166" formatCode="#,##0.0"/>
    </ndxf>
  </rcc>
  <rcc rId="1064" sId="3" odxf="1" dxf="1">
    <nc r="J329">
      <f>G329+H329</f>
    </nc>
    <odxf>
      <numFmt numFmtId="0" formatCode="General"/>
    </odxf>
    <ndxf>
      <numFmt numFmtId="166" formatCode="#,##0.0"/>
    </ndxf>
  </rcc>
  <rcc rId="1065" sId="3" odxf="1" dxf="1">
    <nc r="J330">
      <f>G330+H330</f>
    </nc>
    <odxf>
      <numFmt numFmtId="0" formatCode="General"/>
    </odxf>
    <ndxf>
      <numFmt numFmtId="166" formatCode="#,##0.0"/>
    </ndxf>
  </rcc>
  <rcc rId="1066" sId="3" odxf="1" dxf="1">
    <nc r="J331">
      <f>G331+H331</f>
    </nc>
    <odxf>
      <numFmt numFmtId="0" formatCode="General"/>
    </odxf>
    <ndxf>
      <numFmt numFmtId="166" formatCode="#,##0.0"/>
    </ndxf>
  </rcc>
  <rcc rId="1067" sId="3" odxf="1" dxf="1">
    <nc r="J332">
      <f>G332+H332</f>
    </nc>
    <odxf>
      <numFmt numFmtId="0" formatCode="General"/>
    </odxf>
    <ndxf>
      <numFmt numFmtId="166" formatCode="#,##0.0"/>
    </ndxf>
  </rcc>
  <rcc rId="1068" sId="3" odxf="1" dxf="1">
    <nc r="J333">
      <f>G333+H333</f>
    </nc>
    <odxf>
      <numFmt numFmtId="0" formatCode="General"/>
    </odxf>
    <ndxf>
      <numFmt numFmtId="166" formatCode="#,##0.0"/>
    </ndxf>
  </rcc>
  <rcc rId="1069" sId="3" odxf="1" dxf="1">
    <nc r="J334">
      <f>G334+H334</f>
    </nc>
    <odxf>
      <numFmt numFmtId="0" formatCode="General"/>
    </odxf>
    <ndxf>
      <numFmt numFmtId="166" formatCode="#,##0.0"/>
    </ndxf>
  </rcc>
  <rcc rId="1070" sId="3" odxf="1" dxf="1">
    <nc r="J335">
      <f>G335+H335</f>
    </nc>
    <odxf>
      <numFmt numFmtId="0" formatCode="General"/>
    </odxf>
    <ndxf>
      <numFmt numFmtId="166" formatCode="#,##0.0"/>
    </ndxf>
  </rcc>
  <rcc rId="1071" sId="3" odxf="1" dxf="1">
    <nc r="J336">
      <f>G336+H336</f>
    </nc>
    <odxf>
      <numFmt numFmtId="0" formatCode="General"/>
    </odxf>
    <ndxf>
      <numFmt numFmtId="166" formatCode="#,##0.0"/>
    </ndxf>
  </rcc>
  <rcc rId="1072" sId="3" odxf="1" dxf="1">
    <nc r="J337">
      <f>G337+H337</f>
    </nc>
    <odxf>
      <numFmt numFmtId="0" formatCode="General"/>
    </odxf>
    <ndxf>
      <numFmt numFmtId="166" formatCode="#,##0.0"/>
    </ndxf>
  </rcc>
  <rcc rId="1073" sId="3" odxf="1" dxf="1">
    <nc r="J338">
      <f>G338+H338</f>
    </nc>
    <odxf>
      <numFmt numFmtId="0" formatCode="General"/>
    </odxf>
    <ndxf>
      <numFmt numFmtId="166" formatCode="#,##0.0"/>
    </ndxf>
  </rcc>
  <rcc rId="1074" sId="3" odxf="1" dxf="1">
    <nc r="J339">
      <f>G339+H339</f>
    </nc>
    <odxf>
      <numFmt numFmtId="0" formatCode="General"/>
    </odxf>
    <ndxf>
      <numFmt numFmtId="166" formatCode="#,##0.0"/>
    </ndxf>
  </rcc>
  <rcc rId="1075" sId="3" odxf="1" dxf="1">
    <nc r="J340">
      <f>G340+H340</f>
    </nc>
    <odxf>
      <numFmt numFmtId="0" formatCode="General"/>
    </odxf>
    <ndxf>
      <numFmt numFmtId="166" formatCode="#,##0.0"/>
    </ndxf>
  </rcc>
  <rcc rId="1076" sId="3" odxf="1" dxf="1">
    <nc r="J341">
      <f>G341+H341</f>
    </nc>
    <odxf>
      <numFmt numFmtId="0" formatCode="General"/>
    </odxf>
    <ndxf>
      <numFmt numFmtId="166" formatCode="#,##0.0"/>
    </ndxf>
  </rcc>
  <rcc rId="1077" sId="3" odxf="1" dxf="1">
    <nc r="J342">
      <f>G342+H342</f>
    </nc>
    <odxf>
      <numFmt numFmtId="0" formatCode="General"/>
    </odxf>
    <ndxf>
      <numFmt numFmtId="166" formatCode="#,##0.0"/>
    </ndxf>
  </rcc>
  <rcc rId="1078" sId="3" odxf="1" dxf="1">
    <nc r="J343">
      <f>G343+H343</f>
    </nc>
    <odxf>
      <numFmt numFmtId="0" formatCode="General"/>
    </odxf>
    <ndxf>
      <numFmt numFmtId="166" formatCode="#,##0.0"/>
    </ndxf>
  </rcc>
  <rcc rId="1079" sId="3" odxf="1" dxf="1">
    <nc r="J344">
      <f>G344+H344</f>
    </nc>
    <odxf>
      <numFmt numFmtId="0" formatCode="General"/>
    </odxf>
    <ndxf>
      <numFmt numFmtId="166" formatCode="#,##0.0"/>
    </ndxf>
  </rcc>
  <rcc rId="1080" sId="3" odxf="1" dxf="1">
    <nc r="J345">
      <f>G345+H345</f>
    </nc>
    <odxf>
      <numFmt numFmtId="0" formatCode="General"/>
    </odxf>
    <ndxf>
      <numFmt numFmtId="166" formatCode="#,##0.0"/>
    </ndxf>
  </rcc>
  <rcc rId="1081" sId="3" odxf="1" dxf="1">
    <nc r="J346">
      <f>G346+H346</f>
    </nc>
    <odxf>
      <numFmt numFmtId="0" formatCode="General"/>
    </odxf>
    <ndxf>
      <numFmt numFmtId="166" formatCode="#,##0.0"/>
    </ndxf>
  </rcc>
  <rcc rId="1082" sId="3" odxf="1" dxf="1">
    <nc r="J347">
      <f>G347+H347</f>
    </nc>
    <odxf>
      <numFmt numFmtId="0" formatCode="General"/>
    </odxf>
    <ndxf>
      <numFmt numFmtId="166" formatCode="#,##0.0"/>
    </ndxf>
  </rcc>
  <rcc rId="1083" sId="3" odxf="1" dxf="1">
    <nc r="J348">
      <f>G348+H348</f>
    </nc>
    <odxf>
      <numFmt numFmtId="0" formatCode="General"/>
    </odxf>
    <ndxf>
      <numFmt numFmtId="166" formatCode="#,##0.0"/>
    </ndxf>
  </rcc>
  <rcc rId="1084" sId="3" odxf="1" dxf="1">
    <nc r="J349">
      <f>G349+H349</f>
    </nc>
    <odxf>
      <numFmt numFmtId="0" formatCode="General"/>
    </odxf>
    <ndxf>
      <numFmt numFmtId="166" formatCode="#,##0.0"/>
    </ndxf>
  </rcc>
  <rcc rId="1085" sId="3" odxf="1" dxf="1">
    <nc r="J350">
      <f>G350+H350</f>
    </nc>
    <odxf>
      <numFmt numFmtId="0" formatCode="General"/>
    </odxf>
    <ndxf>
      <numFmt numFmtId="166" formatCode="#,##0.0"/>
    </ndxf>
  </rcc>
  <rcc rId="1086" sId="3" odxf="1" dxf="1">
    <nc r="J351">
      <f>G351+H351</f>
    </nc>
    <odxf>
      <numFmt numFmtId="0" formatCode="General"/>
    </odxf>
    <ndxf>
      <numFmt numFmtId="166" formatCode="#,##0.0"/>
    </ndxf>
  </rcc>
  <rcc rId="1087" sId="3" odxf="1" dxf="1">
    <nc r="J352">
      <f>G352+H352</f>
    </nc>
    <odxf>
      <numFmt numFmtId="0" formatCode="General"/>
    </odxf>
    <ndxf>
      <numFmt numFmtId="166" formatCode="#,##0.0"/>
    </ndxf>
  </rcc>
  <rcc rId="1088" sId="3" odxf="1" dxf="1">
    <nc r="J353">
      <f>G353+H353</f>
    </nc>
    <odxf>
      <numFmt numFmtId="0" formatCode="General"/>
    </odxf>
    <ndxf>
      <numFmt numFmtId="166" formatCode="#,##0.0"/>
    </ndxf>
  </rcc>
  <rcc rId="1089" sId="3" odxf="1" dxf="1">
    <nc r="J354">
      <f>G354+H354</f>
    </nc>
    <odxf>
      <numFmt numFmtId="0" formatCode="General"/>
    </odxf>
    <ndxf>
      <numFmt numFmtId="166" formatCode="#,##0.0"/>
    </ndxf>
  </rcc>
  <rcc rId="1090" sId="3" odxf="1" dxf="1">
    <nc r="J355">
      <f>G355+H355</f>
    </nc>
    <odxf>
      <numFmt numFmtId="0" formatCode="General"/>
    </odxf>
    <ndxf>
      <numFmt numFmtId="166" formatCode="#,##0.0"/>
    </ndxf>
  </rcc>
  <rcc rId="1091" sId="3" odxf="1" dxf="1">
    <nc r="J356">
      <f>G356+H356</f>
    </nc>
    <odxf>
      <numFmt numFmtId="0" formatCode="General"/>
    </odxf>
    <ndxf>
      <numFmt numFmtId="166" formatCode="#,##0.0"/>
    </ndxf>
  </rcc>
  <rcc rId="1092" sId="3" odxf="1" dxf="1">
    <nc r="J357">
      <f>G357+H357</f>
    </nc>
    <odxf>
      <numFmt numFmtId="0" formatCode="General"/>
    </odxf>
    <ndxf>
      <numFmt numFmtId="166" formatCode="#,##0.0"/>
    </ndxf>
  </rcc>
  <rcc rId="1093" sId="3" odxf="1" dxf="1">
    <nc r="J358">
      <f>G358+H358</f>
    </nc>
    <odxf>
      <numFmt numFmtId="0" formatCode="General"/>
    </odxf>
    <ndxf>
      <numFmt numFmtId="166" formatCode="#,##0.0"/>
    </ndxf>
  </rcc>
  <rcc rId="1094" sId="3" odxf="1" dxf="1">
    <nc r="J359">
      <f>G359+H359</f>
    </nc>
    <odxf>
      <numFmt numFmtId="0" formatCode="General"/>
    </odxf>
    <ndxf>
      <numFmt numFmtId="166" formatCode="#,##0.0"/>
    </ndxf>
  </rcc>
  <rcc rId="1095" sId="3" odxf="1" dxf="1">
    <nc r="J360">
      <f>G360+H360</f>
    </nc>
    <odxf>
      <numFmt numFmtId="0" formatCode="General"/>
    </odxf>
    <ndxf>
      <numFmt numFmtId="166" formatCode="#,##0.0"/>
    </ndxf>
  </rcc>
  <rcc rId="1096" sId="3" odxf="1" dxf="1">
    <nc r="J361">
      <f>G361+H361</f>
    </nc>
    <odxf>
      <numFmt numFmtId="0" formatCode="General"/>
    </odxf>
    <ndxf>
      <numFmt numFmtId="166" formatCode="#,##0.0"/>
    </ndxf>
  </rcc>
  <rcc rId="1097" sId="3" odxf="1" dxf="1">
    <nc r="J362">
      <f>G362+H362</f>
    </nc>
    <odxf>
      <numFmt numFmtId="0" formatCode="General"/>
    </odxf>
    <ndxf>
      <numFmt numFmtId="166" formatCode="#,##0.0"/>
    </ndxf>
  </rcc>
  <rcc rId="1098" sId="3" odxf="1" dxf="1">
    <nc r="J363">
      <f>G363+H363</f>
    </nc>
    <odxf>
      <numFmt numFmtId="0" formatCode="General"/>
    </odxf>
    <ndxf>
      <numFmt numFmtId="166" formatCode="#,##0.0"/>
    </ndxf>
  </rcc>
  <rcc rId="1099" sId="3" odxf="1" dxf="1">
    <nc r="J364">
      <f>G364+H364</f>
    </nc>
    <odxf>
      <numFmt numFmtId="0" formatCode="General"/>
    </odxf>
    <ndxf>
      <numFmt numFmtId="166" formatCode="#,##0.0"/>
    </ndxf>
  </rcc>
  <rcc rId="1100" sId="3" odxf="1" dxf="1">
    <nc r="J365">
      <f>G365+H365</f>
    </nc>
    <odxf>
      <numFmt numFmtId="0" formatCode="General"/>
    </odxf>
    <ndxf>
      <numFmt numFmtId="166" formatCode="#,##0.0"/>
    </ndxf>
  </rcc>
  <rcc rId="1101" sId="3" odxf="1" dxf="1">
    <nc r="J366">
      <f>G366+H366</f>
    </nc>
    <odxf>
      <numFmt numFmtId="0" formatCode="General"/>
    </odxf>
    <ndxf>
      <numFmt numFmtId="166" formatCode="#,##0.0"/>
    </ndxf>
  </rcc>
  <rcc rId="1102" sId="3" odxf="1" dxf="1">
    <nc r="J367">
      <f>G367+H367</f>
    </nc>
    <odxf>
      <numFmt numFmtId="0" formatCode="General"/>
    </odxf>
    <ndxf>
      <numFmt numFmtId="166" formatCode="#,##0.0"/>
    </ndxf>
  </rcc>
  <rcc rId="1103" sId="3" odxf="1" dxf="1">
    <nc r="J368">
      <f>G368+H368</f>
    </nc>
    <odxf>
      <numFmt numFmtId="0" formatCode="General"/>
    </odxf>
    <ndxf>
      <numFmt numFmtId="166" formatCode="#,##0.0"/>
    </ndxf>
  </rcc>
  <rcc rId="1104" sId="3" odxf="1" dxf="1">
    <nc r="J369">
      <f>G369+H369</f>
    </nc>
    <odxf>
      <numFmt numFmtId="0" formatCode="General"/>
    </odxf>
    <ndxf>
      <numFmt numFmtId="166" formatCode="#,##0.0"/>
    </ndxf>
  </rcc>
  <rcc rId="1105" sId="3" odxf="1" dxf="1">
    <nc r="J370">
      <f>G370+H370</f>
    </nc>
    <odxf>
      <numFmt numFmtId="0" formatCode="General"/>
    </odxf>
    <ndxf>
      <numFmt numFmtId="166" formatCode="#,##0.0"/>
    </ndxf>
  </rcc>
  <rcc rId="1106" sId="3" odxf="1" dxf="1">
    <nc r="J371">
      <f>G371+H371</f>
    </nc>
    <odxf>
      <numFmt numFmtId="0" formatCode="General"/>
    </odxf>
    <ndxf>
      <numFmt numFmtId="166" formatCode="#,##0.0"/>
    </ndxf>
  </rcc>
  <rcc rId="1107" sId="3" odxf="1" dxf="1">
    <nc r="J372">
      <f>G372+H372</f>
    </nc>
    <odxf>
      <numFmt numFmtId="0" formatCode="General"/>
    </odxf>
    <ndxf>
      <numFmt numFmtId="166" formatCode="#,##0.0"/>
    </ndxf>
  </rcc>
  <rcc rId="1108" sId="3" odxf="1" dxf="1">
    <nc r="J373">
      <f>G373+H373</f>
    </nc>
    <odxf>
      <numFmt numFmtId="0" formatCode="General"/>
    </odxf>
    <ndxf>
      <numFmt numFmtId="166" formatCode="#,##0.0"/>
    </ndxf>
  </rcc>
  <rcc rId="1109" sId="3" odxf="1" dxf="1">
    <nc r="J374">
      <f>G374+H374</f>
    </nc>
    <odxf>
      <numFmt numFmtId="0" formatCode="General"/>
    </odxf>
    <ndxf>
      <numFmt numFmtId="166" formatCode="#,##0.0"/>
    </ndxf>
  </rcc>
  <rcc rId="1110" sId="3" odxf="1" dxf="1">
    <nc r="J375">
      <f>G375+H375</f>
    </nc>
    <odxf>
      <numFmt numFmtId="0" formatCode="General"/>
    </odxf>
    <ndxf>
      <numFmt numFmtId="166" formatCode="#,##0.0"/>
    </ndxf>
  </rcc>
  <rcc rId="1111" sId="3" odxf="1" dxf="1">
    <nc r="J376">
      <f>G376+H376</f>
    </nc>
    <odxf>
      <numFmt numFmtId="0" formatCode="General"/>
    </odxf>
    <ndxf>
      <numFmt numFmtId="166" formatCode="#,##0.0"/>
    </ndxf>
  </rcc>
  <rcc rId="1112" sId="3" odxf="1" dxf="1">
    <nc r="J377">
      <f>G377+H377</f>
    </nc>
    <odxf>
      <numFmt numFmtId="0" formatCode="General"/>
    </odxf>
    <ndxf>
      <numFmt numFmtId="166" formatCode="#,##0.0"/>
    </ndxf>
  </rcc>
  <rcc rId="1113" sId="3" odxf="1" dxf="1">
    <nc r="J378">
      <f>G378+H378</f>
    </nc>
    <odxf>
      <numFmt numFmtId="0" formatCode="General"/>
    </odxf>
    <ndxf>
      <numFmt numFmtId="166" formatCode="#,##0.0"/>
    </ndxf>
  </rcc>
  <rcc rId="1114" sId="3" odxf="1" dxf="1">
    <nc r="J379">
      <f>G379+H379</f>
    </nc>
    <odxf>
      <numFmt numFmtId="0" formatCode="General"/>
    </odxf>
    <ndxf>
      <numFmt numFmtId="166" formatCode="#,##0.0"/>
    </ndxf>
  </rcc>
  <rcc rId="1115" sId="3" odxf="1" dxf="1">
    <nc r="J380">
      <f>G380+H380</f>
    </nc>
    <odxf>
      <numFmt numFmtId="0" formatCode="General"/>
    </odxf>
    <ndxf>
      <numFmt numFmtId="166" formatCode="#,##0.0"/>
    </ndxf>
  </rcc>
  <rcc rId="1116" sId="3" odxf="1" dxf="1">
    <nc r="J381">
      <f>G381+H381</f>
    </nc>
    <odxf>
      <numFmt numFmtId="0" formatCode="General"/>
    </odxf>
    <ndxf>
      <numFmt numFmtId="166" formatCode="#,##0.0"/>
    </ndxf>
  </rcc>
  <rcc rId="1117" sId="3" odxf="1" dxf="1">
    <nc r="J382">
      <f>G382+H382</f>
    </nc>
    <odxf>
      <numFmt numFmtId="0" formatCode="General"/>
    </odxf>
    <ndxf>
      <numFmt numFmtId="166" formatCode="#,##0.0"/>
    </ndxf>
  </rcc>
  <rcc rId="1118" sId="3" odxf="1" dxf="1">
    <nc r="J383">
      <f>G383+H383</f>
    </nc>
    <odxf>
      <numFmt numFmtId="0" formatCode="General"/>
    </odxf>
    <ndxf>
      <numFmt numFmtId="166" formatCode="#,##0.0"/>
    </ndxf>
  </rcc>
  <rcc rId="1119" sId="3" odxf="1" dxf="1">
    <nc r="J384">
      <f>G384+H384</f>
    </nc>
    <odxf>
      <numFmt numFmtId="0" formatCode="General"/>
    </odxf>
    <ndxf>
      <numFmt numFmtId="166" formatCode="#,##0.0"/>
    </ndxf>
  </rcc>
  <rcc rId="1120" sId="3" odxf="1" dxf="1">
    <nc r="J385">
      <f>G385+H385</f>
    </nc>
    <odxf>
      <numFmt numFmtId="0" formatCode="General"/>
    </odxf>
    <ndxf>
      <numFmt numFmtId="166" formatCode="#,##0.0"/>
    </ndxf>
  </rcc>
  <rcc rId="1121" sId="3" odxf="1" dxf="1">
    <nc r="J386">
      <f>G386+H386</f>
    </nc>
    <odxf>
      <numFmt numFmtId="0" formatCode="General"/>
    </odxf>
    <ndxf>
      <numFmt numFmtId="166" formatCode="#,##0.0"/>
    </ndxf>
  </rcc>
  <rcc rId="1122" sId="3" odxf="1" dxf="1">
    <nc r="J387">
      <f>G387+H387</f>
    </nc>
    <odxf>
      <numFmt numFmtId="0" formatCode="General"/>
    </odxf>
    <ndxf>
      <numFmt numFmtId="166" formatCode="#,##0.0"/>
    </ndxf>
  </rcc>
  <rcc rId="1123" sId="3" odxf="1" dxf="1">
    <nc r="J388">
      <f>G388+H388</f>
    </nc>
    <odxf>
      <numFmt numFmtId="0" formatCode="General"/>
    </odxf>
    <ndxf>
      <numFmt numFmtId="166" formatCode="#,##0.0"/>
    </ndxf>
  </rcc>
  <rcc rId="1124" sId="3" odxf="1" dxf="1">
    <nc r="J389">
      <f>G389+H389</f>
    </nc>
    <odxf>
      <numFmt numFmtId="0" formatCode="General"/>
    </odxf>
    <ndxf>
      <numFmt numFmtId="166" formatCode="#,##0.0"/>
    </ndxf>
  </rcc>
  <rcc rId="1125" sId="3" odxf="1" dxf="1">
    <nc r="J390">
      <f>G390+H390</f>
    </nc>
    <odxf>
      <numFmt numFmtId="0" formatCode="General"/>
    </odxf>
    <ndxf>
      <numFmt numFmtId="166" formatCode="#,##0.0"/>
    </ndxf>
  </rcc>
  <rcc rId="1126" sId="3" odxf="1" dxf="1">
    <nc r="J391">
      <f>G391+H391</f>
    </nc>
    <odxf>
      <numFmt numFmtId="0" formatCode="General"/>
    </odxf>
    <ndxf>
      <numFmt numFmtId="166" formatCode="#,##0.0"/>
    </ndxf>
  </rcc>
  <rcc rId="1127" sId="3" odxf="1" dxf="1">
    <nc r="J392">
      <f>G392+H392</f>
    </nc>
    <odxf>
      <numFmt numFmtId="0" formatCode="General"/>
    </odxf>
    <ndxf>
      <numFmt numFmtId="166" formatCode="#,##0.0"/>
    </ndxf>
  </rcc>
  <rcc rId="1128" sId="3" odxf="1" dxf="1">
    <nc r="J393">
      <f>G393+H393</f>
    </nc>
    <odxf>
      <numFmt numFmtId="0" formatCode="General"/>
    </odxf>
    <ndxf>
      <numFmt numFmtId="166" formatCode="#,##0.0"/>
    </ndxf>
  </rcc>
  <rcc rId="1129" sId="3" odxf="1" dxf="1">
    <nc r="J394">
      <f>G394+H394</f>
    </nc>
    <odxf>
      <numFmt numFmtId="0" formatCode="General"/>
    </odxf>
    <ndxf>
      <numFmt numFmtId="166" formatCode="#,##0.0"/>
    </ndxf>
  </rcc>
  <rcc rId="1130" sId="3" odxf="1" dxf="1">
    <nc r="J395">
      <f>G395+H395</f>
    </nc>
    <odxf>
      <numFmt numFmtId="0" formatCode="General"/>
    </odxf>
    <ndxf>
      <numFmt numFmtId="166" formatCode="#,##0.0"/>
    </ndxf>
  </rcc>
  <rcc rId="1131" sId="3" odxf="1" dxf="1">
    <nc r="J396">
      <f>G396+H396</f>
    </nc>
    <odxf>
      <numFmt numFmtId="0" formatCode="General"/>
    </odxf>
    <ndxf>
      <numFmt numFmtId="166" formatCode="#,##0.0"/>
    </ndxf>
  </rcc>
  <rcc rId="1132" sId="3" odxf="1" dxf="1">
    <nc r="J397">
      <f>G397+H397</f>
    </nc>
    <odxf>
      <numFmt numFmtId="0" formatCode="General"/>
    </odxf>
    <ndxf>
      <numFmt numFmtId="166" formatCode="#,##0.0"/>
    </ndxf>
  </rcc>
  <rcc rId="1133" sId="3" odxf="1" dxf="1">
    <nc r="J398">
      <f>G398+H398</f>
    </nc>
    <odxf>
      <numFmt numFmtId="0" formatCode="General"/>
    </odxf>
    <ndxf>
      <numFmt numFmtId="166" formatCode="#,##0.0"/>
    </ndxf>
  </rcc>
  <rcc rId="1134" sId="3" odxf="1" dxf="1">
    <nc r="J399">
      <f>G399+H399</f>
    </nc>
    <odxf>
      <numFmt numFmtId="0" formatCode="General"/>
    </odxf>
    <ndxf>
      <numFmt numFmtId="166" formatCode="#,##0.0"/>
    </ndxf>
  </rcc>
  <rcc rId="1135" sId="3" odxf="1" dxf="1">
    <nc r="J400">
      <f>G400+H400</f>
    </nc>
    <odxf>
      <numFmt numFmtId="0" formatCode="General"/>
    </odxf>
    <ndxf>
      <numFmt numFmtId="166" formatCode="#,##0.0"/>
    </ndxf>
  </rcc>
  <rcc rId="1136" sId="3" odxf="1" dxf="1">
    <nc r="J401">
      <f>G401+H401</f>
    </nc>
    <odxf>
      <numFmt numFmtId="0" formatCode="General"/>
    </odxf>
    <ndxf>
      <numFmt numFmtId="166" formatCode="#,##0.0"/>
    </ndxf>
  </rcc>
  <rcc rId="1137" sId="3" odxf="1" dxf="1">
    <nc r="J402">
      <f>G402+H402</f>
    </nc>
    <odxf>
      <numFmt numFmtId="0" formatCode="General"/>
    </odxf>
    <ndxf>
      <numFmt numFmtId="166" formatCode="#,##0.0"/>
    </ndxf>
  </rcc>
  <rcc rId="1138" sId="3" odxf="1" dxf="1">
    <nc r="J403">
      <f>G403+H403</f>
    </nc>
    <odxf>
      <numFmt numFmtId="0" formatCode="General"/>
    </odxf>
    <ndxf>
      <numFmt numFmtId="166" formatCode="#,##0.0"/>
    </ndxf>
  </rcc>
  <rcc rId="1139" sId="3" odxf="1" dxf="1">
    <nc r="J404">
      <f>G404+H404</f>
    </nc>
    <odxf>
      <numFmt numFmtId="0" formatCode="General"/>
    </odxf>
    <ndxf>
      <numFmt numFmtId="166" formatCode="#,##0.0"/>
    </ndxf>
  </rcc>
  <rcc rId="1140" sId="3" odxf="1" dxf="1">
    <nc r="J405">
      <f>G405+H405</f>
    </nc>
    <odxf>
      <numFmt numFmtId="0" formatCode="General"/>
    </odxf>
    <ndxf>
      <numFmt numFmtId="166" formatCode="#,##0.0"/>
    </ndxf>
  </rcc>
  <rcc rId="1141" sId="3" odxf="1" dxf="1">
    <nc r="J406">
      <f>G406+H406</f>
    </nc>
    <odxf>
      <numFmt numFmtId="0" formatCode="General"/>
    </odxf>
    <ndxf>
      <numFmt numFmtId="166" formatCode="#,##0.0"/>
    </ndxf>
  </rcc>
  <rcc rId="1142" sId="3" odxf="1" dxf="1">
    <nc r="J407">
      <f>G407+H407</f>
    </nc>
    <odxf>
      <numFmt numFmtId="0" formatCode="General"/>
    </odxf>
    <ndxf>
      <numFmt numFmtId="166" formatCode="#,##0.0"/>
    </ndxf>
  </rcc>
  <rcc rId="1143" sId="3" odxf="1" dxf="1">
    <nc r="J408">
      <f>G408+H408</f>
    </nc>
    <odxf>
      <numFmt numFmtId="0" formatCode="General"/>
    </odxf>
    <ndxf>
      <numFmt numFmtId="166" formatCode="#,##0.0"/>
    </ndxf>
  </rcc>
  <rcc rId="1144" sId="3" odxf="1" dxf="1">
    <nc r="J409">
      <f>G409+H409</f>
    </nc>
    <odxf>
      <numFmt numFmtId="0" formatCode="General"/>
    </odxf>
    <ndxf>
      <numFmt numFmtId="166" formatCode="#,##0.0"/>
    </ndxf>
  </rcc>
  <rcc rId="1145" sId="3" odxf="1" dxf="1">
    <nc r="J410">
      <f>G410+H410</f>
    </nc>
    <odxf>
      <numFmt numFmtId="0" formatCode="General"/>
    </odxf>
    <ndxf>
      <numFmt numFmtId="166" formatCode="#,##0.0"/>
    </ndxf>
  </rcc>
  <rcc rId="1146" sId="3" odxf="1" dxf="1">
    <nc r="J411">
      <f>G411+H411</f>
    </nc>
    <odxf>
      <numFmt numFmtId="0" formatCode="General"/>
    </odxf>
    <ndxf>
      <numFmt numFmtId="166" formatCode="#,##0.0"/>
    </ndxf>
  </rcc>
  <rcc rId="1147" sId="3" odxf="1" dxf="1">
    <nc r="J412">
      <f>G412+H412</f>
    </nc>
    <odxf>
      <numFmt numFmtId="0" formatCode="General"/>
    </odxf>
    <ndxf>
      <numFmt numFmtId="166" formatCode="#,##0.0"/>
    </ndxf>
  </rcc>
  <rcc rId="1148" sId="3" odxf="1" dxf="1">
    <nc r="J413">
      <f>G413+H413</f>
    </nc>
    <odxf>
      <numFmt numFmtId="0" formatCode="General"/>
    </odxf>
    <ndxf>
      <numFmt numFmtId="166" formatCode="#,##0.0"/>
    </ndxf>
  </rcc>
  <rcc rId="1149" sId="3" odxf="1" dxf="1">
    <nc r="J414">
      <f>G414+H414</f>
    </nc>
    <odxf>
      <numFmt numFmtId="0" formatCode="General"/>
    </odxf>
    <ndxf>
      <numFmt numFmtId="166" formatCode="#,##0.0"/>
    </ndxf>
  </rcc>
  <rcc rId="1150" sId="3" odxf="1" dxf="1">
    <nc r="J415">
      <f>G415+H415</f>
    </nc>
    <odxf>
      <numFmt numFmtId="0" formatCode="General"/>
    </odxf>
    <ndxf>
      <numFmt numFmtId="166" formatCode="#,##0.0"/>
    </ndxf>
  </rcc>
  <rcc rId="1151" sId="3" odxf="1" dxf="1">
    <nc r="J416">
      <f>G416+H416</f>
    </nc>
    <odxf>
      <numFmt numFmtId="0" formatCode="General"/>
    </odxf>
    <ndxf>
      <numFmt numFmtId="166" formatCode="#,##0.0"/>
    </ndxf>
  </rcc>
  <rcc rId="1152" sId="3" odxf="1" dxf="1">
    <nc r="J417">
      <f>G417+H417</f>
    </nc>
    <odxf>
      <numFmt numFmtId="0" formatCode="General"/>
    </odxf>
    <ndxf>
      <numFmt numFmtId="166" formatCode="#,##0.0"/>
    </ndxf>
  </rcc>
  <rcc rId="1153" sId="3" odxf="1" dxf="1">
    <nc r="J418">
      <f>G418+H418</f>
    </nc>
    <odxf>
      <numFmt numFmtId="0" formatCode="General"/>
    </odxf>
    <ndxf>
      <numFmt numFmtId="166" formatCode="#,##0.0"/>
    </ndxf>
  </rcc>
  <rcc rId="1154" sId="3" odxf="1" dxf="1">
    <nc r="J419">
      <f>G419+H419</f>
    </nc>
    <odxf>
      <numFmt numFmtId="0" formatCode="General"/>
    </odxf>
    <ndxf>
      <numFmt numFmtId="166" formatCode="#,##0.0"/>
    </ndxf>
  </rcc>
  <rcc rId="1155" sId="3" odxf="1" dxf="1">
    <nc r="J420">
      <f>G420+H420</f>
    </nc>
    <odxf>
      <numFmt numFmtId="0" formatCode="General"/>
    </odxf>
    <ndxf>
      <numFmt numFmtId="166" formatCode="#,##0.0"/>
    </ndxf>
  </rcc>
  <rcc rId="1156" sId="3" odxf="1" dxf="1">
    <nc r="J421">
      <f>G421+H421</f>
    </nc>
    <odxf>
      <numFmt numFmtId="0" formatCode="General"/>
    </odxf>
    <ndxf>
      <numFmt numFmtId="166" formatCode="#,##0.0"/>
    </ndxf>
  </rcc>
  <rcc rId="1157" sId="3" odxf="1" dxf="1">
    <nc r="J422">
      <f>G422+H422</f>
    </nc>
    <odxf>
      <numFmt numFmtId="0" formatCode="General"/>
    </odxf>
    <ndxf>
      <numFmt numFmtId="166" formatCode="#,##0.0"/>
    </ndxf>
  </rcc>
  <rcc rId="1158" sId="3" odxf="1" dxf="1">
    <nc r="J423">
      <f>G423+H423</f>
    </nc>
    <odxf>
      <numFmt numFmtId="0" formatCode="General"/>
    </odxf>
    <ndxf>
      <numFmt numFmtId="166" formatCode="#,##0.0"/>
    </ndxf>
  </rcc>
  <rcc rId="1159" sId="3" odxf="1" dxf="1">
    <nc r="J424">
      <f>G424+H424</f>
    </nc>
    <odxf>
      <numFmt numFmtId="0" formatCode="General"/>
    </odxf>
    <ndxf>
      <numFmt numFmtId="166" formatCode="#,##0.0"/>
    </ndxf>
  </rcc>
  <rcc rId="1160" sId="3" odxf="1" dxf="1">
    <nc r="J425">
      <f>G425+H425</f>
    </nc>
    <odxf>
      <numFmt numFmtId="0" formatCode="General"/>
    </odxf>
    <ndxf>
      <numFmt numFmtId="166" formatCode="#,##0.0"/>
    </ndxf>
  </rcc>
  <rcc rId="1161" sId="3" odxf="1" dxf="1">
    <nc r="J426">
      <f>G426+H426</f>
    </nc>
    <odxf>
      <numFmt numFmtId="0" formatCode="General"/>
    </odxf>
    <ndxf>
      <numFmt numFmtId="166" formatCode="#,##0.0"/>
    </ndxf>
  </rcc>
  <rcc rId="1162" sId="3" odxf="1" dxf="1">
    <nc r="J427">
      <f>G427+H427</f>
    </nc>
    <odxf>
      <numFmt numFmtId="0" formatCode="General"/>
    </odxf>
    <ndxf>
      <numFmt numFmtId="166" formatCode="#,##0.0"/>
    </ndxf>
  </rcc>
  <rcc rId="1163" sId="3" odxf="1" dxf="1">
    <nc r="J428">
      <f>G428+H428</f>
    </nc>
    <odxf>
      <numFmt numFmtId="0" formatCode="General"/>
    </odxf>
    <ndxf>
      <numFmt numFmtId="166" formatCode="#,##0.0"/>
    </ndxf>
  </rcc>
  <rcc rId="1164" sId="3" odxf="1" dxf="1">
    <nc r="J429">
      <f>G429+H429</f>
    </nc>
    <odxf>
      <numFmt numFmtId="0" formatCode="General"/>
    </odxf>
    <ndxf>
      <numFmt numFmtId="166" formatCode="#,##0.0"/>
    </ndxf>
  </rcc>
  <rcc rId="1165" sId="3" odxf="1" dxf="1">
    <nc r="J430">
      <f>G430+H430</f>
    </nc>
    <odxf>
      <numFmt numFmtId="0" formatCode="General"/>
    </odxf>
    <ndxf>
      <numFmt numFmtId="166" formatCode="#,##0.0"/>
    </ndxf>
  </rcc>
  <rcc rId="1166" sId="3" odxf="1" dxf="1">
    <nc r="J431">
      <f>G431+H431</f>
    </nc>
    <odxf>
      <numFmt numFmtId="0" formatCode="General"/>
    </odxf>
    <ndxf>
      <numFmt numFmtId="166" formatCode="#,##0.0"/>
    </ndxf>
  </rcc>
  <rcc rId="1167" sId="3" odxf="1" dxf="1">
    <nc r="J432">
      <f>G432+H432</f>
    </nc>
    <odxf>
      <numFmt numFmtId="0" formatCode="General"/>
    </odxf>
    <ndxf>
      <numFmt numFmtId="166" formatCode="#,##0.0"/>
    </ndxf>
  </rcc>
  <rcc rId="1168" sId="3" odxf="1" dxf="1">
    <nc r="J433">
      <f>G433+H433</f>
    </nc>
    <odxf>
      <numFmt numFmtId="0" formatCode="General"/>
    </odxf>
    <ndxf>
      <numFmt numFmtId="166" formatCode="#,##0.0"/>
    </ndxf>
  </rcc>
  <rcc rId="1169" sId="3">
    <nc r="J434">
      <f>G434+H434</f>
    </nc>
  </rcc>
  <rcc rId="1170" sId="3" odxf="1" dxf="1">
    <nc r="J435">
      <f>G435+H435</f>
    </nc>
    <odxf>
      <numFmt numFmtId="0" formatCode="General"/>
    </odxf>
    <ndxf>
      <numFmt numFmtId="166" formatCode="#,##0.0"/>
    </ndxf>
  </rcc>
  <rcc rId="1171" sId="3" odxf="1" dxf="1">
    <nc r="J436">
      <f>G436+H436</f>
    </nc>
    <odxf>
      <numFmt numFmtId="0" formatCode="General"/>
    </odxf>
    <ndxf>
      <numFmt numFmtId="166" formatCode="#,##0.0"/>
    </ndxf>
  </rcc>
  <rcc rId="1172" sId="3" odxf="1" dxf="1">
    <nc r="J437">
      <f>G437+H437</f>
    </nc>
    <odxf>
      <numFmt numFmtId="0" formatCode="General"/>
    </odxf>
    <ndxf>
      <numFmt numFmtId="166" formatCode="#,##0.0"/>
    </ndxf>
  </rcc>
  <rcc rId="1173" sId="3" odxf="1" dxf="1">
    <nc r="J438">
      <f>G438+H438</f>
    </nc>
    <odxf>
      <numFmt numFmtId="0" formatCode="General"/>
    </odxf>
    <ndxf>
      <numFmt numFmtId="166" formatCode="#,##0.0"/>
    </ndxf>
  </rcc>
  <rcc rId="1174" sId="3" odxf="1" dxf="1">
    <nc r="J439">
      <f>G439+H439</f>
    </nc>
    <odxf>
      <numFmt numFmtId="0" formatCode="General"/>
    </odxf>
    <ndxf>
      <numFmt numFmtId="166" formatCode="#,##0.0"/>
    </ndxf>
  </rcc>
  <rcc rId="1175" sId="3" odxf="1" dxf="1">
    <nc r="J440">
      <f>G440+H440</f>
    </nc>
    <odxf>
      <numFmt numFmtId="0" formatCode="General"/>
    </odxf>
    <ndxf>
      <numFmt numFmtId="166" formatCode="#,##0.0"/>
    </ndxf>
  </rcc>
  <rcc rId="1176" sId="3" odxf="1" dxf="1">
    <nc r="J441">
      <f>G441+H441</f>
    </nc>
    <odxf>
      <numFmt numFmtId="0" formatCode="General"/>
    </odxf>
    <ndxf>
      <numFmt numFmtId="166" formatCode="#,##0.0"/>
    </ndxf>
  </rcc>
  <rcc rId="1177" sId="3" odxf="1" dxf="1">
    <nc r="J442">
      <f>G442+H442</f>
    </nc>
    <odxf>
      <numFmt numFmtId="0" formatCode="General"/>
    </odxf>
    <ndxf>
      <numFmt numFmtId="166" formatCode="#,##0.0"/>
    </ndxf>
  </rcc>
  <rcc rId="1178" sId="3">
    <nc r="J443">
      <f>G443+H443</f>
    </nc>
  </rcc>
  <rcc rId="1179" sId="3" odxf="1" dxf="1">
    <nc r="J444">
      <f>G444+H444</f>
    </nc>
    <odxf>
      <numFmt numFmtId="0" formatCode="General"/>
    </odxf>
    <ndxf>
      <numFmt numFmtId="166" formatCode="#,##0.0"/>
    </ndxf>
  </rcc>
  <rcc rId="1180" sId="3" odxf="1" dxf="1">
    <nc r="J445">
      <f>G445+H445</f>
    </nc>
    <odxf>
      <numFmt numFmtId="0" formatCode="General"/>
    </odxf>
    <ndxf>
      <numFmt numFmtId="166" formatCode="#,##0.0"/>
    </ndxf>
  </rcc>
  <rcc rId="1181" sId="3" odxf="1" dxf="1">
    <nc r="J446">
      <f>G446+H446</f>
    </nc>
    <odxf>
      <numFmt numFmtId="0" formatCode="General"/>
    </odxf>
    <ndxf>
      <numFmt numFmtId="166" formatCode="#,##0.0"/>
    </ndxf>
  </rcc>
  <rcc rId="1182" sId="3" odxf="1" dxf="1">
    <nc r="J447">
      <f>G447+H447</f>
    </nc>
    <odxf>
      <numFmt numFmtId="0" formatCode="General"/>
    </odxf>
    <ndxf>
      <numFmt numFmtId="166" formatCode="#,##0.0"/>
    </ndxf>
  </rcc>
  <rcc rId="1183" sId="3" odxf="1" dxf="1">
    <nc r="J448">
      <f>G448+H448</f>
    </nc>
    <odxf>
      <numFmt numFmtId="0" formatCode="General"/>
    </odxf>
    <ndxf>
      <numFmt numFmtId="166" formatCode="#,##0.0"/>
    </ndxf>
  </rcc>
  <rcc rId="1184" sId="3" odxf="1" dxf="1">
    <nc r="J449">
      <f>G449+H449</f>
    </nc>
    <odxf>
      <numFmt numFmtId="0" formatCode="General"/>
    </odxf>
    <ndxf>
      <numFmt numFmtId="166" formatCode="#,##0.0"/>
    </ndxf>
  </rcc>
  <rcc rId="1185" sId="3" odxf="1" dxf="1">
    <nc r="J450">
      <f>G450+H450</f>
    </nc>
    <odxf>
      <numFmt numFmtId="0" formatCode="General"/>
    </odxf>
    <ndxf>
      <numFmt numFmtId="166" formatCode="#,##0.0"/>
    </ndxf>
  </rcc>
  <rcc rId="1186" sId="3" odxf="1" dxf="1">
    <nc r="J451">
      <f>G451+H451</f>
    </nc>
    <odxf>
      <numFmt numFmtId="0" formatCode="General"/>
    </odxf>
    <ndxf>
      <numFmt numFmtId="166" formatCode="#,##0.0"/>
    </ndxf>
  </rcc>
  <rcc rId="1187" sId="3" odxf="1" dxf="1">
    <nc r="J452">
      <f>G452+H452</f>
    </nc>
    <odxf>
      <numFmt numFmtId="0" formatCode="General"/>
    </odxf>
    <ndxf>
      <numFmt numFmtId="166" formatCode="#,##0.0"/>
    </ndxf>
  </rcc>
  <rcc rId="1188" sId="3" odxf="1" dxf="1">
    <nc r="J453">
      <f>G453+H453</f>
    </nc>
    <odxf>
      <numFmt numFmtId="0" formatCode="General"/>
    </odxf>
    <ndxf>
      <numFmt numFmtId="166" formatCode="#,##0.0"/>
    </ndxf>
  </rcc>
  <rcc rId="1189" sId="3" odxf="1" dxf="1">
    <nc r="J454">
      <f>G454+H454</f>
    </nc>
    <odxf>
      <numFmt numFmtId="0" formatCode="General"/>
    </odxf>
    <ndxf>
      <numFmt numFmtId="166" formatCode="#,##0.0"/>
    </ndxf>
  </rcc>
  <rcc rId="1190" sId="3" odxf="1" dxf="1">
    <nc r="J455">
      <f>G455+H455</f>
    </nc>
    <odxf>
      <numFmt numFmtId="0" formatCode="General"/>
    </odxf>
    <ndxf>
      <numFmt numFmtId="166" formatCode="#,##0.0"/>
    </ndxf>
  </rcc>
  <rcc rId="1191" sId="3" odxf="1" dxf="1">
    <nc r="J456">
      <f>G456+H456</f>
    </nc>
    <odxf>
      <numFmt numFmtId="0" formatCode="General"/>
    </odxf>
    <ndxf>
      <numFmt numFmtId="166" formatCode="#,##0.0"/>
    </ndxf>
  </rcc>
  <rcc rId="1192" sId="3" odxf="1" dxf="1">
    <nc r="J457">
      <f>G457+H457</f>
    </nc>
    <odxf>
      <numFmt numFmtId="0" formatCode="General"/>
    </odxf>
    <ndxf>
      <numFmt numFmtId="166" formatCode="#,##0.0"/>
    </ndxf>
  </rcc>
  <rcc rId="1193" sId="3" odxf="1" dxf="1">
    <nc r="J458">
      <f>G458+H458</f>
    </nc>
    <odxf>
      <numFmt numFmtId="0" formatCode="General"/>
    </odxf>
    <ndxf>
      <numFmt numFmtId="166" formatCode="#,##0.0"/>
    </ndxf>
  </rcc>
  <rcc rId="1194" sId="3" odxf="1" dxf="1">
    <nc r="J459">
      <f>G459+H459</f>
    </nc>
    <odxf>
      <numFmt numFmtId="0" formatCode="General"/>
    </odxf>
    <ndxf>
      <numFmt numFmtId="166" formatCode="#,##0.0"/>
    </ndxf>
  </rcc>
  <rcc rId="1195" sId="3" odxf="1" dxf="1">
    <nc r="J460">
      <f>G460+H460</f>
    </nc>
    <odxf>
      <numFmt numFmtId="0" formatCode="General"/>
    </odxf>
    <ndxf>
      <numFmt numFmtId="166" formatCode="#,##0.0"/>
    </ndxf>
  </rcc>
  <rcc rId="1196" sId="3" odxf="1" dxf="1">
    <nc r="J461">
      <f>G461+H461</f>
    </nc>
    <odxf>
      <numFmt numFmtId="0" formatCode="General"/>
    </odxf>
    <ndxf>
      <numFmt numFmtId="166" formatCode="#,##0.0"/>
    </ndxf>
  </rcc>
  <rcc rId="1197" sId="3" odxf="1" dxf="1">
    <nc r="J462">
      <f>G462+H462</f>
    </nc>
    <odxf>
      <numFmt numFmtId="0" formatCode="General"/>
    </odxf>
    <ndxf>
      <numFmt numFmtId="166" formatCode="#,##0.0"/>
    </ndxf>
  </rcc>
  <rcc rId="1198" sId="3" odxf="1" dxf="1">
    <nc r="J463">
      <f>G463+H463</f>
    </nc>
    <odxf>
      <numFmt numFmtId="0" formatCode="General"/>
    </odxf>
    <ndxf>
      <numFmt numFmtId="166" formatCode="#,##0.0"/>
    </ndxf>
  </rcc>
  <rcc rId="1199" sId="3" odxf="1" dxf="1">
    <nc r="J464">
      <f>G464+H464</f>
    </nc>
    <odxf>
      <numFmt numFmtId="0" formatCode="General"/>
    </odxf>
    <ndxf>
      <numFmt numFmtId="166" formatCode="#,##0.0"/>
    </ndxf>
  </rcc>
  <rcc rId="1200" sId="3" odxf="1" dxf="1">
    <nc r="J465">
      <f>G465+H465</f>
    </nc>
    <odxf>
      <numFmt numFmtId="0" formatCode="General"/>
    </odxf>
    <ndxf>
      <numFmt numFmtId="166" formatCode="#,##0.0"/>
    </ndxf>
  </rcc>
  <rcc rId="1201" sId="3" odxf="1" dxf="1">
    <nc r="J466">
      <f>G466+H466</f>
    </nc>
    <odxf>
      <numFmt numFmtId="0" formatCode="General"/>
    </odxf>
    <ndxf>
      <numFmt numFmtId="166" formatCode="#,##0.0"/>
    </ndxf>
  </rcc>
  <rcc rId="1202" sId="3" odxf="1" dxf="1">
    <nc r="J467">
      <f>G467+H467</f>
    </nc>
    <odxf>
      <numFmt numFmtId="0" formatCode="General"/>
    </odxf>
    <ndxf>
      <numFmt numFmtId="166" formatCode="#,##0.0"/>
    </ndxf>
  </rcc>
  <rcc rId="1203" sId="3" odxf="1" dxf="1">
    <nc r="J468">
      <f>G468+H468</f>
    </nc>
    <odxf>
      <numFmt numFmtId="0" formatCode="General"/>
    </odxf>
    <ndxf>
      <numFmt numFmtId="166" formatCode="#,##0.0"/>
    </ndxf>
  </rcc>
  <rcc rId="1204" sId="3" odxf="1" dxf="1">
    <nc r="J469">
      <f>G469+H469</f>
    </nc>
    <odxf>
      <numFmt numFmtId="0" formatCode="General"/>
    </odxf>
    <ndxf>
      <numFmt numFmtId="166" formatCode="#,##0.0"/>
    </ndxf>
  </rcc>
  <rcc rId="1205" sId="3" odxf="1" dxf="1">
    <nc r="J470">
      <f>G470+H470</f>
    </nc>
    <odxf>
      <numFmt numFmtId="0" formatCode="General"/>
    </odxf>
    <ndxf>
      <numFmt numFmtId="166" formatCode="#,##0.0"/>
    </ndxf>
  </rcc>
  <rcc rId="1206" sId="3" odxf="1" dxf="1">
    <nc r="J471">
      <f>G471+H471</f>
    </nc>
    <odxf>
      <numFmt numFmtId="0" formatCode="General"/>
    </odxf>
    <ndxf>
      <numFmt numFmtId="166" formatCode="#,##0.0"/>
    </ndxf>
  </rcc>
  <rcc rId="1207" sId="3" odxf="1" dxf="1">
    <nc r="J472">
      <f>G472+H472</f>
    </nc>
    <odxf>
      <numFmt numFmtId="0" formatCode="General"/>
    </odxf>
    <ndxf>
      <numFmt numFmtId="166" formatCode="#,##0.0"/>
    </ndxf>
  </rcc>
  <rcc rId="1208" sId="3" odxf="1" dxf="1">
    <nc r="J473">
      <f>G473+H473</f>
    </nc>
    <odxf>
      <numFmt numFmtId="0" formatCode="General"/>
    </odxf>
    <ndxf>
      <numFmt numFmtId="166" formatCode="#,##0.0"/>
    </ndxf>
  </rcc>
  <rcc rId="1209" sId="3" odxf="1" dxf="1">
    <nc r="J474">
      <f>G474+H474</f>
    </nc>
    <odxf>
      <numFmt numFmtId="0" formatCode="General"/>
    </odxf>
    <ndxf>
      <numFmt numFmtId="166" formatCode="#,##0.0"/>
    </ndxf>
  </rcc>
  <rcc rId="1210" sId="3" odxf="1" dxf="1">
    <nc r="J475">
      <f>G475+H475</f>
    </nc>
    <odxf>
      <numFmt numFmtId="0" formatCode="General"/>
    </odxf>
    <ndxf>
      <numFmt numFmtId="166" formatCode="#,##0.0"/>
    </ndxf>
  </rcc>
  <rcc rId="1211" sId="3" odxf="1" dxf="1">
    <nc r="J476">
      <f>G476+H476</f>
    </nc>
    <odxf>
      <numFmt numFmtId="0" formatCode="General"/>
    </odxf>
    <ndxf>
      <numFmt numFmtId="166" formatCode="#,##0.0"/>
    </ndxf>
  </rcc>
  <rcc rId="1212" sId="3" odxf="1" dxf="1">
    <nc r="J477">
      <f>G477+H477</f>
    </nc>
    <odxf>
      <numFmt numFmtId="0" formatCode="General"/>
    </odxf>
    <ndxf>
      <numFmt numFmtId="166" formatCode="#,##0.0"/>
    </ndxf>
  </rcc>
  <rcc rId="1213" sId="3" odxf="1" dxf="1">
    <nc r="J478">
      <f>G478+H478</f>
    </nc>
    <odxf>
      <numFmt numFmtId="0" formatCode="General"/>
    </odxf>
    <ndxf>
      <numFmt numFmtId="166" formatCode="#,##0.0"/>
    </ndxf>
  </rcc>
  <rcc rId="1214" sId="3" odxf="1" dxf="1">
    <nc r="J479">
      <f>G479+H479</f>
    </nc>
    <odxf>
      <numFmt numFmtId="0" formatCode="General"/>
    </odxf>
    <ndxf>
      <numFmt numFmtId="166" formatCode="#,##0.0"/>
    </ndxf>
  </rcc>
  <rcc rId="1215" sId="3" odxf="1" dxf="1">
    <nc r="J480">
      <f>G480+H480</f>
    </nc>
    <odxf>
      <numFmt numFmtId="0" formatCode="General"/>
    </odxf>
    <ndxf>
      <numFmt numFmtId="166" formatCode="#,##0.0"/>
    </ndxf>
  </rcc>
  <rcc rId="1216" sId="3" odxf="1" dxf="1">
    <nc r="J481">
      <f>G481+H481</f>
    </nc>
    <odxf>
      <numFmt numFmtId="0" formatCode="General"/>
    </odxf>
    <ndxf>
      <numFmt numFmtId="166" formatCode="#,##0.0"/>
    </ndxf>
  </rcc>
  <rcc rId="1217" sId="3" odxf="1" dxf="1">
    <nc r="J482">
      <f>G482+H482</f>
    </nc>
    <odxf>
      <numFmt numFmtId="0" formatCode="General"/>
    </odxf>
    <ndxf>
      <numFmt numFmtId="166" formatCode="#,##0.0"/>
    </ndxf>
  </rcc>
  <rcc rId="1218" sId="3" odxf="1" dxf="1">
    <nc r="J483">
      <f>G483+H483</f>
    </nc>
    <odxf>
      <numFmt numFmtId="0" formatCode="General"/>
    </odxf>
    <ndxf>
      <numFmt numFmtId="166" formatCode="#,##0.0"/>
    </ndxf>
  </rcc>
  <rcc rId="1219" sId="3" odxf="1" dxf="1">
    <nc r="J484">
      <f>G484+H484</f>
    </nc>
    <odxf>
      <numFmt numFmtId="0" formatCode="General"/>
    </odxf>
    <ndxf>
      <numFmt numFmtId="166" formatCode="#,##0.0"/>
    </ndxf>
  </rcc>
  <rcc rId="1220" sId="3" odxf="1" dxf="1">
    <nc r="J485">
      <f>G485+H485</f>
    </nc>
    <odxf>
      <numFmt numFmtId="0" formatCode="General"/>
    </odxf>
    <ndxf>
      <numFmt numFmtId="166" formatCode="#,##0.0"/>
    </ndxf>
  </rcc>
  <rcc rId="1221" sId="3" odxf="1" dxf="1">
    <nc r="J486">
      <f>G486+H486</f>
    </nc>
    <odxf>
      <numFmt numFmtId="0" formatCode="General"/>
    </odxf>
    <ndxf>
      <numFmt numFmtId="166" formatCode="#,##0.0"/>
    </ndxf>
  </rcc>
  <rcc rId="1222" sId="3" odxf="1" dxf="1">
    <nc r="J487">
      <f>G487+H487</f>
    </nc>
    <odxf>
      <numFmt numFmtId="0" formatCode="General"/>
    </odxf>
    <ndxf>
      <numFmt numFmtId="166" formatCode="#,##0.0"/>
    </ndxf>
  </rcc>
  <rcc rId="1223" sId="3" odxf="1" dxf="1">
    <nc r="J488">
      <f>G488+H488</f>
    </nc>
    <odxf>
      <numFmt numFmtId="0" formatCode="General"/>
    </odxf>
    <ndxf>
      <numFmt numFmtId="166" formatCode="#,##0.0"/>
    </ndxf>
  </rcc>
  <rcc rId="1224" sId="3" odxf="1" dxf="1">
    <nc r="J489">
      <f>G489+H489</f>
    </nc>
    <odxf>
      <numFmt numFmtId="0" formatCode="General"/>
    </odxf>
    <ndxf>
      <numFmt numFmtId="166" formatCode="#,##0.0"/>
    </ndxf>
  </rcc>
  <rcc rId="1225" sId="3" odxf="1" dxf="1">
    <nc r="J490">
      <f>G490+H490</f>
    </nc>
    <odxf>
      <numFmt numFmtId="0" formatCode="General"/>
    </odxf>
    <ndxf>
      <numFmt numFmtId="166" formatCode="#,##0.0"/>
    </ndxf>
  </rcc>
  <rcc rId="1226" sId="3" odxf="1" dxf="1">
    <nc r="J491">
      <f>G491+H491</f>
    </nc>
    <odxf>
      <numFmt numFmtId="0" formatCode="General"/>
    </odxf>
    <ndxf>
      <numFmt numFmtId="166" formatCode="#,##0.0"/>
    </ndxf>
  </rcc>
  <rcc rId="1227" sId="3" odxf="1" dxf="1">
    <nc r="J492">
      <f>G492+H492</f>
    </nc>
    <odxf>
      <numFmt numFmtId="0" formatCode="General"/>
    </odxf>
    <ndxf>
      <numFmt numFmtId="166" formatCode="#,##0.0"/>
    </ndxf>
  </rcc>
  <rcc rId="1228" sId="3">
    <nc r="K45">
      <f>I45-J45</f>
    </nc>
  </rcc>
  <rcc rId="1229" sId="3" odxf="1" dxf="1">
    <nc r="K46">
      <f>I46-J46</f>
    </nc>
    <odxf>
      <font>
        <b val="0"/>
        <sz val="10"/>
        <color auto="1"/>
        <name val="Arial Cyr"/>
        <scheme val="none"/>
      </font>
      <numFmt numFmtId="0" formatCode="General"/>
    </odxf>
    <ndxf>
      <font>
        <b/>
        <sz val="10"/>
        <color auto="1"/>
        <name val="Arial Cyr"/>
        <scheme val="none"/>
      </font>
      <numFmt numFmtId="166" formatCode="#,##0.0"/>
    </ndxf>
  </rcc>
  <rcc rId="1230" sId="3" odxf="1" dxf="1">
    <nc r="K47">
      <f>I47-J47</f>
    </nc>
    <odxf>
      <font>
        <b val="0"/>
        <sz val="10"/>
        <color auto="1"/>
        <name val="Arial Cyr"/>
        <scheme val="none"/>
      </font>
      <numFmt numFmtId="0" formatCode="General"/>
    </odxf>
    <ndxf>
      <font>
        <b/>
        <sz val="10"/>
        <color auto="1"/>
        <name val="Arial Cyr"/>
        <scheme val="none"/>
      </font>
      <numFmt numFmtId="166" formatCode="#,##0.0"/>
    </ndxf>
  </rcc>
  <rcc rId="1231" sId="3" odxf="1" dxf="1">
    <nc r="K48">
      <f>I48-J48</f>
    </nc>
    <odxf>
      <font>
        <b val="0"/>
        <sz val="10"/>
        <color auto="1"/>
        <name val="Arial Cyr"/>
        <scheme val="none"/>
      </font>
      <numFmt numFmtId="0" formatCode="General"/>
    </odxf>
    <ndxf>
      <font>
        <b/>
        <sz val="10"/>
        <color auto="1"/>
        <name val="Arial Cyr"/>
        <scheme val="none"/>
      </font>
      <numFmt numFmtId="166" formatCode="#,##0.0"/>
    </ndxf>
  </rcc>
  <rcc rId="1232" sId="3" odxf="1" dxf="1">
    <nc r="K49">
      <f>I49-J49</f>
    </nc>
    <odxf>
      <font>
        <b val="0"/>
        <sz val="10"/>
        <color auto="1"/>
        <name val="Arial Cyr"/>
        <scheme val="none"/>
      </font>
      <numFmt numFmtId="0" formatCode="General"/>
    </odxf>
    <ndxf>
      <font>
        <b/>
        <sz val="10"/>
        <color auto="1"/>
        <name val="Arial Cyr"/>
        <scheme val="none"/>
      </font>
      <numFmt numFmtId="166" formatCode="#,##0.0"/>
    </ndxf>
  </rcc>
  <rcc rId="1233" sId="3" odxf="1" dxf="1">
    <nc r="K50">
      <f>I50-J50</f>
    </nc>
    <odxf>
      <font>
        <b val="0"/>
        <sz val="10"/>
        <color auto="1"/>
        <name val="Arial Cyr"/>
        <scheme val="none"/>
      </font>
      <numFmt numFmtId="0" formatCode="General"/>
    </odxf>
    <ndxf>
      <font>
        <b/>
        <sz val="10"/>
        <color auto="1"/>
        <name val="Arial Cyr"/>
        <scheme val="none"/>
      </font>
      <numFmt numFmtId="166" formatCode="#,##0.0"/>
    </ndxf>
  </rcc>
  <rcc rId="1234" sId="3" odxf="1" dxf="1">
    <nc r="K51">
      <f>I51-J51</f>
    </nc>
    <odxf>
      <font>
        <b val="0"/>
        <sz val="10"/>
        <color auto="1"/>
        <name val="Arial Cyr"/>
        <scheme val="none"/>
      </font>
      <numFmt numFmtId="0" formatCode="General"/>
    </odxf>
    <ndxf>
      <font>
        <b/>
        <sz val="10"/>
        <color auto="1"/>
        <name val="Arial Cyr"/>
        <scheme val="none"/>
      </font>
      <numFmt numFmtId="166" formatCode="#,##0.0"/>
    </ndxf>
  </rcc>
  <rcc rId="1235" sId="3" odxf="1" dxf="1">
    <nc r="K52">
      <f>I52-J52</f>
    </nc>
    <odxf>
      <font>
        <b val="0"/>
        <sz val="10"/>
        <color auto="1"/>
        <name val="Arial Cyr"/>
        <scheme val="none"/>
      </font>
      <numFmt numFmtId="0" formatCode="General"/>
    </odxf>
    <ndxf>
      <font>
        <b/>
        <sz val="10"/>
        <color auto="1"/>
        <name val="Arial Cyr"/>
        <scheme val="none"/>
      </font>
      <numFmt numFmtId="166" formatCode="#,##0.0"/>
    </ndxf>
  </rcc>
  <rcc rId="1236" sId="3" odxf="1" dxf="1">
    <nc r="K53">
      <f>I53-J53</f>
    </nc>
    <odxf>
      <font>
        <b val="0"/>
        <sz val="10"/>
        <color auto="1"/>
        <name val="Arial Cyr"/>
        <scheme val="none"/>
      </font>
      <numFmt numFmtId="0" formatCode="General"/>
    </odxf>
    <ndxf>
      <font>
        <b/>
        <sz val="10"/>
        <color auto="1"/>
        <name val="Arial Cyr"/>
        <scheme val="none"/>
      </font>
      <numFmt numFmtId="166" formatCode="#,##0.0"/>
    </ndxf>
  </rcc>
  <rcc rId="1237" sId="3" odxf="1" dxf="1">
    <nc r="K54">
      <f>I54-J54</f>
    </nc>
    <odxf>
      <font>
        <b val="0"/>
        <sz val="10"/>
        <color auto="1"/>
        <name val="Arial Cyr"/>
        <scheme val="none"/>
      </font>
      <numFmt numFmtId="0" formatCode="General"/>
    </odxf>
    <ndxf>
      <font>
        <b/>
        <sz val="10"/>
        <color auto="1"/>
        <name val="Arial Cyr"/>
        <scheme val="none"/>
      </font>
      <numFmt numFmtId="166" formatCode="#,##0.0"/>
    </ndxf>
  </rcc>
  <rcc rId="1238" sId="3" odxf="1" dxf="1">
    <nc r="K55">
      <f>I55-J55</f>
    </nc>
    <odxf>
      <font>
        <b val="0"/>
        <sz val="10"/>
        <color auto="1"/>
        <name val="Arial Cyr"/>
        <scheme val="none"/>
      </font>
      <numFmt numFmtId="0" formatCode="General"/>
    </odxf>
    <ndxf>
      <font>
        <b/>
        <sz val="10"/>
        <color auto="1"/>
        <name val="Arial Cyr"/>
        <scheme val="none"/>
      </font>
      <numFmt numFmtId="166" formatCode="#,##0.0"/>
    </ndxf>
  </rcc>
  <rcc rId="1239" sId="3" odxf="1" dxf="1">
    <nc r="K56">
      <f>I56-J56</f>
    </nc>
    <odxf>
      <font>
        <b val="0"/>
        <sz val="10"/>
        <color auto="1"/>
        <name val="Arial Cyr"/>
        <scheme val="none"/>
      </font>
      <numFmt numFmtId="0" formatCode="General"/>
    </odxf>
    <ndxf>
      <font>
        <b/>
        <sz val="10"/>
        <color auto="1"/>
        <name val="Arial Cyr"/>
        <scheme val="none"/>
      </font>
      <numFmt numFmtId="166" formatCode="#,##0.0"/>
    </ndxf>
  </rcc>
  <rcc rId="1240" sId="3" odxf="1" dxf="1">
    <nc r="K57">
      <f>I57-J57</f>
    </nc>
    <odxf>
      <font>
        <b val="0"/>
        <sz val="10"/>
        <color auto="1"/>
        <name val="Arial Cyr"/>
        <scheme val="none"/>
      </font>
      <numFmt numFmtId="0" formatCode="General"/>
    </odxf>
    <ndxf>
      <font>
        <b/>
        <sz val="10"/>
        <color auto="1"/>
        <name val="Arial Cyr"/>
        <scheme val="none"/>
      </font>
      <numFmt numFmtId="166" formatCode="#,##0.0"/>
    </ndxf>
  </rcc>
  <rcc rId="1241" sId="3" odxf="1" dxf="1">
    <nc r="K58">
      <f>I58-J58</f>
    </nc>
    <odxf>
      <font>
        <b val="0"/>
        <sz val="10"/>
        <color auto="1"/>
        <name val="Arial Cyr"/>
        <scheme val="none"/>
      </font>
      <numFmt numFmtId="0" formatCode="General"/>
    </odxf>
    <ndxf>
      <font>
        <b/>
        <sz val="10"/>
        <color auto="1"/>
        <name val="Arial Cyr"/>
        <scheme val="none"/>
      </font>
      <numFmt numFmtId="166" formatCode="#,##0.0"/>
    </ndxf>
  </rcc>
  <rcc rId="1242" sId="3" odxf="1" dxf="1">
    <nc r="K59">
      <f>I59-J59</f>
    </nc>
    <odxf>
      <font>
        <b val="0"/>
        <sz val="10"/>
        <color auto="1"/>
        <name val="Arial Cyr"/>
        <scheme val="none"/>
      </font>
      <numFmt numFmtId="0" formatCode="General"/>
    </odxf>
    <ndxf>
      <font>
        <b/>
        <sz val="10"/>
        <color auto="1"/>
        <name val="Arial Cyr"/>
        <scheme val="none"/>
      </font>
      <numFmt numFmtId="166" formatCode="#,##0.0"/>
    </ndxf>
  </rcc>
  <rcc rId="1243" sId="3" odxf="1" dxf="1">
    <nc r="K60">
      <f>I60-J60</f>
    </nc>
    <odxf>
      <font>
        <b val="0"/>
        <sz val="10"/>
        <color auto="1"/>
        <name val="Arial Cyr"/>
        <scheme val="none"/>
      </font>
      <numFmt numFmtId="0" formatCode="General"/>
    </odxf>
    <ndxf>
      <font>
        <b/>
        <sz val="10"/>
        <color auto="1"/>
        <name val="Arial Cyr"/>
        <scheme val="none"/>
      </font>
      <numFmt numFmtId="166" formatCode="#,##0.0"/>
    </ndxf>
  </rcc>
  <rcc rId="1244" sId="3" odxf="1" dxf="1">
    <nc r="K61">
      <f>I61-J61</f>
    </nc>
    <odxf>
      <font>
        <b val="0"/>
        <sz val="10"/>
        <color auto="1"/>
        <name val="Arial Cyr"/>
        <scheme val="none"/>
      </font>
      <numFmt numFmtId="0" formatCode="General"/>
    </odxf>
    <ndxf>
      <font>
        <b/>
        <sz val="10"/>
        <color auto="1"/>
        <name val="Arial Cyr"/>
        <scheme val="none"/>
      </font>
      <numFmt numFmtId="166" formatCode="#,##0.0"/>
    </ndxf>
  </rcc>
  <rcc rId="1245" sId="3" odxf="1" dxf="1">
    <nc r="K62">
      <f>I62-J62</f>
    </nc>
    <odxf>
      <font>
        <b val="0"/>
        <sz val="10"/>
        <color auto="1"/>
        <name val="Arial Cyr"/>
        <scheme val="none"/>
      </font>
      <numFmt numFmtId="0" formatCode="General"/>
    </odxf>
    <ndxf>
      <font>
        <b/>
        <sz val="10"/>
        <color auto="1"/>
        <name val="Arial Cyr"/>
        <scheme val="none"/>
      </font>
      <numFmt numFmtId="166" formatCode="#,##0.0"/>
    </ndxf>
  </rcc>
  <rcc rId="1246" sId="3" odxf="1" dxf="1">
    <nc r="K63">
      <f>I63-J63</f>
    </nc>
    <odxf>
      <font>
        <b val="0"/>
        <sz val="10"/>
        <color auto="1"/>
        <name val="Arial Cyr"/>
        <scheme val="none"/>
      </font>
      <numFmt numFmtId="0" formatCode="General"/>
    </odxf>
    <ndxf>
      <font>
        <b/>
        <sz val="10"/>
        <color auto="1"/>
        <name val="Arial Cyr"/>
        <scheme val="none"/>
      </font>
      <numFmt numFmtId="166" formatCode="#,##0.0"/>
    </ndxf>
  </rcc>
  <rcc rId="1247" sId="3" odxf="1" dxf="1">
    <nc r="K64">
      <f>I64-J64</f>
    </nc>
    <odxf>
      <font>
        <b val="0"/>
        <sz val="10"/>
        <color auto="1"/>
        <name val="Arial Cyr"/>
        <scheme val="none"/>
      </font>
      <numFmt numFmtId="0" formatCode="General"/>
    </odxf>
    <ndxf>
      <font>
        <b/>
        <sz val="10"/>
        <color auto="1"/>
        <name val="Arial Cyr"/>
        <scheme val="none"/>
      </font>
      <numFmt numFmtId="166" formatCode="#,##0.0"/>
    </ndxf>
  </rcc>
  <rcc rId="1248" sId="3" odxf="1" dxf="1">
    <nc r="K65">
      <f>I65-J65</f>
    </nc>
    <odxf>
      <font>
        <b val="0"/>
        <sz val="10"/>
        <color auto="1"/>
        <name val="Arial Cyr"/>
        <scheme val="none"/>
      </font>
      <numFmt numFmtId="0" formatCode="General"/>
    </odxf>
    <ndxf>
      <font>
        <b/>
        <sz val="10"/>
        <color auto="1"/>
        <name val="Arial Cyr"/>
        <scheme val="none"/>
      </font>
      <numFmt numFmtId="166" formatCode="#,##0.0"/>
    </ndxf>
  </rcc>
  <rcc rId="1249" sId="3" odxf="1" dxf="1">
    <nc r="K66">
      <f>I66-J66</f>
    </nc>
    <odxf>
      <font>
        <b val="0"/>
        <sz val="10"/>
        <color auto="1"/>
        <name val="Arial Cyr"/>
        <scheme val="none"/>
      </font>
      <numFmt numFmtId="0" formatCode="General"/>
    </odxf>
    <ndxf>
      <font>
        <b/>
        <sz val="10"/>
        <color auto="1"/>
        <name val="Arial Cyr"/>
        <scheme val="none"/>
      </font>
      <numFmt numFmtId="166" formatCode="#,##0.0"/>
    </ndxf>
  </rcc>
  <rcc rId="1250" sId="3" odxf="1" dxf="1">
    <nc r="K67">
      <f>I67-J67</f>
    </nc>
    <odxf>
      <font>
        <b val="0"/>
        <sz val="10"/>
        <color auto="1"/>
        <name val="Arial Cyr"/>
        <scheme val="none"/>
      </font>
      <numFmt numFmtId="0" formatCode="General"/>
    </odxf>
    <ndxf>
      <font>
        <b/>
        <sz val="10"/>
        <color auto="1"/>
        <name val="Arial Cyr"/>
        <scheme val="none"/>
      </font>
      <numFmt numFmtId="166" formatCode="#,##0.0"/>
    </ndxf>
  </rcc>
  <rcc rId="1251" sId="3" odxf="1" dxf="1">
    <nc r="K68">
      <f>I68-J68</f>
    </nc>
    <odxf>
      <font>
        <b val="0"/>
        <sz val="10"/>
        <color auto="1"/>
        <name val="Arial Cyr"/>
        <scheme val="none"/>
      </font>
      <numFmt numFmtId="0" formatCode="General"/>
    </odxf>
    <ndxf>
      <font>
        <b/>
        <sz val="10"/>
        <color auto="1"/>
        <name val="Arial Cyr"/>
        <scheme val="none"/>
      </font>
      <numFmt numFmtId="166" formatCode="#,##0.0"/>
    </ndxf>
  </rcc>
  <rcc rId="1252" sId="3" odxf="1" dxf="1">
    <nc r="K69">
      <f>I69-J69</f>
    </nc>
    <odxf>
      <font>
        <b val="0"/>
        <sz val="10"/>
        <color auto="1"/>
        <name val="Arial Cyr"/>
        <scheme val="none"/>
      </font>
      <numFmt numFmtId="0" formatCode="General"/>
    </odxf>
    <ndxf>
      <font>
        <b/>
        <sz val="10"/>
        <color auto="1"/>
        <name val="Arial Cyr"/>
        <scheme val="none"/>
      </font>
      <numFmt numFmtId="166" formatCode="#,##0.0"/>
    </ndxf>
  </rcc>
  <rcc rId="1253" sId="3" odxf="1" dxf="1">
    <nc r="K70">
      <f>I70-J70</f>
    </nc>
    <odxf>
      <font>
        <b val="0"/>
        <sz val="10"/>
        <color auto="1"/>
        <name val="Arial Cyr"/>
        <scheme val="none"/>
      </font>
      <numFmt numFmtId="0" formatCode="General"/>
    </odxf>
    <ndxf>
      <font>
        <b/>
        <sz val="10"/>
        <color auto="1"/>
        <name val="Arial Cyr"/>
        <scheme val="none"/>
      </font>
      <numFmt numFmtId="166" formatCode="#,##0.0"/>
    </ndxf>
  </rcc>
  <rcc rId="1254" sId="3" odxf="1" dxf="1">
    <nc r="K71">
      <f>I71-J71</f>
    </nc>
    <odxf>
      <font>
        <b val="0"/>
        <sz val="10"/>
        <color auto="1"/>
        <name val="Arial Cyr"/>
        <scheme val="none"/>
      </font>
      <numFmt numFmtId="0" formatCode="General"/>
    </odxf>
    <ndxf>
      <font>
        <b/>
        <sz val="10"/>
        <color auto="1"/>
        <name val="Arial Cyr"/>
        <scheme val="none"/>
      </font>
      <numFmt numFmtId="166" formatCode="#,##0.0"/>
    </ndxf>
  </rcc>
  <rcc rId="1255" sId="3" odxf="1" dxf="1">
    <nc r="K72">
      <f>I72-J72</f>
    </nc>
    <odxf>
      <font>
        <b val="0"/>
        <sz val="10"/>
        <color auto="1"/>
        <name val="Arial Cyr"/>
        <scheme val="none"/>
      </font>
      <numFmt numFmtId="0" formatCode="General"/>
    </odxf>
    <ndxf>
      <font>
        <b/>
        <sz val="10"/>
        <color auto="1"/>
        <name val="Arial Cyr"/>
        <scheme val="none"/>
      </font>
      <numFmt numFmtId="166" formatCode="#,##0.0"/>
    </ndxf>
  </rcc>
  <rcc rId="1256" sId="3" odxf="1" dxf="1">
    <nc r="K73">
      <f>I73-J73</f>
    </nc>
    <odxf>
      <font>
        <b val="0"/>
        <sz val="10"/>
        <color auto="1"/>
        <name val="Arial Cyr"/>
        <scheme val="none"/>
      </font>
      <numFmt numFmtId="0" formatCode="General"/>
    </odxf>
    <ndxf>
      <font>
        <b/>
        <sz val="10"/>
        <color auto="1"/>
        <name val="Arial Cyr"/>
        <scheme val="none"/>
      </font>
      <numFmt numFmtId="166" formatCode="#,##0.0"/>
    </ndxf>
  </rcc>
  <rcc rId="1257" sId="3" odxf="1" dxf="1">
    <nc r="K74">
      <f>I74-J74</f>
    </nc>
    <odxf>
      <font>
        <b val="0"/>
        <sz val="10"/>
        <color auto="1"/>
        <name val="Arial Cyr"/>
        <scheme val="none"/>
      </font>
      <numFmt numFmtId="0" formatCode="General"/>
    </odxf>
    <ndxf>
      <font>
        <b/>
        <sz val="10"/>
        <color auto="1"/>
        <name val="Arial Cyr"/>
        <scheme val="none"/>
      </font>
      <numFmt numFmtId="166" formatCode="#,##0.0"/>
    </ndxf>
  </rcc>
  <rcc rId="1258" sId="3" odxf="1" dxf="1">
    <nc r="K75">
      <f>I75-J75</f>
    </nc>
    <odxf>
      <font>
        <b val="0"/>
        <sz val="10"/>
        <color auto="1"/>
        <name val="Arial Cyr"/>
        <scheme val="none"/>
      </font>
      <numFmt numFmtId="0" formatCode="General"/>
    </odxf>
    <ndxf>
      <font>
        <b/>
        <sz val="10"/>
        <color auto="1"/>
        <name val="Arial Cyr"/>
        <scheme val="none"/>
      </font>
      <numFmt numFmtId="166" formatCode="#,##0.0"/>
    </ndxf>
  </rcc>
  <rcc rId="1259" sId="3" odxf="1" dxf="1">
    <nc r="K76">
      <f>I76-J76</f>
    </nc>
    <odxf>
      <font>
        <b val="0"/>
        <sz val="10"/>
        <color auto="1"/>
        <name val="Arial Cyr"/>
        <scheme val="none"/>
      </font>
      <numFmt numFmtId="0" formatCode="General"/>
    </odxf>
    <ndxf>
      <font>
        <b/>
        <sz val="10"/>
        <color auto="1"/>
        <name val="Arial Cyr"/>
        <scheme val="none"/>
      </font>
      <numFmt numFmtId="166" formatCode="#,##0.0"/>
    </ndxf>
  </rcc>
  <rcc rId="1260" sId="3" odxf="1" dxf="1">
    <nc r="K77">
      <f>I77-J77</f>
    </nc>
    <odxf>
      <font>
        <b val="0"/>
        <sz val="10"/>
        <color auto="1"/>
        <name val="Arial Cyr"/>
        <scheme val="none"/>
      </font>
      <numFmt numFmtId="0" formatCode="General"/>
    </odxf>
    <ndxf>
      <font>
        <b/>
        <sz val="10"/>
        <color auto="1"/>
        <name val="Arial Cyr"/>
        <scheme val="none"/>
      </font>
      <numFmt numFmtId="166" formatCode="#,##0.0"/>
    </ndxf>
  </rcc>
  <rcc rId="1261" sId="3" odxf="1" dxf="1">
    <nc r="K78">
      <f>I78-J78</f>
    </nc>
    <odxf>
      <font>
        <b val="0"/>
        <sz val="10"/>
        <color auto="1"/>
        <name val="Arial Cyr"/>
        <scheme val="none"/>
      </font>
      <numFmt numFmtId="0" formatCode="General"/>
    </odxf>
    <ndxf>
      <font>
        <b/>
        <sz val="10"/>
        <color auto="1"/>
        <name val="Arial Cyr"/>
        <scheme val="none"/>
      </font>
      <numFmt numFmtId="166" formatCode="#,##0.0"/>
    </ndxf>
  </rcc>
  <rcc rId="1262" sId="3" odxf="1" dxf="1">
    <nc r="K79">
      <f>I79-J79</f>
    </nc>
    <odxf>
      <font>
        <b val="0"/>
        <sz val="10"/>
        <color auto="1"/>
        <name val="Arial Cyr"/>
        <scheme val="none"/>
      </font>
      <numFmt numFmtId="0" formatCode="General"/>
    </odxf>
    <ndxf>
      <font>
        <b/>
        <sz val="10"/>
        <color auto="1"/>
        <name val="Arial Cyr"/>
        <scheme val="none"/>
      </font>
      <numFmt numFmtId="166" formatCode="#,##0.0"/>
    </ndxf>
  </rcc>
  <rcc rId="1263" sId="3" odxf="1" dxf="1">
    <nc r="K80">
      <f>I80-J80</f>
    </nc>
    <odxf>
      <font>
        <b val="0"/>
        <sz val="10"/>
        <color auto="1"/>
        <name val="Arial Cyr"/>
        <scheme val="none"/>
      </font>
      <numFmt numFmtId="0" formatCode="General"/>
    </odxf>
    <ndxf>
      <font>
        <b/>
        <sz val="10"/>
        <color auto="1"/>
        <name val="Arial Cyr"/>
        <scheme val="none"/>
      </font>
      <numFmt numFmtId="166" formatCode="#,##0.0"/>
    </ndxf>
  </rcc>
  <rcc rId="1264" sId="3" odxf="1" dxf="1">
    <nc r="K81">
      <f>I81-J81</f>
    </nc>
    <odxf>
      <font>
        <b val="0"/>
        <sz val="10"/>
        <color auto="1"/>
        <name val="Arial Cyr"/>
        <scheme val="none"/>
      </font>
      <numFmt numFmtId="0" formatCode="General"/>
    </odxf>
    <ndxf>
      <font>
        <b/>
        <sz val="10"/>
        <color auto="1"/>
        <name val="Arial Cyr"/>
        <scheme val="none"/>
      </font>
      <numFmt numFmtId="166" formatCode="#,##0.0"/>
    </ndxf>
  </rcc>
  <rcc rId="1265" sId="3" odxf="1" dxf="1">
    <nc r="K82">
      <f>I82-J82</f>
    </nc>
    <odxf>
      <font>
        <b val="0"/>
        <sz val="10"/>
        <color auto="1"/>
        <name val="Arial Cyr"/>
        <scheme val="none"/>
      </font>
      <numFmt numFmtId="0" formatCode="General"/>
    </odxf>
    <ndxf>
      <font>
        <b/>
        <sz val="10"/>
        <color auto="1"/>
        <name val="Arial Cyr"/>
        <scheme val="none"/>
      </font>
      <numFmt numFmtId="166" formatCode="#,##0.0"/>
    </ndxf>
  </rcc>
  <rcc rId="1266" sId="3" odxf="1" dxf="1">
    <nc r="K83">
      <f>I83-J83</f>
    </nc>
    <odxf>
      <font>
        <b val="0"/>
        <sz val="10"/>
        <color auto="1"/>
        <name val="Arial Cyr"/>
        <scheme val="none"/>
      </font>
      <numFmt numFmtId="0" formatCode="General"/>
    </odxf>
    <ndxf>
      <font>
        <b/>
        <sz val="10"/>
        <color auto="1"/>
        <name val="Arial Cyr"/>
        <scheme val="none"/>
      </font>
      <numFmt numFmtId="166" formatCode="#,##0.0"/>
    </ndxf>
  </rcc>
  <rcc rId="1267" sId="3" odxf="1" dxf="1">
    <nc r="K84">
      <f>I84-J84</f>
    </nc>
    <odxf>
      <font>
        <b val="0"/>
        <sz val="10"/>
        <color auto="1"/>
        <name val="Arial Cyr"/>
        <scheme val="none"/>
      </font>
      <numFmt numFmtId="0" formatCode="General"/>
    </odxf>
    <ndxf>
      <font>
        <b/>
        <sz val="10"/>
        <color auto="1"/>
        <name val="Arial Cyr"/>
        <scheme val="none"/>
      </font>
      <numFmt numFmtId="166" formatCode="#,##0.0"/>
    </ndxf>
  </rcc>
  <rcc rId="1268" sId="3" odxf="1" dxf="1">
    <nc r="K85">
      <f>I85-J85</f>
    </nc>
    <odxf>
      <font>
        <b val="0"/>
        <sz val="10"/>
        <color auto="1"/>
        <name val="Arial Cyr"/>
        <scheme val="none"/>
      </font>
      <numFmt numFmtId="0" formatCode="General"/>
    </odxf>
    <ndxf>
      <font>
        <b/>
        <sz val="10"/>
        <color auto="1"/>
        <name val="Arial Cyr"/>
        <scheme val="none"/>
      </font>
      <numFmt numFmtId="166" formatCode="#,##0.0"/>
    </ndxf>
  </rcc>
  <rcc rId="1269" sId="3" odxf="1" dxf="1">
    <nc r="K86">
      <f>I86-J86</f>
    </nc>
    <odxf>
      <font>
        <b val="0"/>
        <sz val="10"/>
        <color auto="1"/>
        <name val="Arial Cyr"/>
        <scheme val="none"/>
      </font>
      <numFmt numFmtId="0" formatCode="General"/>
    </odxf>
    <ndxf>
      <font>
        <b/>
        <sz val="10"/>
        <color auto="1"/>
        <name val="Arial Cyr"/>
        <scheme val="none"/>
      </font>
      <numFmt numFmtId="166" formatCode="#,##0.0"/>
    </ndxf>
  </rcc>
  <rcc rId="1270" sId="3" odxf="1" dxf="1">
    <nc r="K87">
      <f>I87-J87</f>
    </nc>
    <odxf>
      <font>
        <b val="0"/>
        <sz val="10"/>
        <color auto="1"/>
        <name val="Arial Cyr"/>
        <scheme val="none"/>
      </font>
      <numFmt numFmtId="0" formatCode="General"/>
    </odxf>
    <ndxf>
      <font>
        <b/>
        <sz val="10"/>
        <color auto="1"/>
        <name val="Arial Cyr"/>
        <scheme val="none"/>
      </font>
      <numFmt numFmtId="166" formatCode="#,##0.0"/>
    </ndxf>
  </rcc>
  <rcc rId="1271" sId="3" odxf="1" dxf="1">
    <nc r="K88">
      <f>I88-J88</f>
    </nc>
    <odxf>
      <font>
        <b val="0"/>
        <sz val="10"/>
        <color auto="1"/>
        <name val="Arial Cyr"/>
        <scheme val="none"/>
      </font>
      <numFmt numFmtId="0" formatCode="General"/>
    </odxf>
    <ndxf>
      <font>
        <b/>
        <sz val="10"/>
        <color auto="1"/>
        <name val="Arial Cyr"/>
        <scheme val="none"/>
      </font>
      <numFmt numFmtId="166" formatCode="#,##0.0"/>
    </ndxf>
  </rcc>
  <rcc rId="1272" sId="3" odxf="1" dxf="1">
    <nc r="K89">
      <f>I89-J89</f>
    </nc>
    <odxf>
      <font>
        <b val="0"/>
        <sz val="10"/>
        <color auto="1"/>
        <name val="Arial Cyr"/>
        <scheme val="none"/>
      </font>
      <numFmt numFmtId="0" formatCode="General"/>
    </odxf>
    <ndxf>
      <font>
        <b/>
        <sz val="10"/>
        <color auto="1"/>
        <name val="Arial Cyr"/>
        <scheme val="none"/>
      </font>
      <numFmt numFmtId="166" formatCode="#,##0.0"/>
    </ndxf>
  </rcc>
  <rcc rId="1273" sId="3" odxf="1" dxf="1">
    <nc r="K90">
      <f>I90-J90</f>
    </nc>
    <odxf>
      <font>
        <b val="0"/>
        <sz val="10"/>
        <color auto="1"/>
        <name val="Arial Cyr"/>
        <scheme val="none"/>
      </font>
      <numFmt numFmtId="0" formatCode="General"/>
    </odxf>
    <ndxf>
      <font>
        <b/>
        <sz val="10"/>
        <color auto="1"/>
        <name val="Arial Cyr"/>
        <scheme val="none"/>
      </font>
      <numFmt numFmtId="166" formatCode="#,##0.0"/>
    </ndxf>
  </rcc>
  <rcc rId="1274" sId="3" odxf="1" dxf="1">
    <nc r="K91">
      <f>I91-J91</f>
    </nc>
    <odxf>
      <font>
        <b val="0"/>
        <sz val="10"/>
        <color auto="1"/>
        <name val="Arial Cyr"/>
        <scheme val="none"/>
      </font>
      <numFmt numFmtId="0" formatCode="General"/>
    </odxf>
    <ndxf>
      <font>
        <b/>
        <sz val="10"/>
        <color auto="1"/>
        <name val="Arial Cyr"/>
        <scheme val="none"/>
      </font>
      <numFmt numFmtId="166" formatCode="#,##0.0"/>
    </ndxf>
  </rcc>
  <rcc rId="1275" sId="3" odxf="1" dxf="1">
    <nc r="K92">
      <f>I92-J92</f>
    </nc>
    <odxf>
      <font>
        <b val="0"/>
        <sz val="10"/>
        <color auto="1"/>
        <name val="Arial Cyr"/>
        <scheme val="none"/>
      </font>
      <numFmt numFmtId="0" formatCode="General"/>
    </odxf>
    <ndxf>
      <font>
        <b/>
        <sz val="10"/>
        <color auto="1"/>
        <name val="Arial Cyr"/>
        <scheme val="none"/>
      </font>
      <numFmt numFmtId="166" formatCode="#,##0.0"/>
    </ndxf>
  </rcc>
  <rcc rId="1276" sId="3" odxf="1" dxf="1">
    <nc r="K93">
      <f>I93-J93</f>
    </nc>
    <odxf>
      <font>
        <b val="0"/>
        <sz val="10"/>
        <color auto="1"/>
        <name val="Arial Cyr"/>
        <scheme val="none"/>
      </font>
      <numFmt numFmtId="0" formatCode="General"/>
    </odxf>
    <ndxf>
      <font>
        <b/>
        <sz val="10"/>
        <color auto="1"/>
        <name val="Arial Cyr"/>
        <scheme val="none"/>
      </font>
      <numFmt numFmtId="166" formatCode="#,##0.0"/>
    </ndxf>
  </rcc>
  <rcc rId="1277" sId="3" odxf="1" dxf="1">
    <nc r="K94">
      <f>I94-J94</f>
    </nc>
    <odxf>
      <font>
        <b val="0"/>
        <sz val="10"/>
        <color auto="1"/>
        <name val="Arial Cyr"/>
        <scheme val="none"/>
      </font>
      <numFmt numFmtId="0" formatCode="General"/>
    </odxf>
    <ndxf>
      <font>
        <b/>
        <sz val="10"/>
        <color auto="1"/>
        <name val="Arial Cyr"/>
        <scheme val="none"/>
      </font>
      <numFmt numFmtId="166" formatCode="#,##0.0"/>
    </ndxf>
  </rcc>
  <rcc rId="1278" sId="3" odxf="1" dxf="1">
    <nc r="K95">
      <f>I95-J95</f>
    </nc>
    <odxf>
      <font>
        <b val="0"/>
        <sz val="10"/>
        <color auto="1"/>
        <name val="Arial Cyr"/>
        <scheme val="none"/>
      </font>
      <numFmt numFmtId="0" formatCode="General"/>
    </odxf>
    <ndxf>
      <font>
        <b/>
        <sz val="10"/>
        <color auto="1"/>
        <name val="Arial Cyr"/>
        <scheme val="none"/>
      </font>
      <numFmt numFmtId="166" formatCode="#,##0.0"/>
    </ndxf>
  </rcc>
  <rcc rId="1279" sId="3" odxf="1" dxf="1">
    <nc r="K96">
      <f>I96-J96</f>
    </nc>
    <odxf>
      <font>
        <b val="0"/>
        <sz val="10"/>
        <color auto="1"/>
        <name val="Arial Cyr"/>
        <scheme val="none"/>
      </font>
      <numFmt numFmtId="0" formatCode="General"/>
    </odxf>
    <ndxf>
      <font>
        <b/>
        <sz val="10"/>
        <color auto="1"/>
        <name val="Arial Cyr"/>
        <scheme val="none"/>
      </font>
      <numFmt numFmtId="166" formatCode="#,##0.0"/>
    </ndxf>
  </rcc>
  <rcc rId="1280" sId="3" odxf="1" dxf="1">
    <nc r="K97">
      <f>I97-J97</f>
    </nc>
    <odxf>
      <font>
        <b val="0"/>
        <sz val="10"/>
        <color auto="1"/>
        <name val="Arial Cyr"/>
        <scheme val="none"/>
      </font>
      <numFmt numFmtId="0" formatCode="General"/>
    </odxf>
    <ndxf>
      <font>
        <b/>
        <sz val="10"/>
        <color auto="1"/>
        <name val="Arial Cyr"/>
        <scheme val="none"/>
      </font>
      <numFmt numFmtId="166" formatCode="#,##0.0"/>
    </ndxf>
  </rcc>
  <rcc rId="1281" sId="3" odxf="1" dxf="1">
    <nc r="K98">
      <f>I98-J98</f>
    </nc>
    <odxf>
      <font>
        <b val="0"/>
        <sz val="10"/>
        <color auto="1"/>
        <name val="Arial Cyr"/>
        <scheme val="none"/>
      </font>
      <numFmt numFmtId="0" formatCode="General"/>
    </odxf>
    <ndxf>
      <font>
        <b/>
        <sz val="10"/>
        <color auto="1"/>
        <name val="Arial Cyr"/>
        <scheme val="none"/>
      </font>
      <numFmt numFmtId="166" formatCode="#,##0.0"/>
    </ndxf>
  </rcc>
  <rcc rId="1282" sId="3" odxf="1" dxf="1">
    <nc r="K99">
      <f>I99-J99</f>
    </nc>
    <odxf>
      <font>
        <b val="0"/>
        <sz val="10"/>
        <color auto="1"/>
        <name val="Arial Cyr"/>
        <scheme val="none"/>
      </font>
      <numFmt numFmtId="0" formatCode="General"/>
    </odxf>
    <ndxf>
      <font>
        <b/>
        <sz val="10"/>
        <color auto="1"/>
        <name val="Arial Cyr"/>
        <scheme val="none"/>
      </font>
      <numFmt numFmtId="166" formatCode="#,##0.0"/>
    </ndxf>
  </rcc>
  <rcc rId="1283" sId="3" odxf="1" dxf="1">
    <nc r="K100">
      <f>I100-J100</f>
    </nc>
    <odxf>
      <font>
        <b val="0"/>
        <sz val="10"/>
        <color auto="1"/>
        <name val="Arial Cyr"/>
        <scheme val="none"/>
      </font>
      <numFmt numFmtId="0" formatCode="General"/>
    </odxf>
    <ndxf>
      <font>
        <b/>
        <sz val="10"/>
        <color auto="1"/>
        <name val="Arial Cyr"/>
        <scheme val="none"/>
      </font>
      <numFmt numFmtId="166" formatCode="#,##0.0"/>
    </ndxf>
  </rcc>
  <rcc rId="1284" sId="3" odxf="1" dxf="1">
    <nc r="K101">
      <f>I101-J101</f>
    </nc>
    <odxf>
      <font>
        <b val="0"/>
        <sz val="10"/>
        <color auto="1"/>
        <name val="Arial Cyr"/>
        <scheme val="none"/>
      </font>
      <numFmt numFmtId="0" formatCode="General"/>
    </odxf>
    <ndxf>
      <font>
        <b/>
        <sz val="10"/>
        <color auto="1"/>
        <name val="Arial Cyr"/>
        <scheme val="none"/>
      </font>
      <numFmt numFmtId="166" formatCode="#,##0.0"/>
    </ndxf>
  </rcc>
  <rcc rId="1285" sId="3" odxf="1" dxf="1">
    <nc r="K102">
      <f>I102-J102</f>
    </nc>
    <odxf>
      <font>
        <b val="0"/>
        <sz val="10"/>
        <color auto="1"/>
        <name val="Arial Cyr"/>
        <scheme val="none"/>
      </font>
      <numFmt numFmtId="0" formatCode="General"/>
    </odxf>
    <ndxf>
      <font>
        <b/>
        <sz val="10"/>
        <color auto="1"/>
        <name val="Arial Cyr"/>
        <scheme val="none"/>
      </font>
      <numFmt numFmtId="166" formatCode="#,##0.0"/>
    </ndxf>
  </rcc>
  <rcc rId="1286" sId="3" odxf="1" dxf="1">
    <nc r="K103">
      <f>I103-J103</f>
    </nc>
    <odxf>
      <font>
        <b val="0"/>
        <sz val="10"/>
        <color auto="1"/>
        <name val="Arial Cyr"/>
        <scheme val="none"/>
      </font>
      <numFmt numFmtId="0" formatCode="General"/>
    </odxf>
    <ndxf>
      <font>
        <b/>
        <sz val="10"/>
        <color auto="1"/>
        <name val="Arial Cyr"/>
        <scheme val="none"/>
      </font>
      <numFmt numFmtId="166" formatCode="#,##0.0"/>
    </ndxf>
  </rcc>
  <rcc rId="1287" sId="3" odxf="1" dxf="1">
    <nc r="K104">
      <f>I104-J104</f>
    </nc>
    <odxf>
      <font>
        <b val="0"/>
        <sz val="10"/>
        <color auto="1"/>
        <name val="Arial Cyr"/>
        <scheme val="none"/>
      </font>
      <numFmt numFmtId="0" formatCode="General"/>
    </odxf>
    <ndxf>
      <font>
        <b/>
        <sz val="10"/>
        <color auto="1"/>
        <name val="Arial Cyr"/>
        <scheme val="none"/>
      </font>
      <numFmt numFmtId="166" formatCode="#,##0.0"/>
    </ndxf>
  </rcc>
  <rcc rId="1288" sId="3" odxf="1" dxf="1">
    <nc r="K105">
      <f>I105-J105</f>
    </nc>
    <odxf>
      <font>
        <b val="0"/>
        <sz val="10"/>
        <color auto="1"/>
        <name val="Arial Cyr"/>
        <scheme val="none"/>
      </font>
      <numFmt numFmtId="0" formatCode="General"/>
    </odxf>
    <ndxf>
      <font>
        <b/>
        <sz val="10"/>
        <color auto="1"/>
        <name val="Arial Cyr"/>
        <scheme val="none"/>
      </font>
      <numFmt numFmtId="166" formatCode="#,##0.0"/>
    </ndxf>
  </rcc>
  <rcc rId="1289" sId="3" odxf="1" dxf="1">
    <nc r="K106">
      <f>I106-J106</f>
    </nc>
    <odxf>
      <font>
        <b val="0"/>
        <sz val="10"/>
        <color auto="1"/>
        <name val="Arial Cyr"/>
        <scheme val="none"/>
      </font>
      <numFmt numFmtId="0" formatCode="General"/>
    </odxf>
    <ndxf>
      <font>
        <b/>
        <sz val="10"/>
        <color auto="1"/>
        <name val="Arial Cyr"/>
        <scheme val="none"/>
      </font>
      <numFmt numFmtId="166" formatCode="#,##0.0"/>
    </ndxf>
  </rcc>
  <rcc rId="1290" sId="3" odxf="1" dxf="1">
    <nc r="K107">
      <f>I107-J107</f>
    </nc>
    <odxf>
      <font>
        <b val="0"/>
        <sz val="10"/>
        <color auto="1"/>
        <name val="Arial Cyr"/>
        <scheme val="none"/>
      </font>
      <numFmt numFmtId="0" formatCode="General"/>
    </odxf>
    <ndxf>
      <font>
        <b/>
        <sz val="10"/>
        <color auto="1"/>
        <name val="Arial Cyr"/>
        <scheme val="none"/>
      </font>
      <numFmt numFmtId="166" formatCode="#,##0.0"/>
    </ndxf>
  </rcc>
  <rcc rId="1291" sId="3" odxf="1" dxf="1">
    <nc r="K108">
      <f>I108-J108</f>
    </nc>
    <odxf>
      <font>
        <b val="0"/>
        <sz val="10"/>
        <color auto="1"/>
        <name val="Arial Cyr"/>
        <scheme val="none"/>
      </font>
      <numFmt numFmtId="0" formatCode="General"/>
    </odxf>
    <ndxf>
      <font>
        <b/>
        <sz val="10"/>
        <color auto="1"/>
        <name val="Arial Cyr"/>
        <scheme val="none"/>
      </font>
      <numFmt numFmtId="166" formatCode="#,##0.0"/>
    </ndxf>
  </rcc>
  <rcc rId="1292" sId="3" odxf="1" dxf="1">
    <nc r="K109">
      <f>I109-J109</f>
    </nc>
    <odxf>
      <font>
        <b val="0"/>
        <sz val="10"/>
        <color auto="1"/>
        <name val="Arial Cyr"/>
        <scheme val="none"/>
      </font>
      <numFmt numFmtId="0" formatCode="General"/>
    </odxf>
    <ndxf>
      <font>
        <b/>
        <sz val="10"/>
        <color auto="1"/>
        <name val="Arial Cyr"/>
        <scheme val="none"/>
      </font>
      <numFmt numFmtId="166" formatCode="#,##0.0"/>
    </ndxf>
  </rcc>
  <rcc rId="1293" sId="3" odxf="1" dxf="1">
    <nc r="K110">
      <f>I110-J110</f>
    </nc>
    <odxf>
      <font>
        <b val="0"/>
        <sz val="10"/>
        <color auto="1"/>
        <name val="Arial Cyr"/>
        <scheme val="none"/>
      </font>
      <numFmt numFmtId="0" formatCode="General"/>
    </odxf>
    <ndxf>
      <font>
        <b/>
        <sz val="10"/>
        <color auto="1"/>
        <name val="Arial Cyr"/>
        <scheme val="none"/>
      </font>
      <numFmt numFmtId="166" formatCode="#,##0.0"/>
    </ndxf>
  </rcc>
  <rcc rId="1294" sId="3" odxf="1" dxf="1">
    <nc r="K111">
      <f>I111-J111</f>
    </nc>
    <odxf>
      <font>
        <b val="0"/>
        <sz val="10"/>
        <color auto="1"/>
        <name val="Arial Cyr"/>
        <scheme val="none"/>
      </font>
      <numFmt numFmtId="0" formatCode="General"/>
    </odxf>
    <ndxf>
      <font>
        <b/>
        <sz val="10"/>
        <color auto="1"/>
        <name val="Arial Cyr"/>
        <scheme val="none"/>
      </font>
      <numFmt numFmtId="166" formatCode="#,##0.0"/>
    </ndxf>
  </rcc>
  <rcc rId="1295" sId="3" odxf="1" dxf="1">
    <nc r="K112">
      <f>I112-J112</f>
    </nc>
    <odxf>
      <font>
        <b val="0"/>
        <sz val="10"/>
        <color auto="1"/>
        <name val="Arial Cyr"/>
        <scheme val="none"/>
      </font>
      <numFmt numFmtId="0" formatCode="General"/>
    </odxf>
    <ndxf>
      <font>
        <b/>
        <sz val="10"/>
        <color auto="1"/>
        <name val="Arial Cyr"/>
        <scheme val="none"/>
      </font>
      <numFmt numFmtId="166" formatCode="#,##0.0"/>
    </ndxf>
  </rcc>
  <rcc rId="1296" sId="3" odxf="1" dxf="1">
    <nc r="K113">
      <f>I113-J113</f>
    </nc>
    <odxf>
      <font>
        <b val="0"/>
        <sz val="10"/>
        <color auto="1"/>
        <name val="Arial Cyr"/>
        <scheme val="none"/>
      </font>
      <numFmt numFmtId="0" formatCode="General"/>
    </odxf>
    <ndxf>
      <font>
        <b/>
        <sz val="10"/>
        <color auto="1"/>
        <name val="Arial Cyr"/>
        <scheme val="none"/>
      </font>
      <numFmt numFmtId="166" formatCode="#,##0.0"/>
    </ndxf>
  </rcc>
  <rcc rId="1297" sId="3" odxf="1" dxf="1">
    <nc r="K114">
      <f>I114-J114</f>
    </nc>
    <odxf>
      <font>
        <b val="0"/>
        <sz val="10"/>
        <color auto="1"/>
        <name val="Arial Cyr"/>
        <scheme val="none"/>
      </font>
      <numFmt numFmtId="0" formatCode="General"/>
    </odxf>
    <ndxf>
      <font>
        <b/>
        <sz val="10"/>
        <color auto="1"/>
        <name val="Arial Cyr"/>
        <scheme val="none"/>
      </font>
      <numFmt numFmtId="166" formatCode="#,##0.0"/>
    </ndxf>
  </rcc>
  <rcc rId="1298" sId="3" odxf="1" dxf="1">
    <nc r="K115">
      <f>I115-J115</f>
    </nc>
    <odxf>
      <font>
        <b val="0"/>
        <sz val="10"/>
        <color auto="1"/>
        <name val="Arial Cyr"/>
        <scheme val="none"/>
      </font>
      <numFmt numFmtId="0" formatCode="General"/>
    </odxf>
    <ndxf>
      <font>
        <b/>
        <sz val="10"/>
        <color auto="1"/>
        <name val="Arial Cyr"/>
        <scheme val="none"/>
      </font>
      <numFmt numFmtId="166" formatCode="#,##0.0"/>
    </ndxf>
  </rcc>
  <rcc rId="1299" sId="3" odxf="1" dxf="1">
    <nc r="K116">
      <f>I116-J116</f>
    </nc>
    <odxf>
      <font>
        <b val="0"/>
        <sz val="10"/>
        <color auto="1"/>
        <name val="Arial Cyr"/>
        <scheme val="none"/>
      </font>
      <numFmt numFmtId="0" formatCode="General"/>
    </odxf>
    <ndxf>
      <font>
        <b/>
        <sz val="10"/>
        <color auto="1"/>
        <name val="Arial Cyr"/>
        <scheme val="none"/>
      </font>
      <numFmt numFmtId="166" formatCode="#,##0.0"/>
    </ndxf>
  </rcc>
  <rcc rId="1300" sId="3" odxf="1" dxf="1">
    <nc r="K117">
      <f>I117-J117</f>
    </nc>
    <odxf>
      <font>
        <b val="0"/>
        <sz val="10"/>
        <color auto="1"/>
        <name val="Arial Cyr"/>
        <scheme val="none"/>
      </font>
      <numFmt numFmtId="0" formatCode="General"/>
    </odxf>
    <ndxf>
      <font>
        <b/>
        <sz val="10"/>
        <color auto="1"/>
        <name val="Arial Cyr"/>
        <scheme val="none"/>
      </font>
      <numFmt numFmtId="166" formatCode="#,##0.0"/>
    </ndxf>
  </rcc>
  <rcc rId="1301" sId="3" odxf="1" dxf="1">
    <nc r="K118">
      <f>I118-J118</f>
    </nc>
    <odxf>
      <font>
        <b val="0"/>
        <sz val="10"/>
        <color auto="1"/>
        <name val="Arial Cyr"/>
        <scheme val="none"/>
      </font>
      <numFmt numFmtId="0" formatCode="General"/>
    </odxf>
    <ndxf>
      <font>
        <b/>
        <sz val="10"/>
        <color auto="1"/>
        <name val="Arial Cyr"/>
        <scheme val="none"/>
      </font>
      <numFmt numFmtId="166" formatCode="#,##0.0"/>
    </ndxf>
  </rcc>
  <rcc rId="1302" sId="3" odxf="1" dxf="1">
    <nc r="K119">
      <f>I119-J119</f>
    </nc>
    <odxf>
      <font>
        <b val="0"/>
        <sz val="10"/>
        <color auto="1"/>
        <name val="Arial Cyr"/>
        <scheme val="none"/>
      </font>
      <numFmt numFmtId="0" formatCode="General"/>
    </odxf>
    <ndxf>
      <font>
        <b/>
        <sz val="10"/>
        <color auto="1"/>
        <name val="Arial Cyr"/>
        <scheme val="none"/>
      </font>
      <numFmt numFmtId="166" formatCode="#,##0.0"/>
    </ndxf>
  </rcc>
  <rcc rId="1303" sId="3" odxf="1" dxf="1">
    <nc r="K120">
      <f>I120-J120</f>
    </nc>
    <odxf>
      <font>
        <b val="0"/>
        <sz val="10"/>
        <color auto="1"/>
        <name val="Arial Cyr"/>
        <scheme val="none"/>
      </font>
      <numFmt numFmtId="0" formatCode="General"/>
    </odxf>
    <ndxf>
      <font>
        <b/>
        <sz val="10"/>
        <color auto="1"/>
        <name val="Arial Cyr"/>
        <scheme val="none"/>
      </font>
      <numFmt numFmtId="166" formatCode="#,##0.0"/>
    </ndxf>
  </rcc>
  <rcc rId="1304" sId="3" odxf="1" dxf="1">
    <nc r="K121">
      <f>I121-J121</f>
    </nc>
    <odxf>
      <font>
        <b val="0"/>
        <sz val="10"/>
        <color auto="1"/>
        <name val="Arial Cyr"/>
        <scheme val="none"/>
      </font>
      <numFmt numFmtId="0" formatCode="General"/>
    </odxf>
    <ndxf>
      <font>
        <b/>
        <sz val="10"/>
        <color auto="1"/>
        <name val="Arial Cyr"/>
        <scheme val="none"/>
      </font>
      <numFmt numFmtId="166" formatCode="#,##0.0"/>
    </ndxf>
  </rcc>
  <rcc rId="1305" sId="3" odxf="1" dxf="1">
    <nc r="K122">
      <f>I122-J122</f>
    </nc>
    <odxf>
      <font>
        <b val="0"/>
        <sz val="10"/>
        <color auto="1"/>
        <name val="Arial Cyr"/>
        <scheme val="none"/>
      </font>
      <numFmt numFmtId="0" formatCode="General"/>
    </odxf>
    <ndxf>
      <font>
        <b/>
        <sz val="10"/>
        <color auto="1"/>
        <name val="Arial Cyr"/>
        <scheme val="none"/>
      </font>
      <numFmt numFmtId="166" formatCode="#,##0.0"/>
    </ndxf>
  </rcc>
  <rcc rId="1306" sId="3" odxf="1" dxf="1">
    <nc r="K123">
      <f>I123-J123</f>
    </nc>
    <odxf>
      <font>
        <b val="0"/>
        <sz val="10"/>
        <color auto="1"/>
        <name val="Arial Cyr"/>
        <scheme val="none"/>
      </font>
      <numFmt numFmtId="0" formatCode="General"/>
    </odxf>
    <ndxf>
      <font>
        <b/>
        <sz val="10"/>
        <color auto="1"/>
        <name val="Arial Cyr"/>
        <scheme val="none"/>
      </font>
      <numFmt numFmtId="166" formatCode="#,##0.0"/>
    </ndxf>
  </rcc>
  <rcc rId="1307" sId="3" odxf="1" dxf="1">
    <nc r="K124">
      <f>I124-J124</f>
    </nc>
    <odxf>
      <font>
        <b val="0"/>
        <sz val="10"/>
        <color auto="1"/>
        <name val="Arial Cyr"/>
        <scheme val="none"/>
      </font>
      <numFmt numFmtId="0" formatCode="General"/>
    </odxf>
    <ndxf>
      <font>
        <b/>
        <sz val="10"/>
        <color auto="1"/>
        <name val="Arial Cyr"/>
        <scheme val="none"/>
      </font>
      <numFmt numFmtId="166" formatCode="#,##0.0"/>
    </ndxf>
  </rcc>
  <rcc rId="1308" sId="3" odxf="1" dxf="1">
    <nc r="K125">
      <f>I125-J125</f>
    </nc>
    <odxf>
      <font>
        <b val="0"/>
        <sz val="10"/>
        <color auto="1"/>
        <name val="Arial Cyr"/>
        <scheme val="none"/>
      </font>
      <numFmt numFmtId="0" formatCode="General"/>
    </odxf>
    <ndxf>
      <font>
        <b/>
        <sz val="10"/>
        <color auto="1"/>
        <name val="Arial Cyr"/>
        <scheme val="none"/>
      </font>
      <numFmt numFmtId="166" formatCode="#,##0.0"/>
    </ndxf>
  </rcc>
  <rcc rId="1309" sId="3" odxf="1" dxf="1">
    <nc r="K126">
      <f>I126-J126</f>
    </nc>
    <odxf>
      <font>
        <b val="0"/>
        <sz val="10"/>
        <color auto="1"/>
        <name val="Arial Cyr"/>
        <scheme val="none"/>
      </font>
      <numFmt numFmtId="0" formatCode="General"/>
    </odxf>
    <ndxf>
      <font>
        <b/>
        <sz val="10"/>
        <color auto="1"/>
        <name val="Arial Cyr"/>
        <scheme val="none"/>
      </font>
      <numFmt numFmtId="166" formatCode="#,##0.0"/>
    </ndxf>
  </rcc>
  <rcc rId="1310" sId="3" odxf="1" dxf="1">
    <nc r="K127">
      <f>I127-J127</f>
    </nc>
    <odxf>
      <font>
        <b val="0"/>
        <sz val="10"/>
        <color auto="1"/>
        <name val="Arial Cyr"/>
        <scheme val="none"/>
      </font>
      <numFmt numFmtId="0" formatCode="General"/>
    </odxf>
    <ndxf>
      <font>
        <b/>
        <sz val="10"/>
        <color auto="1"/>
        <name val="Arial Cyr"/>
        <scheme val="none"/>
      </font>
      <numFmt numFmtId="166" formatCode="#,##0.0"/>
    </ndxf>
  </rcc>
  <rcc rId="1311" sId="3" odxf="1" dxf="1">
    <nc r="K128">
      <f>I128-J128</f>
    </nc>
    <odxf>
      <font>
        <b val="0"/>
        <sz val="10"/>
        <color auto="1"/>
        <name val="Arial Cyr"/>
        <scheme val="none"/>
      </font>
      <numFmt numFmtId="0" formatCode="General"/>
    </odxf>
    <ndxf>
      <font>
        <b/>
        <sz val="10"/>
        <color auto="1"/>
        <name val="Arial Cyr"/>
        <scheme val="none"/>
      </font>
      <numFmt numFmtId="166" formatCode="#,##0.0"/>
    </ndxf>
  </rcc>
  <rcc rId="1312" sId="3" odxf="1" dxf="1">
    <nc r="K129">
      <f>I129-J129</f>
    </nc>
    <odxf>
      <font>
        <b val="0"/>
        <sz val="10"/>
        <color auto="1"/>
        <name val="Arial Cyr"/>
        <scheme val="none"/>
      </font>
      <numFmt numFmtId="0" formatCode="General"/>
    </odxf>
    <ndxf>
      <font>
        <b/>
        <sz val="10"/>
        <color auto="1"/>
        <name val="Arial Cyr"/>
        <scheme val="none"/>
      </font>
      <numFmt numFmtId="166" formatCode="#,##0.0"/>
    </ndxf>
  </rcc>
  <rcc rId="1313" sId="3" odxf="1" dxf="1">
    <nc r="K130">
      <f>I130-J130</f>
    </nc>
    <odxf>
      <font>
        <b val="0"/>
        <sz val="10"/>
        <color auto="1"/>
        <name val="Arial Cyr"/>
        <scheme val="none"/>
      </font>
      <numFmt numFmtId="0" formatCode="General"/>
    </odxf>
    <ndxf>
      <font>
        <b/>
        <sz val="10"/>
        <color auto="1"/>
        <name val="Arial Cyr"/>
        <scheme val="none"/>
      </font>
      <numFmt numFmtId="166" formatCode="#,##0.0"/>
    </ndxf>
  </rcc>
  <rcc rId="1314" sId="3" odxf="1" dxf="1">
    <nc r="K131">
      <f>I131-J131</f>
    </nc>
    <odxf>
      <font>
        <b val="0"/>
        <sz val="10"/>
        <color auto="1"/>
        <name val="Arial Cyr"/>
        <scheme val="none"/>
      </font>
      <numFmt numFmtId="0" formatCode="General"/>
    </odxf>
    <ndxf>
      <font>
        <b/>
        <sz val="10"/>
        <color auto="1"/>
        <name val="Arial Cyr"/>
        <scheme val="none"/>
      </font>
      <numFmt numFmtId="166" formatCode="#,##0.0"/>
    </ndxf>
  </rcc>
  <rcc rId="1315" sId="3" odxf="1" dxf="1">
    <nc r="K132">
      <f>I132-J132</f>
    </nc>
    <odxf>
      <font>
        <b val="0"/>
        <sz val="10"/>
        <color auto="1"/>
        <name val="Arial Cyr"/>
        <scheme val="none"/>
      </font>
      <numFmt numFmtId="0" formatCode="General"/>
    </odxf>
    <ndxf>
      <font>
        <b/>
        <sz val="10"/>
        <color auto="1"/>
        <name val="Arial Cyr"/>
        <scheme val="none"/>
      </font>
      <numFmt numFmtId="166" formatCode="#,##0.0"/>
    </ndxf>
  </rcc>
  <rcc rId="1316" sId="3" odxf="1" dxf="1">
    <nc r="K133">
      <f>I133-J133</f>
    </nc>
    <odxf>
      <font>
        <b val="0"/>
        <sz val="10"/>
        <color auto="1"/>
        <name val="Arial Cyr"/>
        <scheme val="none"/>
      </font>
      <numFmt numFmtId="0" formatCode="General"/>
    </odxf>
    <ndxf>
      <font>
        <b/>
        <sz val="10"/>
        <color auto="1"/>
        <name val="Arial Cyr"/>
        <scheme val="none"/>
      </font>
      <numFmt numFmtId="166" formatCode="#,##0.0"/>
    </ndxf>
  </rcc>
  <rcc rId="1317" sId="3" odxf="1" dxf="1">
    <nc r="K134">
      <f>I134-J134</f>
    </nc>
    <odxf>
      <font>
        <b val="0"/>
        <sz val="10"/>
        <color auto="1"/>
        <name val="Arial Cyr"/>
        <scheme val="none"/>
      </font>
      <numFmt numFmtId="0" formatCode="General"/>
    </odxf>
    <ndxf>
      <font>
        <b/>
        <sz val="10"/>
        <color auto="1"/>
        <name val="Arial Cyr"/>
        <scheme val="none"/>
      </font>
      <numFmt numFmtId="166" formatCode="#,##0.0"/>
    </ndxf>
  </rcc>
  <rcc rId="1318" sId="3" odxf="1" dxf="1">
    <nc r="K135">
      <f>I135-J135</f>
    </nc>
    <odxf>
      <font>
        <b val="0"/>
        <sz val="10"/>
        <color auto="1"/>
        <name val="Arial Cyr"/>
        <scheme val="none"/>
      </font>
      <numFmt numFmtId="0" formatCode="General"/>
    </odxf>
    <ndxf>
      <font>
        <b/>
        <sz val="10"/>
        <color auto="1"/>
        <name val="Arial Cyr"/>
        <scheme val="none"/>
      </font>
      <numFmt numFmtId="166" formatCode="#,##0.0"/>
    </ndxf>
  </rcc>
  <rcc rId="1319" sId="3" odxf="1" dxf="1">
    <nc r="K136">
      <f>I136-J136</f>
    </nc>
    <odxf>
      <font>
        <b val="0"/>
        <sz val="10"/>
        <color auto="1"/>
        <name val="Arial Cyr"/>
        <scheme val="none"/>
      </font>
      <numFmt numFmtId="0" formatCode="General"/>
    </odxf>
    <ndxf>
      <font>
        <b/>
        <sz val="10"/>
        <color auto="1"/>
        <name val="Arial Cyr"/>
        <scheme val="none"/>
      </font>
      <numFmt numFmtId="166" formatCode="#,##0.0"/>
    </ndxf>
  </rcc>
  <rcc rId="1320" sId="3" odxf="1" dxf="1">
    <nc r="K137">
      <f>I137-J137</f>
    </nc>
    <odxf>
      <font>
        <b val="0"/>
        <sz val="10"/>
        <color auto="1"/>
        <name val="Arial Cyr"/>
        <scheme val="none"/>
      </font>
      <numFmt numFmtId="0" formatCode="General"/>
    </odxf>
    <ndxf>
      <font>
        <b/>
        <sz val="10"/>
        <color auto="1"/>
        <name val="Arial Cyr"/>
        <scheme val="none"/>
      </font>
      <numFmt numFmtId="166" formatCode="#,##0.0"/>
    </ndxf>
  </rcc>
  <rcc rId="1321" sId="3" odxf="1" dxf="1">
    <nc r="K138">
      <f>I138-J138</f>
    </nc>
    <odxf>
      <font>
        <b val="0"/>
        <sz val="10"/>
        <color auto="1"/>
        <name val="Arial Cyr"/>
        <scheme val="none"/>
      </font>
      <numFmt numFmtId="0" formatCode="General"/>
    </odxf>
    <ndxf>
      <font>
        <b/>
        <sz val="10"/>
        <color auto="1"/>
        <name val="Arial Cyr"/>
        <scheme val="none"/>
      </font>
      <numFmt numFmtId="166" formatCode="#,##0.0"/>
    </ndxf>
  </rcc>
  <rcc rId="1322" sId="3" odxf="1" dxf="1">
    <nc r="K139">
      <f>I139-J139</f>
    </nc>
    <odxf>
      <font>
        <b val="0"/>
        <sz val="10"/>
        <color auto="1"/>
        <name val="Arial Cyr"/>
        <scheme val="none"/>
      </font>
      <numFmt numFmtId="0" formatCode="General"/>
    </odxf>
    <ndxf>
      <font>
        <b/>
        <sz val="10"/>
        <color auto="1"/>
        <name val="Arial Cyr"/>
        <scheme val="none"/>
      </font>
      <numFmt numFmtId="166" formatCode="#,##0.0"/>
    </ndxf>
  </rcc>
  <rcc rId="1323" sId="3" odxf="1" dxf="1">
    <nc r="K140">
      <f>I140-J140</f>
    </nc>
    <odxf>
      <font>
        <b val="0"/>
        <sz val="10"/>
        <color auto="1"/>
        <name val="Arial Cyr"/>
        <scheme val="none"/>
      </font>
      <numFmt numFmtId="0" formatCode="General"/>
    </odxf>
    <ndxf>
      <font>
        <b/>
        <sz val="10"/>
        <color auto="1"/>
        <name val="Arial Cyr"/>
        <scheme val="none"/>
      </font>
      <numFmt numFmtId="166" formatCode="#,##0.0"/>
    </ndxf>
  </rcc>
  <rcc rId="1324" sId="3" odxf="1" dxf="1">
    <nc r="K141">
      <f>I141-J141</f>
    </nc>
    <odxf>
      <font>
        <b val="0"/>
        <sz val="10"/>
        <color auto="1"/>
        <name val="Arial Cyr"/>
        <scheme val="none"/>
      </font>
      <numFmt numFmtId="0" formatCode="General"/>
    </odxf>
    <ndxf>
      <font>
        <b/>
        <sz val="10"/>
        <color auto="1"/>
        <name val="Arial Cyr"/>
        <scheme val="none"/>
      </font>
      <numFmt numFmtId="166" formatCode="#,##0.0"/>
    </ndxf>
  </rcc>
  <rcc rId="1325" sId="3" odxf="1" dxf="1">
    <nc r="K142">
      <f>I142-J142</f>
    </nc>
    <odxf>
      <font>
        <b val="0"/>
        <sz val="10"/>
        <color auto="1"/>
        <name val="Arial Cyr"/>
        <scheme val="none"/>
      </font>
      <numFmt numFmtId="0" formatCode="General"/>
    </odxf>
    <ndxf>
      <font>
        <b/>
        <sz val="10"/>
        <color auto="1"/>
        <name val="Arial Cyr"/>
        <scheme val="none"/>
      </font>
      <numFmt numFmtId="166" formatCode="#,##0.0"/>
    </ndxf>
  </rcc>
  <rcc rId="1326" sId="3" odxf="1" dxf="1">
    <nc r="K143">
      <f>I143-J143</f>
    </nc>
    <odxf>
      <font>
        <b val="0"/>
        <sz val="10"/>
        <color auto="1"/>
        <name val="Arial Cyr"/>
        <scheme val="none"/>
      </font>
      <numFmt numFmtId="0" formatCode="General"/>
    </odxf>
    <ndxf>
      <font>
        <b/>
        <sz val="10"/>
        <color auto="1"/>
        <name val="Arial Cyr"/>
        <scheme val="none"/>
      </font>
      <numFmt numFmtId="166" formatCode="#,##0.0"/>
    </ndxf>
  </rcc>
  <rcc rId="1327" sId="3" odxf="1" dxf="1">
    <nc r="K144">
      <f>I144-J144</f>
    </nc>
    <odxf>
      <font>
        <b val="0"/>
        <sz val="10"/>
        <color auto="1"/>
        <name val="Arial Cyr"/>
        <scheme val="none"/>
      </font>
      <numFmt numFmtId="0" formatCode="General"/>
    </odxf>
    <ndxf>
      <font>
        <b/>
        <sz val="10"/>
        <color auto="1"/>
        <name val="Arial Cyr"/>
        <scheme val="none"/>
      </font>
      <numFmt numFmtId="166" formatCode="#,##0.0"/>
    </ndxf>
  </rcc>
  <rcc rId="1328" sId="3" odxf="1" dxf="1">
    <nc r="K145">
      <f>I145-J145</f>
    </nc>
    <odxf>
      <font>
        <b val="0"/>
        <sz val="10"/>
        <color auto="1"/>
        <name val="Arial Cyr"/>
        <scheme val="none"/>
      </font>
      <numFmt numFmtId="0" formatCode="General"/>
    </odxf>
    <ndxf>
      <font>
        <b/>
        <sz val="10"/>
        <color auto="1"/>
        <name val="Arial Cyr"/>
        <scheme val="none"/>
      </font>
      <numFmt numFmtId="166" formatCode="#,##0.0"/>
    </ndxf>
  </rcc>
  <rcc rId="1329" sId="3" odxf="1" dxf="1">
    <nc r="K146">
      <f>I146-J146</f>
    </nc>
    <odxf>
      <font>
        <b val="0"/>
        <sz val="10"/>
        <color auto="1"/>
        <name val="Arial Cyr"/>
        <scheme val="none"/>
      </font>
      <numFmt numFmtId="0" formatCode="General"/>
    </odxf>
    <ndxf>
      <font>
        <b/>
        <sz val="10"/>
        <color auto="1"/>
        <name val="Arial Cyr"/>
        <scheme val="none"/>
      </font>
      <numFmt numFmtId="166" formatCode="#,##0.0"/>
    </ndxf>
  </rcc>
  <rcc rId="1330" sId="3" odxf="1" dxf="1">
    <nc r="K147">
      <f>I147-J147</f>
    </nc>
    <odxf>
      <font>
        <b val="0"/>
        <sz val="10"/>
        <color auto="1"/>
        <name val="Arial Cyr"/>
        <scheme val="none"/>
      </font>
      <numFmt numFmtId="0" formatCode="General"/>
    </odxf>
    <ndxf>
      <font>
        <b/>
        <sz val="10"/>
        <color auto="1"/>
        <name val="Arial Cyr"/>
        <scheme val="none"/>
      </font>
      <numFmt numFmtId="166" formatCode="#,##0.0"/>
    </ndxf>
  </rcc>
  <rcc rId="1331" sId="3" odxf="1" dxf="1">
    <nc r="K148">
      <f>I148-J148</f>
    </nc>
    <odxf>
      <font>
        <b val="0"/>
        <sz val="10"/>
        <color auto="1"/>
        <name val="Arial Cyr"/>
        <scheme val="none"/>
      </font>
      <numFmt numFmtId="0" formatCode="General"/>
    </odxf>
    <ndxf>
      <font>
        <b/>
        <sz val="10"/>
        <color auto="1"/>
        <name val="Arial Cyr"/>
        <scheme val="none"/>
      </font>
      <numFmt numFmtId="166" formatCode="#,##0.0"/>
    </ndxf>
  </rcc>
  <rcc rId="1332" sId="3" odxf="1" dxf="1">
    <nc r="K149">
      <f>I149-J149</f>
    </nc>
    <odxf>
      <font>
        <b val="0"/>
        <sz val="10"/>
        <color auto="1"/>
        <name val="Arial Cyr"/>
        <scheme val="none"/>
      </font>
      <numFmt numFmtId="0" formatCode="General"/>
    </odxf>
    <ndxf>
      <font>
        <b/>
        <sz val="10"/>
        <color auto="1"/>
        <name val="Arial Cyr"/>
        <scheme val="none"/>
      </font>
      <numFmt numFmtId="166" formatCode="#,##0.0"/>
    </ndxf>
  </rcc>
  <rcc rId="1333" sId="3" odxf="1" dxf="1">
    <nc r="K150">
      <f>I150-J150</f>
    </nc>
    <odxf>
      <font>
        <b val="0"/>
        <sz val="10"/>
        <color auto="1"/>
        <name val="Arial Cyr"/>
        <scheme val="none"/>
      </font>
      <numFmt numFmtId="0" formatCode="General"/>
    </odxf>
    <ndxf>
      <font>
        <b/>
        <sz val="10"/>
        <color auto="1"/>
        <name val="Arial Cyr"/>
        <scheme val="none"/>
      </font>
      <numFmt numFmtId="166" formatCode="#,##0.0"/>
    </ndxf>
  </rcc>
  <rcc rId="1334" sId="3" odxf="1" dxf="1">
    <nc r="K151">
      <f>I151-J151</f>
    </nc>
    <odxf>
      <font>
        <b val="0"/>
        <sz val="10"/>
        <color auto="1"/>
        <name val="Arial Cyr"/>
        <scheme val="none"/>
      </font>
      <numFmt numFmtId="0" formatCode="General"/>
    </odxf>
    <ndxf>
      <font>
        <b/>
        <sz val="10"/>
        <color auto="1"/>
        <name val="Arial Cyr"/>
        <scheme val="none"/>
      </font>
      <numFmt numFmtId="166" formatCode="#,##0.0"/>
    </ndxf>
  </rcc>
  <rcc rId="1335" sId="3" odxf="1" dxf="1">
    <nc r="K152">
      <f>I152-J152</f>
    </nc>
    <odxf>
      <font>
        <b val="0"/>
        <sz val="10"/>
        <color auto="1"/>
        <name val="Arial Cyr"/>
        <scheme val="none"/>
      </font>
      <numFmt numFmtId="0" formatCode="General"/>
    </odxf>
    <ndxf>
      <font>
        <b/>
        <sz val="10"/>
        <color auto="1"/>
        <name val="Arial Cyr"/>
        <scheme val="none"/>
      </font>
      <numFmt numFmtId="166" formatCode="#,##0.0"/>
    </ndxf>
  </rcc>
  <rcc rId="1336" sId="3" odxf="1" dxf="1">
    <nc r="K153">
      <f>I153-J153</f>
    </nc>
    <odxf>
      <font>
        <b val="0"/>
        <sz val="10"/>
        <color auto="1"/>
        <name val="Arial Cyr"/>
        <scheme val="none"/>
      </font>
      <numFmt numFmtId="0" formatCode="General"/>
    </odxf>
    <ndxf>
      <font>
        <b/>
        <sz val="10"/>
        <color auto="1"/>
        <name val="Arial Cyr"/>
        <scheme val="none"/>
      </font>
      <numFmt numFmtId="166" formatCode="#,##0.0"/>
    </ndxf>
  </rcc>
  <rcc rId="1337" sId="3" odxf="1" dxf="1">
    <nc r="K154">
      <f>I154-J154</f>
    </nc>
    <odxf>
      <font>
        <b val="0"/>
        <sz val="10"/>
        <color auto="1"/>
        <name val="Arial Cyr"/>
        <scheme val="none"/>
      </font>
      <numFmt numFmtId="0" formatCode="General"/>
    </odxf>
    <ndxf>
      <font>
        <b/>
        <sz val="10"/>
        <color auto="1"/>
        <name val="Arial Cyr"/>
        <scheme val="none"/>
      </font>
      <numFmt numFmtId="166" formatCode="#,##0.0"/>
    </ndxf>
  </rcc>
  <rcc rId="1338" sId="3" odxf="1" dxf="1">
    <nc r="K155">
      <f>I155-J155</f>
    </nc>
    <odxf>
      <font>
        <b val="0"/>
        <sz val="10"/>
        <color auto="1"/>
        <name val="Arial Cyr"/>
        <scheme val="none"/>
      </font>
      <numFmt numFmtId="0" formatCode="General"/>
    </odxf>
    <ndxf>
      <font>
        <b/>
        <sz val="10"/>
        <color auto="1"/>
        <name val="Arial Cyr"/>
        <scheme val="none"/>
      </font>
      <numFmt numFmtId="166" formatCode="#,##0.0"/>
    </ndxf>
  </rcc>
  <rcc rId="1339" sId="3" odxf="1" dxf="1">
    <nc r="K156">
      <f>I156-J156</f>
    </nc>
    <odxf>
      <font>
        <b val="0"/>
        <sz val="10"/>
        <color auto="1"/>
        <name val="Arial Cyr"/>
        <scheme val="none"/>
      </font>
      <numFmt numFmtId="0" formatCode="General"/>
    </odxf>
    <ndxf>
      <font>
        <b/>
        <sz val="10"/>
        <color auto="1"/>
        <name val="Arial Cyr"/>
        <scheme val="none"/>
      </font>
      <numFmt numFmtId="166" formatCode="#,##0.0"/>
    </ndxf>
  </rcc>
  <rcc rId="1340" sId="3" odxf="1" dxf="1">
    <nc r="K157">
      <f>I157-J157</f>
    </nc>
    <odxf>
      <font>
        <b val="0"/>
        <sz val="10"/>
        <color auto="1"/>
        <name val="Arial Cyr"/>
        <scheme val="none"/>
      </font>
      <numFmt numFmtId="0" formatCode="General"/>
    </odxf>
    <ndxf>
      <font>
        <b/>
        <sz val="10"/>
        <color auto="1"/>
        <name val="Arial Cyr"/>
        <scheme val="none"/>
      </font>
      <numFmt numFmtId="166" formatCode="#,##0.0"/>
    </ndxf>
  </rcc>
  <rcc rId="1341" sId="3" odxf="1" dxf="1">
    <nc r="K158">
      <f>I158-J158</f>
    </nc>
    <odxf>
      <font>
        <b val="0"/>
        <sz val="10"/>
        <color auto="1"/>
        <name val="Arial Cyr"/>
        <scheme val="none"/>
      </font>
      <numFmt numFmtId="0" formatCode="General"/>
    </odxf>
    <ndxf>
      <font>
        <b/>
        <sz val="10"/>
        <color auto="1"/>
        <name val="Arial Cyr"/>
        <scheme val="none"/>
      </font>
      <numFmt numFmtId="166" formatCode="#,##0.0"/>
    </ndxf>
  </rcc>
  <rcc rId="1342" sId="3" odxf="1" dxf="1">
    <nc r="K159">
      <f>I159-J159</f>
    </nc>
    <odxf>
      <font>
        <b val="0"/>
        <sz val="10"/>
        <color auto="1"/>
        <name val="Arial Cyr"/>
        <scheme val="none"/>
      </font>
      <numFmt numFmtId="0" formatCode="General"/>
    </odxf>
    <ndxf>
      <font>
        <b/>
        <sz val="10"/>
        <color auto="1"/>
        <name val="Arial Cyr"/>
        <scheme val="none"/>
      </font>
      <numFmt numFmtId="166" formatCode="#,##0.0"/>
    </ndxf>
  </rcc>
  <rcc rId="1343" sId="3" odxf="1" dxf="1">
    <nc r="K160">
      <f>I160-J160</f>
    </nc>
    <odxf>
      <font>
        <b val="0"/>
        <sz val="10"/>
        <color auto="1"/>
        <name val="Arial Cyr"/>
        <scheme val="none"/>
      </font>
      <numFmt numFmtId="0" formatCode="General"/>
    </odxf>
    <ndxf>
      <font>
        <b/>
        <sz val="10"/>
        <color auto="1"/>
        <name val="Arial Cyr"/>
        <scheme val="none"/>
      </font>
      <numFmt numFmtId="166" formatCode="#,##0.0"/>
    </ndxf>
  </rcc>
  <rcc rId="1344" sId="3" odxf="1" dxf="1">
    <nc r="K161">
      <f>I161-J161</f>
    </nc>
    <odxf>
      <font>
        <b val="0"/>
        <sz val="10"/>
        <color auto="1"/>
        <name val="Arial Cyr"/>
        <scheme val="none"/>
      </font>
      <numFmt numFmtId="0" formatCode="General"/>
    </odxf>
    <ndxf>
      <font>
        <b/>
        <sz val="10"/>
        <color auto="1"/>
        <name val="Arial Cyr"/>
        <scheme val="none"/>
      </font>
      <numFmt numFmtId="166" formatCode="#,##0.0"/>
    </ndxf>
  </rcc>
  <rcc rId="1345" sId="3" odxf="1" dxf="1">
    <nc r="K162">
      <f>I162-J162</f>
    </nc>
    <odxf>
      <font>
        <b val="0"/>
        <sz val="10"/>
        <color auto="1"/>
        <name val="Arial Cyr"/>
        <scheme val="none"/>
      </font>
      <numFmt numFmtId="0" formatCode="General"/>
    </odxf>
    <ndxf>
      <font>
        <b/>
        <sz val="10"/>
        <color auto="1"/>
        <name val="Arial Cyr"/>
        <scheme val="none"/>
      </font>
      <numFmt numFmtId="166" formatCode="#,##0.0"/>
    </ndxf>
  </rcc>
  <rcc rId="1346" sId="3" odxf="1" dxf="1">
    <nc r="K163">
      <f>I163-J163</f>
    </nc>
    <odxf>
      <font>
        <b val="0"/>
        <sz val="10"/>
        <color auto="1"/>
        <name val="Arial Cyr"/>
        <scheme val="none"/>
      </font>
      <numFmt numFmtId="0" formatCode="General"/>
    </odxf>
    <ndxf>
      <font>
        <b/>
        <sz val="10"/>
        <color auto="1"/>
        <name val="Arial Cyr"/>
        <scheme val="none"/>
      </font>
      <numFmt numFmtId="166" formatCode="#,##0.0"/>
    </ndxf>
  </rcc>
  <rcc rId="1347" sId="3" odxf="1" dxf="1">
    <nc r="K164">
      <f>I164-J164</f>
    </nc>
    <odxf>
      <font>
        <b val="0"/>
        <sz val="10"/>
        <color auto="1"/>
        <name val="Arial Cyr"/>
        <scheme val="none"/>
      </font>
      <numFmt numFmtId="0" formatCode="General"/>
    </odxf>
    <ndxf>
      <font>
        <b/>
        <sz val="10"/>
        <color auto="1"/>
        <name val="Arial Cyr"/>
        <scheme val="none"/>
      </font>
      <numFmt numFmtId="166" formatCode="#,##0.0"/>
    </ndxf>
  </rcc>
  <rcc rId="1348" sId="3" odxf="1" dxf="1">
    <nc r="K165">
      <f>I165-J165</f>
    </nc>
    <odxf>
      <font>
        <b val="0"/>
        <sz val="10"/>
        <color auto="1"/>
        <name val="Arial Cyr"/>
        <scheme val="none"/>
      </font>
      <numFmt numFmtId="0" formatCode="General"/>
    </odxf>
    <ndxf>
      <font>
        <b/>
        <sz val="10"/>
        <color auto="1"/>
        <name val="Arial Cyr"/>
        <scheme val="none"/>
      </font>
      <numFmt numFmtId="166" formatCode="#,##0.0"/>
    </ndxf>
  </rcc>
  <rcc rId="1349" sId="3" odxf="1" dxf="1">
    <nc r="K166">
      <f>I166-J166</f>
    </nc>
    <odxf>
      <font>
        <b val="0"/>
        <sz val="10"/>
        <color auto="1"/>
        <name val="Arial Cyr"/>
        <scheme val="none"/>
      </font>
      <numFmt numFmtId="0" formatCode="General"/>
    </odxf>
    <ndxf>
      <font>
        <b/>
        <sz val="10"/>
        <color auto="1"/>
        <name val="Arial Cyr"/>
        <scheme val="none"/>
      </font>
      <numFmt numFmtId="166" formatCode="#,##0.0"/>
    </ndxf>
  </rcc>
  <rcc rId="1350" sId="3" odxf="1" dxf="1">
    <nc r="K167">
      <f>I167-J167</f>
    </nc>
    <odxf>
      <font>
        <b val="0"/>
        <sz val="10"/>
        <color auto="1"/>
        <name val="Arial Cyr"/>
        <scheme val="none"/>
      </font>
      <numFmt numFmtId="0" formatCode="General"/>
    </odxf>
    <ndxf>
      <font>
        <b/>
        <sz val="10"/>
        <color auto="1"/>
        <name val="Arial Cyr"/>
        <scheme val="none"/>
      </font>
      <numFmt numFmtId="166" formatCode="#,##0.0"/>
    </ndxf>
  </rcc>
  <rcc rId="1351" sId="3" odxf="1" dxf="1">
    <nc r="K168">
      <f>I168-J168</f>
    </nc>
    <odxf>
      <font>
        <b val="0"/>
        <sz val="10"/>
        <color auto="1"/>
        <name val="Arial Cyr"/>
        <scheme val="none"/>
      </font>
      <numFmt numFmtId="0" formatCode="General"/>
    </odxf>
    <ndxf>
      <font>
        <b/>
        <sz val="10"/>
        <color auto="1"/>
        <name val="Arial Cyr"/>
        <scheme val="none"/>
      </font>
      <numFmt numFmtId="166" formatCode="#,##0.0"/>
    </ndxf>
  </rcc>
  <rcc rId="1352" sId="3" odxf="1" dxf="1">
    <nc r="K169">
      <f>I169-J169</f>
    </nc>
    <odxf>
      <font>
        <b val="0"/>
        <sz val="10"/>
        <color auto="1"/>
        <name val="Arial Cyr"/>
        <scheme val="none"/>
      </font>
      <numFmt numFmtId="0" formatCode="General"/>
    </odxf>
    <ndxf>
      <font>
        <b/>
        <sz val="10"/>
        <color auto="1"/>
        <name val="Arial Cyr"/>
        <scheme val="none"/>
      </font>
      <numFmt numFmtId="166" formatCode="#,##0.0"/>
    </ndxf>
  </rcc>
  <rcc rId="1353" sId="3" odxf="1" dxf="1">
    <nc r="K170">
      <f>I170-J170</f>
    </nc>
    <odxf>
      <font>
        <b val="0"/>
        <sz val="10"/>
        <color auto="1"/>
        <name val="Arial Cyr"/>
        <scheme val="none"/>
      </font>
      <numFmt numFmtId="0" formatCode="General"/>
    </odxf>
    <ndxf>
      <font>
        <b/>
        <sz val="10"/>
        <color auto="1"/>
        <name val="Arial Cyr"/>
        <scheme val="none"/>
      </font>
      <numFmt numFmtId="166" formatCode="#,##0.0"/>
    </ndxf>
  </rcc>
  <rcc rId="1354" sId="3" odxf="1" dxf="1">
    <nc r="K171">
      <f>I171-J171</f>
    </nc>
    <odxf>
      <font>
        <b val="0"/>
        <sz val="10"/>
        <color auto="1"/>
        <name val="Arial Cyr"/>
        <scheme val="none"/>
      </font>
      <numFmt numFmtId="0" formatCode="General"/>
    </odxf>
    <ndxf>
      <font>
        <b/>
        <sz val="10"/>
        <color auto="1"/>
        <name val="Arial Cyr"/>
        <scheme val="none"/>
      </font>
      <numFmt numFmtId="166" formatCode="#,##0.0"/>
    </ndxf>
  </rcc>
  <rcc rId="1355" sId="3" odxf="1" dxf="1">
    <nc r="K172">
      <f>I172-J172</f>
    </nc>
    <odxf>
      <font>
        <b val="0"/>
        <sz val="10"/>
        <color auto="1"/>
        <name val="Arial Cyr"/>
        <scheme val="none"/>
      </font>
      <numFmt numFmtId="0" formatCode="General"/>
    </odxf>
    <ndxf>
      <font>
        <b/>
        <sz val="10"/>
        <color auto="1"/>
        <name val="Arial Cyr"/>
        <scheme val="none"/>
      </font>
      <numFmt numFmtId="166" formatCode="#,##0.0"/>
    </ndxf>
  </rcc>
  <rcc rId="1356" sId="3" odxf="1" dxf="1">
    <nc r="K173">
      <f>I173-J173</f>
    </nc>
    <odxf>
      <font>
        <b val="0"/>
        <sz val="10"/>
        <color auto="1"/>
        <name val="Arial Cyr"/>
        <scheme val="none"/>
      </font>
      <numFmt numFmtId="0" formatCode="General"/>
    </odxf>
    <ndxf>
      <font>
        <b/>
        <sz val="10"/>
        <color auto="1"/>
        <name val="Arial Cyr"/>
        <scheme val="none"/>
      </font>
      <numFmt numFmtId="166" formatCode="#,##0.0"/>
    </ndxf>
  </rcc>
  <rcc rId="1357" sId="3" odxf="1" dxf="1">
    <nc r="K174">
      <f>I174-J174</f>
    </nc>
    <odxf>
      <font>
        <b val="0"/>
        <sz val="10"/>
        <color auto="1"/>
        <name val="Arial Cyr"/>
        <scheme val="none"/>
      </font>
      <numFmt numFmtId="0" formatCode="General"/>
    </odxf>
    <ndxf>
      <font>
        <b/>
        <sz val="10"/>
        <color auto="1"/>
        <name val="Arial Cyr"/>
        <scheme val="none"/>
      </font>
      <numFmt numFmtId="166" formatCode="#,##0.0"/>
    </ndxf>
  </rcc>
  <rcc rId="1358" sId="3" odxf="1" dxf="1">
    <nc r="K175">
      <f>I175-J175</f>
    </nc>
    <odxf>
      <font>
        <b val="0"/>
        <sz val="10"/>
        <color auto="1"/>
        <name val="Arial Cyr"/>
        <scheme val="none"/>
      </font>
      <numFmt numFmtId="0" formatCode="General"/>
    </odxf>
    <ndxf>
      <font>
        <b/>
        <sz val="10"/>
        <color auto="1"/>
        <name val="Arial Cyr"/>
        <scheme val="none"/>
      </font>
      <numFmt numFmtId="166" formatCode="#,##0.0"/>
    </ndxf>
  </rcc>
  <rcc rId="1359" sId="3" odxf="1" dxf="1">
    <nc r="K176">
      <f>I176-J176</f>
    </nc>
    <odxf>
      <font>
        <b val="0"/>
        <sz val="10"/>
        <color auto="1"/>
        <name val="Arial Cyr"/>
        <scheme val="none"/>
      </font>
      <numFmt numFmtId="0" formatCode="General"/>
    </odxf>
    <ndxf>
      <font>
        <b/>
        <sz val="10"/>
        <color auto="1"/>
        <name val="Arial Cyr"/>
        <scheme val="none"/>
      </font>
      <numFmt numFmtId="166" formatCode="#,##0.0"/>
    </ndxf>
  </rcc>
  <rcc rId="1360" sId="3" odxf="1" dxf="1">
    <nc r="K177">
      <f>I177-J177</f>
    </nc>
    <odxf>
      <font>
        <b val="0"/>
        <sz val="10"/>
        <color auto="1"/>
        <name val="Arial Cyr"/>
        <scheme val="none"/>
      </font>
      <numFmt numFmtId="0" formatCode="General"/>
    </odxf>
    <ndxf>
      <font>
        <b/>
        <sz val="10"/>
        <color auto="1"/>
        <name val="Arial Cyr"/>
        <scheme val="none"/>
      </font>
      <numFmt numFmtId="166" formatCode="#,##0.0"/>
    </ndxf>
  </rcc>
  <rcc rId="1361" sId="3" odxf="1" dxf="1">
    <nc r="K178">
      <f>I178-J178</f>
    </nc>
    <odxf>
      <font>
        <b val="0"/>
        <sz val="10"/>
        <color auto="1"/>
        <name val="Arial Cyr"/>
        <scheme val="none"/>
      </font>
      <numFmt numFmtId="0" formatCode="General"/>
    </odxf>
    <ndxf>
      <font>
        <b/>
        <sz val="10"/>
        <color auto="1"/>
        <name val="Arial Cyr"/>
        <scheme val="none"/>
      </font>
      <numFmt numFmtId="166" formatCode="#,##0.0"/>
    </ndxf>
  </rcc>
  <rcc rId="1362" sId="3" odxf="1" dxf="1">
    <nc r="K179">
      <f>I179-J179</f>
    </nc>
    <odxf>
      <font>
        <b val="0"/>
        <sz val="10"/>
        <color auto="1"/>
        <name val="Arial Cyr"/>
        <scheme val="none"/>
      </font>
      <numFmt numFmtId="0" formatCode="General"/>
    </odxf>
    <ndxf>
      <font>
        <b/>
        <sz val="10"/>
        <color auto="1"/>
        <name val="Arial Cyr"/>
        <scheme val="none"/>
      </font>
      <numFmt numFmtId="166" formatCode="#,##0.0"/>
    </ndxf>
  </rcc>
  <rcc rId="1363" sId="3" odxf="1" dxf="1">
    <nc r="K180">
      <f>I180-J180</f>
    </nc>
    <odxf>
      <font>
        <b val="0"/>
        <sz val="10"/>
        <color auto="1"/>
        <name val="Arial Cyr"/>
        <scheme val="none"/>
      </font>
      <numFmt numFmtId="0" formatCode="General"/>
    </odxf>
    <ndxf>
      <font>
        <b/>
        <sz val="10"/>
        <color auto="1"/>
        <name val="Arial Cyr"/>
        <scheme val="none"/>
      </font>
      <numFmt numFmtId="166" formatCode="#,##0.0"/>
    </ndxf>
  </rcc>
  <rcc rId="1364" sId="3" odxf="1" dxf="1">
    <nc r="K181">
      <f>I181-J181</f>
    </nc>
    <odxf>
      <font>
        <b val="0"/>
        <sz val="10"/>
        <color auto="1"/>
        <name val="Arial Cyr"/>
        <scheme val="none"/>
      </font>
      <numFmt numFmtId="0" formatCode="General"/>
    </odxf>
    <ndxf>
      <font>
        <b/>
        <sz val="10"/>
        <color auto="1"/>
        <name val="Arial Cyr"/>
        <scheme val="none"/>
      </font>
      <numFmt numFmtId="166" formatCode="#,##0.0"/>
    </ndxf>
  </rcc>
  <rcc rId="1365" sId="3" odxf="1" dxf="1">
    <nc r="K182">
      <f>I182-J182</f>
    </nc>
    <odxf>
      <font>
        <b val="0"/>
        <sz val="10"/>
        <color auto="1"/>
        <name val="Arial Cyr"/>
        <scheme val="none"/>
      </font>
      <numFmt numFmtId="0" formatCode="General"/>
    </odxf>
    <ndxf>
      <font>
        <b/>
        <sz val="10"/>
        <color auto="1"/>
        <name val="Arial Cyr"/>
        <scheme val="none"/>
      </font>
      <numFmt numFmtId="166" formatCode="#,##0.0"/>
    </ndxf>
  </rcc>
  <rcc rId="1366" sId="3" odxf="1" dxf="1">
    <nc r="K183">
      <f>I183-J183</f>
    </nc>
    <odxf>
      <font>
        <b val="0"/>
        <sz val="10"/>
        <color auto="1"/>
        <name val="Arial Cyr"/>
        <scheme val="none"/>
      </font>
      <numFmt numFmtId="0" formatCode="General"/>
    </odxf>
    <ndxf>
      <font>
        <b/>
        <sz val="10"/>
        <color auto="1"/>
        <name val="Arial Cyr"/>
        <scheme val="none"/>
      </font>
      <numFmt numFmtId="166" formatCode="#,##0.0"/>
    </ndxf>
  </rcc>
  <rcc rId="1367" sId="3" odxf="1" dxf="1">
    <nc r="K184">
      <f>I184-J184</f>
    </nc>
    <odxf>
      <font>
        <b val="0"/>
        <sz val="10"/>
        <color auto="1"/>
        <name val="Arial Cyr"/>
        <scheme val="none"/>
      </font>
      <numFmt numFmtId="0" formatCode="General"/>
    </odxf>
    <ndxf>
      <font>
        <b/>
        <sz val="10"/>
        <color auto="1"/>
        <name val="Arial Cyr"/>
        <scheme val="none"/>
      </font>
      <numFmt numFmtId="166" formatCode="#,##0.0"/>
    </ndxf>
  </rcc>
  <rcc rId="1368" sId="3" odxf="1" dxf="1">
    <nc r="K185">
      <f>I185-J185</f>
    </nc>
    <odxf>
      <font>
        <b val="0"/>
        <sz val="10"/>
        <color auto="1"/>
        <name val="Arial Cyr"/>
        <scheme val="none"/>
      </font>
      <numFmt numFmtId="0" formatCode="General"/>
    </odxf>
    <ndxf>
      <font>
        <b/>
        <sz val="10"/>
        <color auto="1"/>
        <name val="Arial Cyr"/>
        <scheme val="none"/>
      </font>
      <numFmt numFmtId="166" formatCode="#,##0.0"/>
    </ndxf>
  </rcc>
  <rcc rId="1369" sId="3" odxf="1" dxf="1">
    <nc r="K186">
      <f>I186-J186</f>
    </nc>
    <odxf>
      <font>
        <b val="0"/>
        <sz val="10"/>
        <color auto="1"/>
        <name val="Arial Cyr"/>
        <scheme val="none"/>
      </font>
      <numFmt numFmtId="0" formatCode="General"/>
    </odxf>
    <ndxf>
      <font>
        <b/>
        <sz val="10"/>
        <color auto="1"/>
        <name val="Arial Cyr"/>
        <scheme val="none"/>
      </font>
      <numFmt numFmtId="166" formatCode="#,##0.0"/>
    </ndxf>
  </rcc>
  <rcc rId="1370" sId="3" odxf="1" dxf="1">
    <nc r="K187">
      <f>I187-J187</f>
    </nc>
    <odxf>
      <font>
        <b val="0"/>
        <sz val="10"/>
        <color auto="1"/>
        <name val="Arial Cyr"/>
        <scheme val="none"/>
      </font>
      <numFmt numFmtId="0" formatCode="General"/>
    </odxf>
    <ndxf>
      <font>
        <b/>
        <sz val="10"/>
        <color auto="1"/>
        <name val="Arial Cyr"/>
        <scheme val="none"/>
      </font>
      <numFmt numFmtId="166" formatCode="#,##0.0"/>
    </ndxf>
  </rcc>
  <rcc rId="1371" sId="3" odxf="1" dxf="1">
    <nc r="K188">
      <f>I188-J188</f>
    </nc>
    <odxf>
      <font>
        <b val="0"/>
        <sz val="10"/>
        <color auto="1"/>
        <name val="Arial Cyr"/>
        <scheme val="none"/>
      </font>
      <numFmt numFmtId="0" formatCode="General"/>
    </odxf>
    <ndxf>
      <font>
        <b/>
        <sz val="10"/>
        <color auto="1"/>
        <name val="Arial Cyr"/>
        <scheme val="none"/>
      </font>
      <numFmt numFmtId="166" formatCode="#,##0.0"/>
    </ndxf>
  </rcc>
  <rcc rId="1372" sId="3" odxf="1" dxf="1">
    <nc r="K189">
      <f>I189-J189</f>
    </nc>
    <odxf>
      <font>
        <b val="0"/>
        <sz val="10"/>
        <color auto="1"/>
        <name val="Arial Cyr"/>
        <scheme val="none"/>
      </font>
      <numFmt numFmtId="0" formatCode="General"/>
    </odxf>
    <ndxf>
      <font>
        <b/>
        <sz val="10"/>
        <color auto="1"/>
        <name val="Arial Cyr"/>
        <scheme val="none"/>
      </font>
      <numFmt numFmtId="166" formatCode="#,##0.0"/>
    </ndxf>
  </rcc>
  <rcc rId="1373" sId="3" odxf="1" dxf="1">
    <nc r="K190">
      <f>I190-J190</f>
    </nc>
    <odxf>
      <font>
        <b val="0"/>
        <sz val="10"/>
        <color auto="1"/>
        <name val="Arial Cyr"/>
        <scheme val="none"/>
      </font>
      <numFmt numFmtId="0" formatCode="General"/>
    </odxf>
    <ndxf>
      <font>
        <b/>
        <sz val="10"/>
        <color auto="1"/>
        <name val="Arial Cyr"/>
        <scheme val="none"/>
      </font>
      <numFmt numFmtId="166" formatCode="#,##0.0"/>
    </ndxf>
  </rcc>
  <rcc rId="1374" sId="3" odxf="1" dxf="1">
    <nc r="K191">
      <f>I191-J191</f>
    </nc>
    <odxf>
      <font>
        <b val="0"/>
        <sz val="10"/>
        <color auto="1"/>
        <name val="Arial Cyr"/>
        <scheme val="none"/>
      </font>
      <numFmt numFmtId="0" formatCode="General"/>
    </odxf>
    <ndxf>
      <font>
        <b/>
        <sz val="10"/>
        <color auto="1"/>
        <name val="Arial Cyr"/>
        <scheme val="none"/>
      </font>
      <numFmt numFmtId="166" formatCode="#,##0.0"/>
    </ndxf>
  </rcc>
  <rcc rId="1375" sId="3" odxf="1" dxf="1">
    <nc r="K192">
      <f>I192-J192</f>
    </nc>
    <odxf>
      <font>
        <b val="0"/>
        <sz val="10"/>
        <color auto="1"/>
        <name val="Arial Cyr"/>
        <scheme val="none"/>
      </font>
      <numFmt numFmtId="0" formatCode="General"/>
    </odxf>
    <ndxf>
      <font>
        <b/>
        <sz val="10"/>
        <color auto="1"/>
        <name val="Arial Cyr"/>
        <scheme val="none"/>
      </font>
      <numFmt numFmtId="166" formatCode="#,##0.0"/>
    </ndxf>
  </rcc>
  <rcc rId="1376" sId="3" odxf="1" dxf="1">
    <nc r="K193">
      <f>I193-J193</f>
    </nc>
    <odxf>
      <font>
        <b val="0"/>
        <sz val="10"/>
        <color auto="1"/>
        <name val="Arial Cyr"/>
        <scheme val="none"/>
      </font>
      <numFmt numFmtId="0" formatCode="General"/>
    </odxf>
    <ndxf>
      <font>
        <b/>
        <sz val="10"/>
        <color auto="1"/>
        <name val="Arial Cyr"/>
        <scheme val="none"/>
      </font>
      <numFmt numFmtId="166" formatCode="#,##0.0"/>
    </ndxf>
  </rcc>
  <rcc rId="1377" sId="3" odxf="1" dxf="1">
    <nc r="K194">
      <f>I194-J194</f>
    </nc>
    <odxf>
      <font>
        <b val="0"/>
        <sz val="10"/>
        <color auto="1"/>
        <name val="Arial Cyr"/>
        <scheme val="none"/>
      </font>
      <numFmt numFmtId="0" formatCode="General"/>
    </odxf>
    <ndxf>
      <font>
        <b/>
        <sz val="10"/>
        <color auto="1"/>
        <name val="Arial Cyr"/>
        <scheme val="none"/>
      </font>
      <numFmt numFmtId="166" formatCode="#,##0.0"/>
    </ndxf>
  </rcc>
  <rcc rId="1378" sId="3" odxf="1" dxf="1">
    <nc r="K195">
      <f>I195-J195</f>
    </nc>
    <odxf>
      <font>
        <b val="0"/>
        <sz val="10"/>
        <color auto="1"/>
        <name val="Arial Cyr"/>
        <scheme val="none"/>
      </font>
      <numFmt numFmtId="0" formatCode="General"/>
    </odxf>
    <ndxf>
      <font>
        <b/>
        <sz val="10"/>
        <color auto="1"/>
        <name val="Arial Cyr"/>
        <scheme val="none"/>
      </font>
      <numFmt numFmtId="166" formatCode="#,##0.0"/>
    </ndxf>
  </rcc>
  <rcc rId="1379" sId="3" odxf="1" dxf="1">
    <nc r="K196">
      <f>I196-J196</f>
    </nc>
    <odxf>
      <font>
        <b val="0"/>
        <sz val="10"/>
        <color auto="1"/>
        <name val="Arial Cyr"/>
        <scheme val="none"/>
      </font>
      <numFmt numFmtId="0" formatCode="General"/>
    </odxf>
    <ndxf>
      <font>
        <b/>
        <sz val="10"/>
        <color auto="1"/>
        <name val="Arial Cyr"/>
        <scheme val="none"/>
      </font>
      <numFmt numFmtId="166" formatCode="#,##0.0"/>
    </ndxf>
  </rcc>
  <rcc rId="1380" sId="3" odxf="1" dxf="1">
    <nc r="K197">
      <f>I197-J197</f>
    </nc>
    <odxf>
      <font>
        <b val="0"/>
        <sz val="10"/>
        <color auto="1"/>
        <name val="Arial Cyr"/>
        <scheme val="none"/>
      </font>
      <numFmt numFmtId="0" formatCode="General"/>
    </odxf>
    <ndxf>
      <font>
        <b/>
        <sz val="10"/>
        <color auto="1"/>
        <name val="Arial Cyr"/>
        <scheme val="none"/>
      </font>
      <numFmt numFmtId="166" formatCode="#,##0.0"/>
    </ndxf>
  </rcc>
  <rcc rId="1381" sId="3" odxf="1" dxf="1">
    <nc r="K198">
      <f>I198-J198</f>
    </nc>
    <odxf>
      <font>
        <b val="0"/>
        <sz val="10"/>
        <color auto="1"/>
        <name val="Arial Cyr"/>
        <scheme val="none"/>
      </font>
      <numFmt numFmtId="0" formatCode="General"/>
    </odxf>
    <ndxf>
      <font>
        <b/>
        <sz val="10"/>
        <color auto="1"/>
        <name val="Arial Cyr"/>
        <scheme val="none"/>
      </font>
      <numFmt numFmtId="166" formatCode="#,##0.0"/>
    </ndxf>
  </rcc>
  <rcc rId="1382" sId="3" odxf="1" dxf="1">
    <nc r="K199">
      <f>I199-J199</f>
    </nc>
    <odxf>
      <font>
        <b val="0"/>
        <sz val="10"/>
        <color auto="1"/>
        <name val="Arial Cyr"/>
        <scheme val="none"/>
      </font>
      <numFmt numFmtId="0" formatCode="General"/>
    </odxf>
    <ndxf>
      <font>
        <b/>
        <sz val="10"/>
        <color auto="1"/>
        <name val="Arial Cyr"/>
        <scheme val="none"/>
      </font>
      <numFmt numFmtId="166" formatCode="#,##0.0"/>
    </ndxf>
  </rcc>
  <rcc rId="1383" sId="3" odxf="1" dxf="1">
    <nc r="K200">
      <f>I200-J200</f>
    </nc>
    <odxf>
      <font>
        <b val="0"/>
        <sz val="10"/>
        <color auto="1"/>
        <name val="Arial Cyr"/>
        <scheme val="none"/>
      </font>
      <numFmt numFmtId="0" formatCode="General"/>
    </odxf>
    <ndxf>
      <font>
        <b/>
        <sz val="10"/>
        <color auto="1"/>
        <name val="Arial Cyr"/>
        <scheme val="none"/>
      </font>
      <numFmt numFmtId="166" formatCode="#,##0.0"/>
    </ndxf>
  </rcc>
  <rcc rId="1384" sId="3" odxf="1" dxf="1">
    <nc r="K201">
      <f>I201-J201</f>
    </nc>
    <odxf>
      <font>
        <b val="0"/>
        <sz val="10"/>
        <color auto="1"/>
        <name val="Arial Cyr"/>
        <scheme val="none"/>
      </font>
      <numFmt numFmtId="0" formatCode="General"/>
    </odxf>
    <ndxf>
      <font>
        <b/>
        <sz val="10"/>
        <color auto="1"/>
        <name val="Arial Cyr"/>
        <scheme val="none"/>
      </font>
      <numFmt numFmtId="166" formatCode="#,##0.0"/>
    </ndxf>
  </rcc>
  <rcc rId="1385" sId="3" odxf="1" dxf="1">
    <nc r="K202">
      <f>I202-J202</f>
    </nc>
    <odxf>
      <font>
        <b val="0"/>
        <sz val="10"/>
        <color auto="1"/>
        <name val="Arial Cyr"/>
        <scheme val="none"/>
      </font>
      <numFmt numFmtId="0" formatCode="General"/>
    </odxf>
    <ndxf>
      <font>
        <b/>
        <sz val="10"/>
        <color auto="1"/>
        <name val="Arial Cyr"/>
        <scheme val="none"/>
      </font>
      <numFmt numFmtId="166" formatCode="#,##0.0"/>
    </ndxf>
  </rcc>
  <rcc rId="1386" sId="3" odxf="1" dxf="1">
    <nc r="K203">
      <f>I203-J203</f>
    </nc>
    <odxf>
      <font>
        <b val="0"/>
        <sz val="10"/>
        <color auto="1"/>
        <name val="Arial Cyr"/>
        <scheme val="none"/>
      </font>
      <numFmt numFmtId="0" formatCode="General"/>
    </odxf>
    <ndxf>
      <font>
        <b/>
        <sz val="10"/>
        <color auto="1"/>
        <name val="Arial Cyr"/>
        <scheme val="none"/>
      </font>
      <numFmt numFmtId="166" formatCode="#,##0.0"/>
    </ndxf>
  </rcc>
  <rcc rId="1387" sId="3" odxf="1" dxf="1">
    <nc r="K204">
      <f>I204-J204</f>
    </nc>
    <odxf>
      <font>
        <b val="0"/>
        <sz val="10"/>
        <color auto="1"/>
        <name val="Arial Cyr"/>
        <scheme val="none"/>
      </font>
      <numFmt numFmtId="0" formatCode="General"/>
    </odxf>
    <ndxf>
      <font>
        <b/>
        <sz val="10"/>
        <color auto="1"/>
        <name val="Arial Cyr"/>
        <scheme val="none"/>
      </font>
      <numFmt numFmtId="166" formatCode="#,##0.0"/>
    </ndxf>
  </rcc>
  <rcc rId="1388" sId="3" odxf="1" dxf="1">
    <nc r="K205">
      <f>I205-J205</f>
    </nc>
    <odxf>
      <font>
        <b val="0"/>
        <sz val="10"/>
        <color auto="1"/>
        <name val="Arial Cyr"/>
        <scheme val="none"/>
      </font>
      <numFmt numFmtId="0" formatCode="General"/>
    </odxf>
    <ndxf>
      <font>
        <b/>
        <sz val="10"/>
        <color auto="1"/>
        <name val="Arial Cyr"/>
        <scheme val="none"/>
      </font>
      <numFmt numFmtId="166" formatCode="#,##0.0"/>
    </ndxf>
  </rcc>
  <rcc rId="1389" sId="3" odxf="1" dxf="1">
    <nc r="K206">
      <f>I206-J206</f>
    </nc>
    <odxf>
      <font>
        <b val="0"/>
        <sz val="10"/>
        <color auto="1"/>
        <name val="Arial Cyr"/>
        <scheme val="none"/>
      </font>
      <numFmt numFmtId="0" formatCode="General"/>
    </odxf>
    <ndxf>
      <font>
        <b/>
        <sz val="10"/>
        <color auto="1"/>
        <name val="Arial Cyr"/>
        <scheme val="none"/>
      </font>
      <numFmt numFmtId="166" formatCode="#,##0.0"/>
    </ndxf>
  </rcc>
  <rcc rId="1390" sId="3" odxf="1" dxf="1">
    <nc r="K207">
      <f>I207-J207</f>
    </nc>
    <odxf>
      <font>
        <b val="0"/>
        <sz val="10"/>
        <color auto="1"/>
        <name val="Arial Cyr"/>
        <scheme val="none"/>
      </font>
      <numFmt numFmtId="0" formatCode="General"/>
    </odxf>
    <ndxf>
      <font>
        <b/>
        <sz val="10"/>
        <color auto="1"/>
        <name val="Arial Cyr"/>
        <scheme val="none"/>
      </font>
      <numFmt numFmtId="166" formatCode="#,##0.0"/>
    </ndxf>
  </rcc>
  <rcc rId="1391" sId="3" odxf="1" dxf="1">
    <nc r="K208">
      <f>I208-J208</f>
    </nc>
    <odxf>
      <font>
        <b val="0"/>
        <sz val="10"/>
        <color auto="1"/>
        <name val="Arial Cyr"/>
        <scheme val="none"/>
      </font>
      <numFmt numFmtId="0" formatCode="General"/>
    </odxf>
    <ndxf>
      <font>
        <b/>
        <sz val="10"/>
        <color auto="1"/>
        <name val="Arial Cyr"/>
        <scheme val="none"/>
      </font>
      <numFmt numFmtId="166" formatCode="#,##0.0"/>
    </ndxf>
  </rcc>
  <rcc rId="1392" sId="3" odxf="1" dxf="1">
    <nc r="K209">
      <f>I209-J209</f>
    </nc>
    <odxf>
      <font>
        <b val="0"/>
        <sz val="10"/>
        <color auto="1"/>
        <name val="Arial Cyr"/>
        <scheme val="none"/>
      </font>
      <numFmt numFmtId="0" formatCode="General"/>
    </odxf>
    <ndxf>
      <font>
        <b/>
        <sz val="10"/>
        <color auto="1"/>
        <name val="Arial Cyr"/>
        <scheme val="none"/>
      </font>
      <numFmt numFmtId="166" formatCode="#,##0.0"/>
    </ndxf>
  </rcc>
  <rcc rId="1393" sId="3" odxf="1" dxf="1">
    <nc r="K210">
      <f>I210-J210</f>
    </nc>
    <odxf>
      <font>
        <b val="0"/>
        <sz val="10"/>
        <color auto="1"/>
        <name val="Arial Cyr"/>
        <scheme val="none"/>
      </font>
      <numFmt numFmtId="0" formatCode="General"/>
    </odxf>
    <ndxf>
      <font>
        <b/>
        <sz val="10"/>
        <color auto="1"/>
        <name val="Arial Cyr"/>
        <scheme val="none"/>
      </font>
      <numFmt numFmtId="166" formatCode="#,##0.0"/>
    </ndxf>
  </rcc>
  <rcc rId="1394" sId="3" odxf="1" dxf="1">
    <nc r="K211">
      <f>I211-J211</f>
    </nc>
    <odxf>
      <font>
        <b val="0"/>
        <sz val="10"/>
        <color auto="1"/>
        <name val="Arial Cyr"/>
        <scheme val="none"/>
      </font>
      <numFmt numFmtId="0" formatCode="General"/>
    </odxf>
    <ndxf>
      <font>
        <b/>
        <sz val="10"/>
        <color auto="1"/>
        <name val="Arial Cyr"/>
        <scheme val="none"/>
      </font>
      <numFmt numFmtId="166" formatCode="#,##0.0"/>
    </ndxf>
  </rcc>
  <rcc rId="1395" sId="3" odxf="1" dxf="1">
    <nc r="K212">
      <f>I212-J212</f>
    </nc>
    <odxf>
      <font>
        <b val="0"/>
        <sz val="10"/>
        <color auto="1"/>
        <name val="Arial Cyr"/>
        <scheme val="none"/>
      </font>
      <numFmt numFmtId="0" formatCode="General"/>
    </odxf>
    <ndxf>
      <font>
        <b/>
        <sz val="10"/>
        <color auto="1"/>
        <name val="Arial Cyr"/>
        <scheme val="none"/>
      </font>
      <numFmt numFmtId="166" formatCode="#,##0.0"/>
    </ndxf>
  </rcc>
  <rcc rId="1396" sId="3" odxf="1" dxf="1">
    <nc r="K213">
      <f>I213-J213</f>
    </nc>
    <odxf>
      <font>
        <b val="0"/>
        <sz val="10"/>
        <color auto="1"/>
        <name val="Arial Cyr"/>
        <scheme val="none"/>
      </font>
      <numFmt numFmtId="0" formatCode="General"/>
    </odxf>
    <ndxf>
      <font>
        <b/>
        <sz val="10"/>
        <color auto="1"/>
        <name val="Arial Cyr"/>
        <scheme val="none"/>
      </font>
      <numFmt numFmtId="166" formatCode="#,##0.0"/>
    </ndxf>
  </rcc>
  <rcc rId="1397" sId="3" odxf="1" dxf="1">
    <nc r="K214">
      <f>I214-J214</f>
    </nc>
    <odxf>
      <font>
        <b val="0"/>
        <sz val="10"/>
        <color auto="1"/>
        <name val="Arial Cyr"/>
        <scheme val="none"/>
      </font>
      <numFmt numFmtId="0" formatCode="General"/>
    </odxf>
    <ndxf>
      <font>
        <b/>
        <sz val="10"/>
        <color auto="1"/>
        <name val="Arial Cyr"/>
        <scheme val="none"/>
      </font>
      <numFmt numFmtId="166" formatCode="#,##0.0"/>
    </ndxf>
  </rcc>
  <rcc rId="1398" sId="3" odxf="1" dxf="1">
    <nc r="K215">
      <f>I215-J215</f>
    </nc>
    <odxf>
      <font>
        <b val="0"/>
        <sz val="10"/>
        <color auto="1"/>
        <name val="Arial Cyr"/>
        <scheme val="none"/>
      </font>
      <numFmt numFmtId="0" formatCode="General"/>
    </odxf>
    <ndxf>
      <font>
        <b/>
        <sz val="10"/>
        <color auto="1"/>
        <name val="Arial Cyr"/>
        <scheme val="none"/>
      </font>
      <numFmt numFmtId="166" formatCode="#,##0.0"/>
    </ndxf>
  </rcc>
  <rcc rId="1399" sId="3" odxf="1" dxf="1">
    <nc r="K216">
      <f>I216-J216</f>
    </nc>
    <odxf>
      <font>
        <b val="0"/>
        <sz val="10"/>
        <color auto="1"/>
        <name val="Arial Cyr"/>
        <scheme val="none"/>
      </font>
      <numFmt numFmtId="0" formatCode="General"/>
    </odxf>
    <ndxf>
      <font>
        <b/>
        <sz val="10"/>
        <color auto="1"/>
        <name val="Arial Cyr"/>
        <scheme val="none"/>
      </font>
      <numFmt numFmtId="166" formatCode="#,##0.0"/>
    </ndxf>
  </rcc>
  <rcc rId="1400" sId="3" odxf="1" dxf="1">
    <nc r="K217">
      <f>I217-J217</f>
    </nc>
    <odxf>
      <font>
        <b val="0"/>
        <sz val="10"/>
        <color auto="1"/>
        <name val="Arial Cyr"/>
        <scheme val="none"/>
      </font>
      <numFmt numFmtId="0" formatCode="General"/>
    </odxf>
    <ndxf>
      <font>
        <b/>
        <sz val="10"/>
        <color auto="1"/>
        <name val="Arial Cyr"/>
        <scheme val="none"/>
      </font>
      <numFmt numFmtId="166" formatCode="#,##0.0"/>
    </ndxf>
  </rcc>
  <rcc rId="1401" sId="3" odxf="1" dxf="1">
    <nc r="K218">
      <f>I218-J218</f>
    </nc>
    <odxf>
      <font>
        <b val="0"/>
        <sz val="10"/>
        <color auto="1"/>
        <name val="Arial Cyr"/>
        <scheme val="none"/>
      </font>
      <numFmt numFmtId="0" formatCode="General"/>
    </odxf>
    <ndxf>
      <font>
        <b/>
        <sz val="10"/>
        <color auto="1"/>
        <name val="Arial Cyr"/>
        <scheme val="none"/>
      </font>
      <numFmt numFmtId="166" formatCode="#,##0.0"/>
    </ndxf>
  </rcc>
  <rcc rId="1402" sId="3" odxf="1" dxf="1">
    <nc r="K219">
      <f>I219-J219</f>
    </nc>
    <odxf>
      <font>
        <b val="0"/>
        <sz val="10"/>
        <color auto="1"/>
        <name val="Arial Cyr"/>
        <scheme val="none"/>
      </font>
      <numFmt numFmtId="0" formatCode="General"/>
    </odxf>
    <ndxf>
      <font>
        <b/>
        <sz val="10"/>
        <color auto="1"/>
        <name val="Arial Cyr"/>
        <scheme val="none"/>
      </font>
      <numFmt numFmtId="166" formatCode="#,##0.0"/>
    </ndxf>
  </rcc>
  <rcc rId="1403" sId="3" odxf="1" dxf="1">
    <nc r="K220">
      <f>I220-J220</f>
    </nc>
    <odxf>
      <font>
        <b val="0"/>
        <sz val="10"/>
        <color auto="1"/>
        <name val="Arial Cyr"/>
        <scheme val="none"/>
      </font>
      <numFmt numFmtId="0" formatCode="General"/>
    </odxf>
    <ndxf>
      <font>
        <b/>
        <sz val="10"/>
        <color auto="1"/>
        <name val="Arial Cyr"/>
        <scheme val="none"/>
      </font>
      <numFmt numFmtId="166" formatCode="#,##0.0"/>
    </ndxf>
  </rcc>
  <rcc rId="1404" sId="3" odxf="1" dxf="1">
    <nc r="K221">
      <f>I221-J221</f>
    </nc>
    <odxf>
      <font>
        <b val="0"/>
        <sz val="10"/>
        <color auto="1"/>
        <name val="Arial Cyr"/>
        <scheme val="none"/>
      </font>
      <numFmt numFmtId="0" formatCode="General"/>
    </odxf>
    <ndxf>
      <font>
        <b/>
        <sz val="10"/>
        <color auto="1"/>
        <name val="Arial Cyr"/>
        <scheme val="none"/>
      </font>
      <numFmt numFmtId="166" formatCode="#,##0.0"/>
    </ndxf>
  </rcc>
  <rcc rId="1405" sId="3" odxf="1" dxf="1">
    <nc r="K222">
      <f>I222-J222</f>
    </nc>
    <odxf>
      <font>
        <b val="0"/>
        <sz val="10"/>
        <color auto="1"/>
        <name val="Arial Cyr"/>
        <scheme val="none"/>
      </font>
      <numFmt numFmtId="0" formatCode="General"/>
    </odxf>
    <ndxf>
      <font>
        <b/>
        <sz val="10"/>
        <color auto="1"/>
        <name val="Arial Cyr"/>
        <scheme val="none"/>
      </font>
      <numFmt numFmtId="166" formatCode="#,##0.0"/>
    </ndxf>
  </rcc>
  <rcc rId="1406" sId="3" odxf="1" dxf="1">
    <nc r="K223">
      <f>I223-J223</f>
    </nc>
    <odxf>
      <font>
        <b val="0"/>
        <sz val="10"/>
        <color auto="1"/>
        <name val="Arial Cyr"/>
        <scheme val="none"/>
      </font>
      <numFmt numFmtId="0" formatCode="General"/>
    </odxf>
    <ndxf>
      <font>
        <b/>
        <sz val="10"/>
        <color auto="1"/>
        <name val="Arial Cyr"/>
        <scheme val="none"/>
      </font>
      <numFmt numFmtId="166" formatCode="#,##0.0"/>
    </ndxf>
  </rcc>
  <rcc rId="1407" sId="3" odxf="1" dxf="1">
    <nc r="K224">
      <f>I224-J224</f>
    </nc>
    <odxf>
      <font>
        <b val="0"/>
        <sz val="10"/>
        <color auto="1"/>
        <name val="Arial Cyr"/>
        <scheme val="none"/>
      </font>
      <numFmt numFmtId="0" formatCode="General"/>
    </odxf>
    <ndxf>
      <font>
        <b/>
        <sz val="10"/>
        <color auto="1"/>
        <name val="Arial Cyr"/>
        <scheme val="none"/>
      </font>
      <numFmt numFmtId="166" formatCode="#,##0.0"/>
    </ndxf>
  </rcc>
  <rcc rId="1408" sId="3" odxf="1" dxf="1">
    <nc r="K225">
      <f>I225-J225</f>
    </nc>
    <odxf>
      <font>
        <b val="0"/>
        <sz val="10"/>
        <color auto="1"/>
        <name val="Arial Cyr"/>
        <scheme val="none"/>
      </font>
      <numFmt numFmtId="0" formatCode="General"/>
    </odxf>
    <ndxf>
      <font>
        <b/>
        <sz val="10"/>
        <color auto="1"/>
        <name val="Arial Cyr"/>
        <scheme val="none"/>
      </font>
      <numFmt numFmtId="166" formatCode="#,##0.0"/>
    </ndxf>
  </rcc>
  <rcc rId="1409" sId="3" odxf="1" dxf="1">
    <nc r="K226">
      <f>I226-J226</f>
    </nc>
    <odxf>
      <font>
        <b val="0"/>
        <sz val="10"/>
        <color auto="1"/>
        <name val="Arial Cyr"/>
        <scheme val="none"/>
      </font>
      <numFmt numFmtId="0" formatCode="General"/>
    </odxf>
    <ndxf>
      <font>
        <b/>
        <sz val="10"/>
        <color auto="1"/>
        <name val="Arial Cyr"/>
        <scheme val="none"/>
      </font>
      <numFmt numFmtId="166" formatCode="#,##0.0"/>
    </ndxf>
  </rcc>
  <rcc rId="1410" sId="3" odxf="1" dxf="1">
    <nc r="K227">
      <f>I227-J227</f>
    </nc>
    <odxf>
      <font>
        <b val="0"/>
        <sz val="10"/>
        <color auto="1"/>
        <name val="Arial Cyr"/>
        <scheme val="none"/>
      </font>
      <numFmt numFmtId="0" formatCode="General"/>
    </odxf>
    <ndxf>
      <font>
        <b/>
        <sz val="10"/>
        <color auto="1"/>
        <name val="Arial Cyr"/>
        <scheme val="none"/>
      </font>
      <numFmt numFmtId="166" formatCode="#,##0.0"/>
    </ndxf>
  </rcc>
  <rcc rId="1411" sId="3" odxf="1" dxf="1">
    <nc r="K228">
      <f>I228-J228</f>
    </nc>
    <odxf>
      <font>
        <b val="0"/>
        <sz val="10"/>
        <color auto="1"/>
        <name val="Arial Cyr"/>
        <scheme val="none"/>
      </font>
      <numFmt numFmtId="0" formatCode="General"/>
    </odxf>
    <ndxf>
      <font>
        <b/>
        <sz val="10"/>
        <color auto="1"/>
        <name val="Arial Cyr"/>
        <scheme val="none"/>
      </font>
      <numFmt numFmtId="166" formatCode="#,##0.0"/>
    </ndxf>
  </rcc>
  <rcc rId="1412" sId="3" odxf="1" dxf="1">
    <nc r="K229">
      <f>I229-J229</f>
    </nc>
    <odxf>
      <font>
        <b val="0"/>
        <sz val="10"/>
        <color auto="1"/>
        <name val="Arial Cyr"/>
        <scheme val="none"/>
      </font>
      <numFmt numFmtId="0" formatCode="General"/>
    </odxf>
    <ndxf>
      <font>
        <b/>
        <sz val="10"/>
        <color auto="1"/>
        <name val="Arial Cyr"/>
        <scheme val="none"/>
      </font>
      <numFmt numFmtId="166" formatCode="#,##0.0"/>
    </ndxf>
  </rcc>
  <rcc rId="1413" sId="3" odxf="1" dxf="1">
    <nc r="K230">
      <f>I230-J230</f>
    </nc>
    <odxf>
      <font>
        <b val="0"/>
        <sz val="10"/>
        <color auto="1"/>
        <name val="Arial Cyr"/>
        <scheme val="none"/>
      </font>
      <numFmt numFmtId="0" formatCode="General"/>
    </odxf>
    <ndxf>
      <font>
        <b/>
        <sz val="10"/>
        <color auto="1"/>
        <name val="Arial Cyr"/>
        <scheme val="none"/>
      </font>
      <numFmt numFmtId="166" formatCode="#,##0.0"/>
    </ndxf>
  </rcc>
  <rcc rId="1414" sId="3" odxf="1" dxf="1">
    <nc r="K231">
      <f>I231-J231</f>
    </nc>
    <odxf>
      <font>
        <b val="0"/>
        <sz val="10"/>
        <color auto="1"/>
        <name val="Arial Cyr"/>
        <scheme val="none"/>
      </font>
      <numFmt numFmtId="0" formatCode="General"/>
    </odxf>
    <ndxf>
      <font>
        <b/>
        <sz val="10"/>
        <color auto="1"/>
        <name val="Arial Cyr"/>
        <scheme val="none"/>
      </font>
      <numFmt numFmtId="166" formatCode="#,##0.0"/>
    </ndxf>
  </rcc>
  <rcc rId="1415" sId="3" odxf="1" dxf="1">
    <nc r="K232">
      <f>I232-J232</f>
    </nc>
    <odxf>
      <font>
        <b val="0"/>
        <sz val="10"/>
        <color auto="1"/>
        <name val="Arial Cyr"/>
        <scheme val="none"/>
      </font>
      <numFmt numFmtId="0" formatCode="General"/>
    </odxf>
    <ndxf>
      <font>
        <b/>
        <sz val="10"/>
        <color auto="1"/>
        <name val="Arial Cyr"/>
        <scheme val="none"/>
      </font>
      <numFmt numFmtId="166" formatCode="#,##0.0"/>
    </ndxf>
  </rcc>
  <rcc rId="1416" sId="3" odxf="1" dxf="1">
    <nc r="K233">
      <f>I233-J233</f>
    </nc>
    <odxf>
      <font>
        <b val="0"/>
        <sz val="10"/>
        <color auto="1"/>
        <name val="Arial Cyr"/>
        <scheme val="none"/>
      </font>
      <numFmt numFmtId="0" formatCode="General"/>
    </odxf>
    <ndxf>
      <font>
        <b/>
        <sz val="10"/>
        <color auto="1"/>
        <name val="Arial Cyr"/>
        <scheme val="none"/>
      </font>
      <numFmt numFmtId="166" formatCode="#,##0.0"/>
    </ndxf>
  </rcc>
  <rcc rId="1417" sId="3" odxf="1" dxf="1">
    <nc r="K234">
      <f>I234-J234</f>
    </nc>
    <odxf>
      <font>
        <b val="0"/>
        <sz val="10"/>
        <color auto="1"/>
        <name val="Arial Cyr"/>
        <scheme val="none"/>
      </font>
      <numFmt numFmtId="0" formatCode="General"/>
    </odxf>
    <ndxf>
      <font>
        <b/>
        <sz val="10"/>
        <color auto="1"/>
        <name val="Arial Cyr"/>
        <scheme val="none"/>
      </font>
      <numFmt numFmtId="166" formatCode="#,##0.0"/>
    </ndxf>
  </rcc>
  <rcc rId="1418" sId="3" odxf="1" dxf="1">
    <nc r="K235">
      <f>I235-J235</f>
    </nc>
    <odxf>
      <font>
        <b val="0"/>
        <sz val="10"/>
        <color auto="1"/>
        <name val="Arial Cyr"/>
        <scheme val="none"/>
      </font>
      <numFmt numFmtId="0" formatCode="General"/>
    </odxf>
    <ndxf>
      <font>
        <b/>
        <sz val="10"/>
        <color auto="1"/>
        <name val="Arial Cyr"/>
        <scheme val="none"/>
      </font>
      <numFmt numFmtId="166" formatCode="#,##0.0"/>
    </ndxf>
  </rcc>
  <rcc rId="1419" sId="3" odxf="1" dxf="1">
    <nc r="K236">
      <f>I236-J236</f>
    </nc>
    <odxf>
      <font>
        <b val="0"/>
        <sz val="10"/>
        <color auto="1"/>
        <name val="Arial Cyr"/>
        <scheme val="none"/>
      </font>
      <numFmt numFmtId="0" formatCode="General"/>
    </odxf>
    <ndxf>
      <font>
        <b/>
        <sz val="10"/>
        <color auto="1"/>
        <name val="Arial Cyr"/>
        <scheme val="none"/>
      </font>
      <numFmt numFmtId="166" formatCode="#,##0.0"/>
    </ndxf>
  </rcc>
  <rcc rId="1420" sId="3" odxf="1" dxf="1">
    <nc r="K237">
      <f>I237-J237</f>
    </nc>
    <odxf>
      <font>
        <b val="0"/>
        <sz val="10"/>
        <color auto="1"/>
        <name val="Arial Cyr"/>
        <scheme val="none"/>
      </font>
      <numFmt numFmtId="0" formatCode="General"/>
    </odxf>
    <ndxf>
      <font>
        <b/>
        <sz val="10"/>
        <color auto="1"/>
        <name val="Arial Cyr"/>
        <scheme val="none"/>
      </font>
      <numFmt numFmtId="166" formatCode="#,##0.0"/>
    </ndxf>
  </rcc>
  <rcc rId="1421" sId="3" odxf="1" dxf="1">
    <nc r="K238">
      <f>I238-J238</f>
    </nc>
    <odxf>
      <font>
        <b val="0"/>
        <sz val="10"/>
        <color auto="1"/>
        <name val="Arial Cyr"/>
        <scheme val="none"/>
      </font>
      <numFmt numFmtId="0" formatCode="General"/>
    </odxf>
    <ndxf>
      <font>
        <b/>
        <sz val="10"/>
        <color auto="1"/>
        <name val="Arial Cyr"/>
        <scheme val="none"/>
      </font>
      <numFmt numFmtId="166" formatCode="#,##0.0"/>
    </ndxf>
  </rcc>
  <rcc rId="1422" sId="3" odxf="1" dxf="1">
    <nc r="K239">
      <f>I239-J239</f>
    </nc>
    <odxf>
      <font>
        <b val="0"/>
        <sz val="10"/>
        <color auto="1"/>
        <name val="Arial Cyr"/>
        <scheme val="none"/>
      </font>
      <numFmt numFmtId="0" formatCode="General"/>
    </odxf>
    <ndxf>
      <font>
        <b/>
        <sz val="10"/>
        <color auto="1"/>
        <name val="Arial Cyr"/>
        <scheme val="none"/>
      </font>
      <numFmt numFmtId="166" formatCode="#,##0.0"/>
    </ndxf>
  </rcc>
  <rcc rId="1423" sId="3" odxf="1" dxf="1">
    <nc r="K240">
      <f>I240-J240</f>
    </nc>
    <odxf>
      <font>
        <b val="0"/>
        <sz val="10"/>
        <color auto="1"/>
        <name val="Arial Cyr"/>
        <scheme val="none"/>
      </font>
      <numFmt numFmtId="0" formatCode="General"/>
    </odxf>
    <ndxf>
      <font>
        <b/>
        <sz val="10"/>
        <color auto="1"/>
        <name val="Arial Cyr"/>
        <scheme val="none"/>
      </font>
      <numFmt numFmtId="166" formatCode="#,##0.0"/>
    </ndxf>
  </rcc>
  <rcc rId="1424" sId="3" odxf="1" dxf="1">
    <nc r="K241">
      <f>I241-J241</f>
    </nc>
    <odxf>
      <font>
        <b val="0"/>
        <sz val="10"/>
        <color auto="1"/>
        <name val="Arial Cyr"/>
        <scheme val="none"/>
      </font>
      <numFmt numFmtId="0" formatCode="General"/>
    </odxf>
    <ndxf>
      <font>
        <b/>
        <sz val="10"/>
        <color auto="1"/>
        <name val="Arial Cyr"/>
        <scheme val="none"/>
      </font>
      <numFmt numFmtId="166" formatCode="#,##0.0"/>
    </ndxf>
  </rcc>
  <rcc rId="1425" sId="3" odxf="1" dxf="1">
    <nc r="K242">
      <f>I242-J242</f>
    </nc>
    <odxf>
      <font>
        <b val="0"/>
        <sz val="10"/>
        <color auto="1"/>
        <name val="Arial Cyr"/>
        <scheme val="none"/>
      </font>
      <numFmt numFmtId="0" formatCode="General"/>
    </odxf>
    <ndxf>
      <font>
        <b/>
        <sz val="10"/>
        <color auto="1"/>
        <name val="Arial Cyr"/>
        <scheme val="none"/>
      </font>
      <numFmt numFmtId="166" formatCode="#,##0.0"/>
    </ndxf>
  </rcc>
  <rcc rId="1426" sId="3" odxf="1" dxf="1">
    <nc r="K243">
      <f>I243-J243</f>
    </nc>
    <odxf>
      <font>
        <b val="0"/>
        <sz val="10"/>
        <color auto="1"/>
        <name val="Arial Cyr"/>
        <scheme val="none"/>
      </font>
      <numFmt numFmtId="0" formatCode="General"/>
    </odxf>
    <ndxf>
      <font>
        <b/>
        <sz val="10"/>
        <color auto="1"/>
        <name val="Arial Cyr"/>
        <scheme val="none"/>
      </font>
      <numFmt numFmtId="166" formatCode="#,##0.0"/>
    </ndxf>
  </rcc>
  <rcc rId="1427" sId="3" odxf="1" dxf="1">
    <nc r="K244">
      <f>I244-J244</f>
    </nc>
    <odxf>
      <font>
        <b val="0"/>
        <sz val="10"/>
        <color auto="1"/>
        <name val="Arial Cyr"/>
        <scheme val="none"/>
      </font>
      <numFmt numFmtId="0" formatCode="General"/>
    </odxf>
    <ndxf>
      <font>
        <b/>
        <sz val="10"/>
        <color auto="1"/>
        <name val="Arial Cyr"/>
        <scheme val="none"/>
      </font>
      <numFmt numFmtId="166" formatCode="#,##0.0"/>
    </ndxf>
  </rcc>
  <rcc rId="1428" sId="3" odxf="1" dxf="1">
    <nc r="K245">
      <f>I245-J245</f>
    </nc>
    <odxf>
      <font>
        <b val="0"/>
        <sz val="10"/>
        <color auto="1"/>
        <name val="Arial Cyr"/>
        <scheme val="none"/>
      </font>
      <numFmt numFmtId="0" formatCode="General"/>
    </odxf>
    <ndxf>
      <font>
        <b/>
        <sz val="10"/>
        <color auto="1"/>
        <name val="Arial Cyr"/>
        <scheme val="none"/>
      </font>
      <numFmt numFmtId="166" formatCode="#,##0.0"/>
    </ndxf>
  </rcc>
  <rcc rId="1429" sId="3" odxf="1" dxf="1">
    <nc r="K246">
      <f>I246-J246</f>
    </nc>
    <odxf>
      <font>
        <b val="0"/>
        <sz val="10"/>
        <color auto="1"/>
        <name val="Arial Cyr"/>
        <scheme val="none"/>
      </font>
      <numFmt numFmtId="0" formatCode="General"/>
    </odxf>
    <ndxf>
      <font>
        <b/>
        <sz val="10"/>
        <color auto="1"/>
        <name val="Arial Cyr"/>
        <scheme val="none"/>
      </font>
      <numFmt numFmtId="166" formatCode="#,##0.0"/>
    </ndxf>
  </rcc>
  <rcc rId="1430" sId="3" odxf="1" dxf="1">
    <nc r="K247">
      <f>I247-J247</f>
    </nc>
    <odxf>
      <font>
        <b val="0"/>
        <sz val="10"/>
        <color auto="1"/>
        <name val="Arial Cyr"/>
        <scheme val="none"/>
      </font>
      <numFmt numFmtId="0" formatCode="General"/>
    </odxf>
    <ndxf>
      <font>
        <b/>
        <sz val="10"/>
        <color auto="1"/>
        <name val="Arial Cyr"/>
        <scheme val="none"/>
      </font>
      <numFmt numFmtId="166" formatCode="#,##0.0"/>
    </ndxf>
  </rcc>
  <rcc rId="1431" sId="3" odxf="1" dxf="1">
    <nc r="K248">
      <f>I248-J248</f>
    </nc>
    <odxf>
      <font>
        <b val="0"/>
        <sz val="10"/>
        <color auto="1"/>
        <name val="Arial Cyr"/>
        <scheme val="none"/>
      </font>
      <numFmt numFmtId="0" formatCode="General"/>
    </odxf>
    <ndxf>
      <font>
        <b/>
        <sz val="10"/>
        <color auto="1"/>
        <name val="Arial Cyr"/>
        <scheme val="none"/>
      </font>
      <numFmt numFmtId="166" formatCode="#,##0.0"/>
    </ndxf>
  </rcc>
  <rcc rId="1432" sId="3" odxf="1" dxf="1">
    <nc r="K249">
      <f>I249-J249</f>
    </nc>
    <odxf>
      <font>
        <b val="0"/>
        <sz val="10"/>
        <color auto="1"/>
        <name val="Arial Cyr"/>
        <scheme val="none"/>
      </font>
      <numFmt numFmtId="0" formatCode="General"/>
    </odxf>
    <ndxf>
      <font>
        <b/>
        <sz val="10"/>
        <color auto="1"/>
        <name val="Arial Cyr"/>
        <scheme val="none"/>
      </font>
      <numFmt numFmtId="166" formatCode="#,##0.0"/>
    </ndxf>
  </rcc>
  <rcc rId="1433" sId="3" odxf="1" dxf="1">
    <nc r="K250">
      <f>I250-J250</f>
    </nc>
    <odxf>
      <font>
        <b val="0"/>
        <sz val="10"/>
        <color auto="1"/>
        <name val="Arial Cyr"/>
        <scheme val="none"/>
      </font>
      <numFmt numFmtId="0" formatCode="General"/>
    </odxf>
    <ndxf>
      <font>
        <b/>
        <sz val="10"/>
        <color auto="1"/>
        <name val="Arial Cyr"/>
        <scheme val="none"/>
      </font>
      <numFmt numFmtId="166" formatCode="#,##0.0"/>
    </ndxf>
  </rcc>
  <rcc rId="1434" sId="3" odxf="1" dxf="1">
    <nc r="K251">
      <f>I251-J251</f>
    </nc>
    <odxf>
      <font>
        <b val="0"/>
        <sz val="10"/>
        <color auto="1"/>
        <name val="Arial Cyr"/>
        <scheme val="none"/>
      </font>
      <numFmt numFmtId="0" formatCode="General"/>
    </odxf>
    <ndxf>
      <font>
        <b/>
        <sz val="10"/>
        <color auto="1"/>
        <name val="Arial Cyr"/>
        <scheme val="none"/>
      </font>
      <numFmt numFmtId="166" formatCode="#,##0.0"/>
    </ndxf>
  </rcc>
  <rcc rId="1435" sId="3" odxf="1" dxf="1">
    <nc r="K252">
      <f>I252-J252</f>
    </nc>
    <odxf>
      <font>
        <b val="0"/>
        <sz val="10"/>
        <color auto="1"/>
        <name val="Arial Cyr"/>
        <scheme val="none"/>
      </font>
      <numFmt numFmtId="0" formatCode="General"/>
    </odxf>
    <ndxf>
      <font>
        <b/>
        <sz val="10"/>
        <color auto="1"/>
        <name val="Arial Cyr"/>
        <scheme val="none"/>
      </font>
      <numFmt numFmtId="166" formatCode="#,##0.0"/>
    </ndxf>
  </rcc>
  <rcc rId="1436" sId="3" odxf="1" dxf="1">
    <nc r="K253">
      <f>I253-J253</f>
    </nc>
    <odxf>
      <font>
        <b val="0"/>
        <sz val="10"/>
        <color auto="1"/>
        <name val="Arial Cyr"/>
        <scheme val="none"/>
      </font>
      <numFmt numFmtId="0" formatCode="General"/>
    </odxf>
    <ndxf>
      <font>
        <b/>
        <sz val="10"/>
        <color auto="1"/>
        <name val="Arial Cyr"/>
        <scheme val="none"/>
      </font>
      <numFmt numFmtId="166" formatCode="#,##0.0"/>
    </ndxf>
  </rcc>
  <rcc rId="1437" sId="3" odxf="1" dxf="1">
    <nc r="K254">
      <f>I254-J254</f>
    </nc>
    <odxf>
      <font>
        <b val="0"/>
        <sz val="10"/>
        <color auto="1"/>
        <name val="Arial Cyr"/>
        <scheme val="none"/>
      </font>
      <numFmt numFmtId="0" formatCode="General"/>
    </odxf>
    <ndxf>
      <font>
        <b/>
        <sz val="10"/>
        <color auto="1"/>
        <name val="Arial Cyr"/>
        <scheme val="none"/>
      </font>
      <numFmt numFmtId="166" formatCode="#,##0.0"/>
    </ndxf>
  </rcc>
  <rcc rId="1438" sId="3" odxf="1" dxf="1">
    <nc r="K255">
      <f>I255-J255</f>
    </nc>
    <odxf>
      <font>
        <b val="0"/>
        <sz val="10"/>
        <color auto="1"/>
        <name val="Arial Cyr"/>
        <scheme val="none"/>
      </font>
      <numFmt numFmtId="0" formatCode="General"/>
    </odxf>
    <ndxf>
      <font>
        <b/>
        <sz val="10"/>
        <color auto="1"/>
        <name val="Arial Cyr"/>
        <scheme val="none"/>
      </font>
      <numFmt numFmtId="166" formatCode="#,##0.0"/>
    </ndxf>
  </rcc>
  <rcc rId="1439" sId="3" odxf="1" dxf="1">
    <nc r="K256">
      <f>I256-J256</f>
    </nc>
    <odxf>
      <font>
        <b val="0"/>
        <sz val="10"/>
        <color auto="1"/>
        <name val="Arial Cyr"/>
        <scheme val="none"/>
      </font>
      <numFmt numFmtId="0" formatCode="General"/>
    </odxf>
    <ndxf>
      <font>
        <b/>
        <sz val="10"/>
        <color auto="1"/>
        <name val="Arial Cyr"/>
        <scheme val="none"/>
      </font>
      <numFmt numFmtId="166" formatCode="#,##0.0"/>
    </ndxf>
  </rcc>
  <rcc rId="1440" sId="3" odxf="1" dxf="1">
    <nc r="K257">
      <f>I257-J257</f>
    </nc>
    <odxf>
      <font>
        <b val="0"/>
        <sz val="10"/>
        <color auto="1"/>
        <name val="Arial Cyr"/>
        <scheme val="none"/>
      </font>
      <numFmt numFmtId="0" formatCode="General"/>
    </odxf>
    <ndxf>
      <font>
        <b/>
        <sz val="10"/>
        <color auto="1"/>
        <name val="Arial Cyr"/>
        <scheme val="none"/>
      </font>
      <numFmt numFmtId="166" formatCode="#,##0.0"/>
    </ndxf>
  </rcc>
  <rcc rId="1441" sId="3" odxf="1" dxf="1">
    <nc r="K258">
      <f>I258-J258</f>
    </nc>
    <odxf>
      <font>
        <b val="0"/>
        <sz val="10"/>
        <color auto="1"/>
        <name val="Arial Cyr"/>
        <scheme val="none"/>
      </font>
      <numFmt numFmtId="0" formatCode="General"/>
    </odxf>
    <ndxf>
      <font>
        <b/>
        <sz val="10"/>
        <color auto="1"/>
        <name val="Arial Cyr"/>
        <scheme val="none"/>
      </font>
      <numFmt numFmtId="166" formatCode="#,##0.0"/>
    </ndxf>
  </rcc>
  <rcc rId="1442" sId="3" odxf="1" dxf="1">
    <nc r="K259">
      <f>I259-J259</f>
    </nc>
    <odxf>
      <font>
        <b val="0"/>
        <sz val="10"/>
        <color auto="1"/>
        <name val="Arial Cyr"/>
        <scheme val="none"/>
      </font>
      <numFmt numFmtId="0" formatCode="General"/>
    </odxf>
    <ndxf>
      <font>
        <b/>
        <sz val="10"/>
        <color auto="1"/>
        <name val="Arial Cyr"/>
        <scheme val="none"/>
      </font>
      <numFmt numFmtId="166" formatCode="#,##0.0"/>
    </ndxf>
  </rcc>
  <rcc rId="1443" sId="3" odxf="1" dxf="1">
    <nc r="K260">
      <f>I260-J260</f>
    </nc>
    <odxf>
      <font>
        <b val="0"/>
        <sz val="10"/>
        <color auto="1"/>
        <name val="Arial Cyr"/>
        <scheme val="none"/>
      </font>
      <numFmt numFmtId="0" formatCode="General"/>
    </odxf>
    <ndxf>
      <font>
        <b/>
        <sz val="10"/>
        <color auto="1"/>
        <name val="Arial Cyr"/>
        <scheme val="none"/>
      </font>
      <numFmt numFmtId="166" formatCode="#,##0.0"/>
    </ndxf>
  </rcc>
  <rcc rId="1444" sId="3" odxf="1" dxf="1">
    <nc r="K261">
      <f>I261-J261</f>
    </nc>
    <odxf>
      <font>
        <b val="0"/>
        <sz val="10"/>
        <color auto="1"/>
        <name val="Arial Cyr"/>
        <scheme val="none"/>
      </font>
      <numFmt numFmtId="0" formatCode="General"/>
    </odxf>
    <ndxf>
      <font>
        <b/>
        <sz val="10"/>
        <color auto="1"/>
        <name val="Arial Cyr"/>
        <scheme val="none"/>
      </font>
      <numFmt numFmtId="166" formatCode="#,##0.0"/>
    </ndxf>
  </rcc>
  <rcc rId="1445" sId="3" odxf="1" dxf="1">
    <nc r="K262">
      <f>I262-J262</f>
    </nc>
    <odxf>
      <font>
        <b val="0"/>
        <sz val="10"/>
        <color auto="1"/>
        <name val="Arial Cyr"/>
        <scheme val="none"/>
      </font>
      <numFmt numFmtId="0" formatCode="General"/>
    </odxf>
    <ndxf>
      <font>
        <b/>
        <sz val="10"/>
        <color auto="1"/>
        <name val="Arial Cyr"/>
        <scheme val="none"/>
      </font>
      <numFmt numFmtId="166" formatCode="#,##0.0"/>
    </ndxf>
  </rcc>
  <rcc rId="1446" sId="3" odxf="1" dxf="1">
    <nc r="K263">
      <f>I263-J263</f>
    </nc>
    <odxf>
      <font>
        <b val="0"/>
        <sz val="10"/>
        <color auto="1"/>
        <name val="Arial Cyr"/>
        <scheme val="none"/>
      </font>
      <numFmt numFmtId="0" formatCode="General"/>
    </odxf>
    <ndxf>
      <font>
        <b/>
        <sz val="10"/>
        <color auto="1"/>
        <name val="Arial Cyr"/>
        <scheme val="none"/>
      </font>
      <numFmt numFmtId="166" formatCode="#,##0.0"/>
    </ndxf>
  </rcc>
  <rcc rId="1447" sId="3" odxf="1" dxf="1">
    <nc r="K264">
      <f>I264-J264</f>
    </nc>
    <odxf>
      <font>
        <b val="0"/>
        <sz val="10"/>
        <color auto="1"/>
        <name val="Arial Cyr"/>
        <scheme val="none"/>
      </font>
      <numFmt numFmtId="0" formatCode="General"/>
    </odxf>
    <ndxf>
      <font>
        <b/>
        <sz val="10"/>
        <color auto="1"/>
        <name val="Arial Cyr"/>
        <scheme val="none"/>
      </font>
      <numFmt numFmtId="166" formatCode="#,##0.0"/>
    </ndxf>
  </rcc>
  <rcc rId="1448" sId="3" odxf="1" dxf="1">
    <nc r="K265">
      <f>I265-J265</f>
    </nc>
    <odxf>
      <font>
        <b val="0"/>
        <sz val="10"/>
        <color auto="1"/>
        <name val="Arial Cyr"/>
        <scheme val="none"/>
      </font>
      <numFmt numFmtId="0" formatCode="General"/>
    </odxf>
    <ndxf>
      <font>
        <b/>
        <sz val="10"/>
        <color auto="1"/>
        <name val="Arial Cyr"/>
        <scheme val="none"/>
      </font>
      <numFmt numFmtId="166" formatCode="#,##0.0"/>
    </ndxf>
  </rcc>
  <rcc rId="1449" sId="3" odxf="1" dxf="1">
    <nc r="K266">
      <f>I266-J266</f>
    </nc>
    <odxf>
      <font>
        <b val="0"/>
        <sz val="10"/>
        <color auto="1"/>
        <name val="Arial Cyr"/>
        <scheme val="none"/>
      </font>
      <numFmt numFmtId="0" formatCode="General"/>
    </odxf>
    <ndxf>
      <font>
        <b/>
        <sz val="10"/>
        <color auto="1"/>
        <name val="Arial Cyr"/>
        <scheme val="none"/>
      </font>
      <numFmt numFmtId="166" formatCode="#,##0.0"/>
    </ndxf>
  </rcc>
  <rcc rId="1450" sId="3" odxf="1" dxf="1">
    <nc r="K267">
      <f>I267-J267</f>
    </nc>
    <odxf>
      <font>
        <b val="0"/>
        <sz val="10"/>
        <color auto="1"/>
        <name val="Arial Cyr"/>
        <scheme val="none"/>
      </font>
      <numFmt numFmtId="0" formatCode="General"/>
    </odxf>
    <ndxf>
      <font>
        <b/>
        <sz val="10"/>
        <color auto="1"/>
        <name val="Arial Cyr"/>
        <scheme val="none"/>
      </font>
      <numFmt numFmtId="166" formatCode="#,##0.0"/>
    </ndxf>
  </rcc>
  <rcc rId="1451" sId="3" odxf="1" dxf="1">
    <nc r="K268">
      <f>I268-J268</f>
    </nc>
    <odxf>
      <font>
        <b val="0"/>
        <sz val="10"/>
        <color auto="1"/>
        <name val="Arial Cyr"/>
        <scheme val="none"/>
      </font>
      <numFmt numFmtId="0" formatCode="General"/>
    </odxf>
    <ndxf>
      <font>
        <b/>
        <sz val="10"/>
        <color auto="1"/>
        <name val="Arial Cyr"/>
        <scheme val="none"/>
      </font>
      <numFmt numFmtId="166" formatCode="#,##0.0"/>
    </ndxf>
  </rcc>
  <rcc rId="1452" sId="3" odxf="1" dxf="1">
    <nc r="K269">
      <f>I269-J269</f>
    </nc>
    <odxf>
      <font>
        <b val="0"/>
        <sz val="10"/>
        <color auto="1"/>
        <name val="Arial Cyr"/>
        <scheme val="none"/>
      </font>
      <numFmt numFmtId="0" formatCode="General"/>
    </odxf>
    <ndxf>
      <font>
        <b/>
        <sz val="10"/>
        <color auto="1"/>
        <name val="Arial Cyr"/>
        <scheme val="none"/>
      </font>
      <numFmt numFmtId="166" formatCode="#,##0.0"/>
    </ndxf>
  </rcc>
  <rcc rId="1453" sId="3" odxf="1" dxf="1">
    <nc r="K270">
      <f>I270-J270</f>
    </nc>
    <odxf>
      <font>
        <b val="0"/>
        <sz val="10"/>
        <color auto="1"/>
        <name val="Arial Cyr"/>
        <scheme val="none"/>
      </font>
      <numFmt numFmtId="0" formatCode="General"/>
    </odxf>
    <ndxf>
      <font>
        <b/>
        <sz val="10"/>
        <color auto="1"/>
        <name val="Arial Cyr"/>
        <scheme val="none"/>
      </font>
      <numFmt numFmtId="166" formatCode="#,##0.0"/>
    </ndxf>
  </rcc>
  <rcc rId="1454" sId="3" odxf="1" dxf="1">
    <nc r="K271">
      <f>I271-J271</f>
    </nc>
    <odxf>
      <font>
        <b val="0"/>
        <sz val="10"/>
        <color auto="1"/>
        <name val="Arial Cyr"/>
        <scheme val="none"/>
      </font>
      <numFmt numFmtId="0" formatCode="General"/>
    </odxf>
    <ndxf>
      <font>
        <b/>
        <sz val="10"/>
        <color auto="1"/>
        <name val="Arial Cyr"/>
        <scheme val="none"/>
      </font>
      <numFmt numFmtId="166" formatCode="#,##0.0"/>
    </ndxf>
  </rcc>
  <rcc rId="1455" sId="3" odxf="1" dxf="1">
    <nc r="K272">
      <f>I272-J272</f>
    </nc>
    <odxf>
      <font>
        <b val="0"/>
        <sz val="10"/>
        <color auto="1"/>
        <name val="Arial Cyr"/>
        <scheme val="none"/>
      </font>
      <numFmt numFmtId="0" formatCode="General"/>
    </odxf>
    <ndxf>
      <font>
        <b/>
        <sz val="10"/>
        <color auto="1"/>
        <name val="Arial Cyr"/>
        <scheme val="none"/>
      </font>
      <numFmt numFmtId="166" formatCode="#,##0.0"/>
    </ndxf>
  </rcc>
  <rcc rId="1456" sId="3" odxf="1" dxf="1">
    <nc r="K273">
      <f>I273-J273</f>
    </nc>
    <odxf>
      <font>
        <b val="0"/>
        <sz val="10"/>
        <color auto="1"/>
        <name val="Arial Cyr"/>
        <scheme val="none"/>
      </font>
      <numFmt numFmtId="0" formatCode="General"/>
    </odxf>
    <ndxf>
      <font>
        <b/>
        <sz val="10"/>
        <color auto="1"/>
        <name val="Arial Cyr"/>
        <scheme val="none"/>
      </font>
      <numFmt numFmtId="166" formatCode="#,##0.0"/>
    </ndxf>
  </rcc>
  <rcc rId="1457" sId="3" odxf="1" dxf="1">
    <nc r="K274">
      <f>I274-J274</f>
    </nc>
    <odxf>
      <font>
        <b val="0"/>
        <sz val="10"/>
        <color auto="1"/>
        <name val="Arial Cyr"/>
        <scheme val="none"/>
      </font>
      <numFmt numFmtId="0" formatCode="General"/>
    </odxf>
    <ndxf>
      <font>
        <b/>
        <sz val="10"/>
        <color auto="1"/>
        <name val="Arial Cyr"/>
        <scheme val="none"/>
      </font>
      <numFmt numFmtId="166" formatCode="#,##0.0"/>
    </ndxf>
  </rcc>
  <rcc rId="1458" sId="3" odxf="1" dxf="1">
    <nc r="K275">
      <f>I275-J275</f>
    </nc>
    <odxf>
      <font>
        <b val="0"/>
        <sz val="10"/>
        <color auto="1"/>
        <name val="Arial Cyr"/>
        <scheme val="none"/>
      </font>
      <numFmt numFmtId="0" formatCode="General"/>
    </odxf>
    <ndxf>
      <font>
        <b/>
        <sz val="10"/>
        <color auto="1"/>
        <name val="Arial Cyr"/>
        <scheme val="none"/>
      </font>
      <numFmt numFmtId="166" formatCode="#,##0.0"/>
    </ndxf>
  </rcc>
  <rcc rId="1459" sId="3" odxf="1" dxf="1">
    <nc r="K276">
      <f>I276-J276</f>
    </nc>
    <odxf>
      <font>
        <b val="0"/>
        <sz val="10"/>
        <color auto="1"/>
        <name val="Arial Cyr"/>
        <scheme val="none"/>
      </font>
      <numFmt numFmtId="0" formatCode="General"/>
    </odxf>
    <ndxf>
      <font>
        <b/>
        <sz val="10"/>
        <color auto="1"/>
        <name val="Arial Cyr"/>
        <scheme val="none"/>
      </font>
      <numFmt numFmtId="166" formatCode="#,##0.0"/>
    </ndxf>
  </rcc>
  <rcc rId="1460" sId="3" odxf="1" dxf="1">
    <nc r="K277">
      <f>I277-J277</f>
    </nc>
    <odxf>
      <font>
        <b val="0"/>
        <sz val="10"/>
        <color auto="1"/>
        <name val="Arial Cyr"/>
        <scheme val="none"/>
      </font>
      <numFmt numFmtId="0" formatCode="General"/>
    </odxf>
    <ndxf>
      <font>
        <b/>
        <sz val="10"/>
        <color auto="1"/>
        <name val="Arial Cyr"/>
        <scheme val="none"/>
      </font>
      <numFmt numFmtId="166" formatCode="#,##0.0"/>
    </ndxf>
  </rcc>
  <rcc rId="1461" sId="3" odxf="1" dxf="1">
    <nc r="K278">
      <f>I278-J278</f>
    </nc>
    <odxf>
      <font>
        <b val="0"/>
        <sz val="10"/>
        <color auto="1"/>
        <name val="Arial Cyr"/>
        <scheme val="none"/>
      </font>
      <numFmt numFmtId="0" formatCode="General"/>
    </odxf>
    <ndxf>
      <font>
        <b/>
        <sz val="10"/>
        <color auto="1"/>
        <name val="Arial Cyr"/>
        <scheme val="none"/>
      </font>
      <numFmt numFmtId="166" formatCode="#,##0.0"/>
    </ndxf>
  </rcc>
  <rcc rId="1462" sId="3" odxf="1" dxf="1">
    <nc r="K279">
      <f>I279-J279</f>
    </nc>
    <odxf>
      <font>
        <b val="0"/>
        <sz val="10"/>
        <color auto="1"/>
        <name val="Arial Cyr"/>
        <scheme val="none"/>
      </font>
      <numFmt numFmtId="0" formatCode="General"/>
    </odxf>
    <ndxf>
      <font>
        <b/>
        <sz val="10"/>
        <color auto="1"/>
        <name val="Arial Cyr"/>
        <scheme val="none"/>
      </font>
      <numFmt numFmtId="166" formatCode="#,##0.0"/>
    </ndxf>
  </rcc>
  <rcc rId="1463" sId="3" odxf="1" dxf="1">
    <nc r="K280">
      <f>I280-J280</f>
    </nc>
    <odxf>
      <font>
        <b val="0"/>
        <sz val="10"/>
        <color auto="1"/>
        <name val="Arial Cyr"/>
        <scheme val="none"/>
      </font>
      <numFmt numFmtId="0" formatCode="General"/>
    </odxf>
    <ndxf>
      <font>
        <b/>
        <sz val="10"/>
        <color auto="1"/>
        <name val="Arial Cyr"/>
        <scheme val="none"/>
      </font>
      <numFmt numFmtId="166" formatCode="#,##0.0"/>
    </ndxf>
  </rcc>
  <rcc rId="1464" sId="3" odxf="1" dxf="1">
    <nc r="K281">
      <f>I281-J281</f>
    </nc>
    <odxf>
      <font>
        <b val="0"/>
        <sz val="10"/>
        <color auto="1"/>
        <name val="Arial Cyr"/>
        <scheme val="none"/>
      </font>
      <numFmt numFmtId="0" formatCode="General"/>
    </odxf>
    <ndxf>
      <font>
        <b/>
        <sz val="10"/>
        <color auto="1"/>
        <name val="Arial Cyr"/>
        <scheme val="none"/>
      </font>
      <numFmt numFmtId="166" formatCode="#,##0.0"/>
    </ndxf>
  </rcc>
  <rcc rId="1465" sId="3" odxf="1" dxf="1">
    <nc r="K282">
      <f>I282-J282</f>
    </nc>
    <odxf>
      <font>
        <b val="0"/>
        <sz val="10"/>
        <color auto="1"/>
        <name val="Arial Cyr"/>
        <scheme val="none"/>
      </font>
      <numFmt numFmtId="0" formatCode="General"/>
    </odxf>
    <ndxf>
      <font>
        <b/>
        <sz val="10"/>
        <color auto="1"/>
        <name val="Arial Cyr"/>
        <scheme val="none"/>
      </font>
      <numFmt numFmtId="166" formatCode="#,##0.0"/>
    </ndxf>
  </rcc>
  <rcc rId="1466" sId="3" odxf="1" dxf="1">
    <nc r="K283">
      <f>I283-J283</f>
    </nc>
    <odxf>
      <font>
        <b val="0"/>
        <sz val="10"/>
        <color auto="1"/>
        <name val="Arial Cyr"/>
        <scheme val="none"/>
      </font>
      <numFmt numFmtId="0" formatCode="General"/>
    </odxf>
    <ndxf>
      <font>
        <b/>
        <sz val="10"/>
        <color auto="1"/>
        <name val="Arial Cyr"/>
        <scheme val="none"/>
      </font>
      <numFmt numFmtId="166" formatCode="#,##0.0"/>
    </ndxf>
  </rcc>
  <rcc rId="1467" sId="3" odxf="1" dxf="1">
    <nc r="K284">
      <f>I284-J284</f>
    </nc>
    <odxf>
      <font>
        <b val="0"/>
        <sz val="10"/>
        <color auto="1"/>
        <name val="Arial Cyr"/>
        <scheme val="none"/>
      </font>
      <numFmt numFmtId="0" formatCode="General"/>
    </odxf>
    <ndxf>
      <font>
        <b/>
        <sz val="10"/>
        <color auto="1"/>
        <name val="Arial Cyr"/>
        <scheme val="none"/>
      </font>
      <numFmt numFmtId="166" formatCode="#,##0.0"/>
    </ndxf>
  </rcc>
  <rcc rId="1468" sId="3" odxf="1" dxf="1">
    <nc r="K285">
      <f>I285-J285</f>
    </nc>
    <odxf>
      <font>
        <b val="0"/>
        <sz val="10"/>
        <color auto="1"/>
        <name val="Arial Cyr"/>
        <scheme val="none"/>
      </font>
      <numFmt numFmtId="0" formatCode="General"/>
    </odxf>
    <ndxf>
      <font>
        <b/>
        <sz val="10"/>
        <color auto="1"/>
        <name val="Arial Cyr"/>
        <scheme val="none"/>
      </font>
      <numFmt numFmtId="166" formatCode="#,##0.0"/>
    </ndxf>
  </rcc>
  <rcc rId="1469" sId="3" odxf="1" dxf="1">
    <nc r="K286">
      <f>I286-J286</f>
    </nc>
    <odxf>
      <font>
        <b val="0"/>
        <sz val="10"/>
        <color auto="1"/>
        <name val="Arial Cyr"/>
        <scheme val="none"/>
      </font>
      <numFmt numFmtId="0" formatCode="General"/>
    </odxf>
    <ndxf>
      <font>
        <b/>
        <sz val="10"/>
        <color auto="1"/>
        <name val="Arial Cyr"/>
        <scheme val="none"/>
      </font>
      <numFmt numFmtId="166" formatCode="#,##0.0"/>
    </ndxf>
  </rcc>
  <rcc rId="1470" sId="3" odxf="1" dxf="1">
    <nc r="K287">
      <f>I287-J287</f>
    </nc>
    <odxf>
      <font>
        <b val="0"/>
        <sz val="10"/>
        <color auto="1"/>
        <name val="Arial Cyr"/>
        <scheme val="none"/>
      </font>
      <numFmt numFmtId="0" formatCode="General"/>
    </odxf>
    <ndxf>
      <font>
        <b/>
        <sz val="10"/>
        <color auto="1"/>
        <name val="Arial Cyr"/>
        <scheme val="none"/>
      </font>
      <numFmt numFmtId="166" formatCode="#,##0.0"/>
    </ndxf>
  </rcc>
  <rcc rId="1471" sId="3" odxf="1" dxf="1">
    <nc r="K288">
      <f>I288-J288</f>
    </nc>
    <odxf>
      <font>
        <b val="0"/>
        <sz val="10"/>
        <color auto="1"/>
        <name val="Arial Cyr"/>
        <scheme val="none"/>
      </font>
      <numFmt numFmtId="0" formatCode="General"/>
    </odxf>
    <ndxf>
      <font>
        <b/>
        <sz val="10"/>
        <color auto="1"/>
        <name val="Arial Cyr"/>
        <scheme val="none"/>
      </font>
      <numFmt numFmtId="166" formatCode="#,##0.0"/>
    </ndxf>
  </rcc>
  <rcc rId="1472" sId="3" odxf="1" dxf="1">
    <nc r="K289">
      <f>I289-J289</f>
    </nc>
    <odxf>
      <font>
        <b val="0"/>
        <sz val="10"/>
        <color auto="1"/>
        <name val="Arial Cyr"/>
        <scheme val="none"/>
      </font>
      <numFmt numFmtId="0" formatCode="General"/>
    </odxf>
    <ndxf>
      <font>
        <b/>
        <sz val="10"/>
        <color auto="1"/>
        <name val="Arial Cyr"/>
        <scheme val="none"/>
      </font>
      <numFmt numFmtId="166" formatCode="#,##0.0"/>
    </ndxf>
  </rcc>
  <rcc rId="1473" sId="3" odxf="1" dxf="1">
    <nc r="K290">
      <f>I290-J290</f>
    </nc>
    <odxf>
      <font>
        <b val="0"/>
        <sz val="10"/>
        <color auto="1"/>
        <name val="Arial Cyr"/>
        <scheme val="none"/>
      </font>
      <numFmt numFmtId="0" formatCode="General"/>
    </odxf>
    <ndxf>
      <font>
        <b/>
        <sz val="10"/>
        <color auto="1"/>
        <name val="Arial Cyr"/>
        <scheme val="none"/>
      </font>
      <numFmt numFmtId="166" formatCode="#,##0.0"/>
    </ndxf>
  </rcc>
  <rcc rId="1474" sId="3" odxf="1" dxf="1">
    <nc r="K291">
      <f>I291-J291</f>
    </nc>
    <odxf>
      <font>
        <b val="0"/>
        <sz val="10"/>
        <color auto="1"/>
        <name val="Arial Cyr"/>
        <scheme val="none"/>
      </font>
      <numFmt numFmtId="0" formatCode="General"/>
    </odxf>
    <ndxf>
      <font>
        <b/>
        <sz val="10"/>
        <color auto="1"/>
        <name val="Arial Cyr"/>
        <scheme val="none"/>
      </font>
      <numFmt numFmtId="166" formatCode="#,##0.0"/>
    </ndxf>
  </rcc>
  <rcc rId="1475" sId="3" odxf="1" dxf="1">
    <nc r="K292">
      <f>I292-J292</f>
    </nc>
    <odxf>
      <font>
        <b val="0"/>
        <sz val="10"/>
        <color auto="1"/>
        <name val="Arial Cyr"/>
        <scheme val="none"/>
      </font>
      <numFmt numFmtId="0" formatCode="General"/>
    </odxf>
    <ndxf>
      <font>
        <b/>
        <sz val="10"/>
        <color auto="1"/>
        <name val="Arial Cyr"/>
        <scheme val="none"/>
      </font>
      <numFmt numFmtId="166" formatCode="#,##0.0"/>
    </ndxf>
  </rcc>
  <rcc rId="1476" sId="3" odxf="1" dxf="1">
    <nc r="K293">
      <f>I293-J293</f>
    </nc>
    <odxf>
      <font>
        <b val="0"/>
        <sz val="10"/>
        <color auto="1"/>
        <name val="Arial Cyr"/>
        <scheme val="none"/>
      </font>
      <numFmt numFmtId="0" formatCode="General"/>
    </odxf>
    <ndxf>
      <font>
        <b/>
        <sz val="10"/>
        <color auto="1"/>
        <name val="Arial Cyr"/>
        <scheme val="none"/>
      </font>
      <numFmt numFmtId="166" formatCode="#,##0.0"/>
    </ndxf>
  </rcc>
  <rcc rId="1477" sId="3" odxf="1" dxf="1">
    <nc r="K294">
      <f>I294-J294</f>
    </nc>
    <odxf>
      <font>
        <b val="0"/>
        <sz val="10"/>
        <color auto="1"/>
        <name val="Arial Cyr"/>
        <scheme val="none"/>
      </font>
      <numFmt numFmtId="0" formatCode="General"/>
    </odxf>
    <ndxf>
      <font>
        <b/>
        <sz val="10"/>
        <color auto="1"/>
        <name val="Arial Cyr"/>
        <scheme val="none"/>
      </font>
      <numFmt numFmtId="166" formatCode="#,##0.0"/>
    </ndxf>
  </rcc>
  <rcc rId="1478" sId="3" odxf="1" dxf="1">
    <nc r="K295">
      <f>I295-J295</f>
    </nc>
    <odxf>
      <font>
        <b val="0"/>
        <sz val="10"/>
        <color auto="1"/>
        <name val="Arial Cyr"/>
        <scheme val="none"/>
      </font>
      <numFmt numFmtId="0" formatCode="General"/>
    </odxf>
    <ndxf>
      <font>
        <b/>
        <sz val="10"/>
        <color auto="1"/>
        <name val="Arial Cyr"/>
        <scheme val="none"/>
      </font>
      <numFmt numFmtId="166" formatCode="#,##0.0"/>
    </ndxf>
  </rcc>
  <rcc rId="1479" sId="3" odxf="1" dxf="1">
    <nc r="K296">
      <f>I296-J296</f>
    </nc>
    <odxf>
      <font>
        <b val="0"/>
        <sz val="10"/>
        <color auto="1"/>
        <name val="Arial Cyr"/>
        <scheme val="none"/>
      </font>
      <numFmt numFmtId="0" formatCode="General"/>
    </odxf>
    <ndxf>
      <font>
        <b/>
        <sz val="10"/>
        <color auto="1"/>
        <name val="Arial Cyr"/>
        <scheme val="none"/>
      </font>
      <numFmt numFmtId="166" formatCode="#,##0.0"/>
    </ndxf>
  </rcc>
  <rcc rId="1480" sId="3" odxf="1" dxf="1">
    <nc r="K297">
      <f>I297-J297</f>
    </nc>
    <odxf>
      <font>
        <b val="0"/>
        <sz val="10"/>
        <color auto="1"/>
        <name val="Arial Cyr"/>
        <scheme val="none"/>
      </font>
      <numFmt numFmtId="0" formatCode="General"/>
    </odxf>
    <ndxf>
      <font>
        <b/>
        <sz val="10"/>
        <color auto="1"/>
        <name val="Arial Cyr"/>
        <scheme val="none"/>
      </font>
      <numFmt numFmtId="166" formatCode="#,##0.0"/>
    </ndxf>
  </rcc>
  <rcc rId="1481" sId="3" odxf="1" dxf="1">
    <nc r="K298">
      <f>I298-J298</f>
    </nc>
    <odxf>
      <font>
        <b val="0"/>
        <sz val="10"/>
        <color auto="1"/>
        <name val="Arial Cyr"/>
        <scheme val="none"/>
      </font>
      <numFmt numFmtId="0" formatCode="General"/>
    </odxf>
    <ndxf>
      <font>
        <b/>
        <sz val="10"/>
        <color auto="1"/>
        <name val="Arial Cyr"/>
        <scheme val="none"/>
      </font>
      <numFmt numFmtId="166" formatCode="#,##0.0"/>
    </ndxf>
  </rcc>
  <rcc rId="1482" sId="3" odxf="1" dxf="1">
    <nc r="K299">
      <f>I299-J299</f>
    </nc>
    <odxf>
      <font>
        <b val="0"/>
        <sz val="10"/>
        <color auto="1"/>
        <name val="Arial Cyr"/>
        <scheme val="none"/>
      </font>
      <numFmt numFmtId="0" formatCode="General"/>
    </odxf>
    <ndxf>
      <font>
        <b/>
        <sz val="10"/>
        <color auto="1"/>
        <name val="Arial Cyr"/>
        <scheme val="none"/>
      </font>
      <numFmt numFmtId="166" formatCode="#,##0.0"/>
    </ndxf>
  </rcc>
  <rcc rId="1483" sId="3" odxf="1" dxf="1">
    <nc r="K300">
      <f>I300-J300</f>
    </nc>
    <odxf>
      <font>
        <b val="0"/>
        <sz val="10"/>
        <color auto="1"/>
        <name val="Arial Cyr"/>
        <scheme val="none"/>
      </font>
      <numFmt numFmtId="0" formatCode="General"/>
    </odxf>
    <ndxf>
      <font>
        <b/>
        <sz val="10"/>
        <color auto="1"/>
        <name val="Arial Cyr"/>
        <scheme val="none"/>
      </font>
      <numFmt numFmtId="166" formatCode="#,##0.0"/>
    </ndxf>
  </rcc>
  <rcc rId="1484" sId="3" odxf="1" dxf="1">
    <nc r="K301">
      <f>I301-J301</f>
    </nc>
    <odxf>
      <font>
        <b val="0"/>
        <sz val="10"/>
        <color auto="1"/>
        <name val="Arial Cyr"/>
        <scheme val="none"/>
      </font>
      <numFmt numFmtId="0" formatCode="General"/>
    </odxf>
    <ndxf>
      <font>
        <b/>
        <sz val="10"/>
        <color auto="1"/>
        <name val="Arial Cyr"/>
        <scheme val="none"/>
      </font>
      <numFmt numFmtId="166" formatCode="#,##0.0"/>
    </ndxf>
  </rcc>
  <rcc rId="1485" sId="3" odxf="1" dxf="1">
    <nc r="K302">
      <f>I302-J302</f>
    </nc>
    <odxf>
      <font>
        <b val="0"/>
        <sz val="10"/>
        <color auto="1"/>
        <name val="Arial Cyr"/>
        <scheme val="none"/>
      </font>
      <numFmt numFmtId="0" formatCode="General"/>
    </odxf>
    <ndxf>
      <font>
        <b/>
        <sz val="10"/>
        <color auto="1"/>
        <name val="Arial Cyr"/>
        <scheme val="none"/>
      </font>
      <numFmt numFmtId="166" formatCode="#,##0.0"/>
    </ndxf>
  </rcc>
  <rcc rId="1486" sId="3" odxf="1" dxf="1">
    <nc r="K303">
      <f>I303-J303</f>
    </nc>
    <odxf>
      <font>
        <b val="0"/>
        <sz val="10"/>
        <color auto="1"/>
        <name val="Arial Cyr"/>
        <scheme val="none"/>
      </font>
      <numFmt numFmtId="0" formatCode="General"/>
    </odxf>
    <ndxf>
      <font>
        <b/>
        <sz val="10"/>
        <color auto="1"/>
        <name val="Arial Cyr"/>
        <scheme val="none"/>
      </font>
      <numFmt numFmtId="166" formatCode="#,##0.0"/>
    </ndxf>
  </rcc>
  <rcc rId="1487" sId="3" odxf="1" dxf="1">
    <nc r="K304">
      <f>I304-J304</f>
    </nc>
    <odxf>
      <font>
        <b val="0"/>
        <sz val="10"/>
        <color auto="1"/>
        <name val="Arial Cyr"/>
        <scheme val="none"/>
      </font>
      <numFmt numFmtId="0" formatCode="General"/>
    </odxf>
    <ndxf>
      <font>
        <b/>
        <sz val="10"/>
        <color auto="1"/>
        <name val="Arial Cyr"/>
        <scheme val="none"/>
      </font>
      <numFmt numFmtId="166" formatCode="#,##0.0"/>
    </ndxf>
  </rcc>
  <rcc rId="1488" sId="3" odxf="1" dxf="1">
    <nc r="K305">
      <f>I305-J305</f>
    </nc>
    <odxf>
      <font>
        <b val="0"/>
        <sz val="10"/>
        <color auto="1"/>
        <name val="Arial Cyr"/>
        <scheme val="none"/>
      </font>
      <numFmt numFmtId="0" formatCode="General"/>
    </odxf>
    <ndxf>
      <font>
        <b/>
        <sz val="10"/>
        <color auto="1"/>
        <name val="Arial Cyr"/>
        <scheme val="none"/>
      </font>
      <numFmt numFmtId="166" formatCode="#,##0.0"/>
    </ndxf>
  </rcc>
  <rcc rId="1489" sId="3" odxf="1" dxf="1">
    <nc r="K306">
      <f>I306-J306</f>
    </nc>
    <odxf>
      <font>
        <b val="0"/>
        <sz val="10"/>
        <color auto="1"/>
        <name val="Arial Cyr"/>
        <scheme val="none"/>
      </font>
      <numFmt numFmtId="0" formatCode="General"/>
    </odxf>
    <ndxf>
      <font>
        <b/>
        <sz val="10"/>
        <color auto="1"/>
        <name val="Arial Cyr"/>
        <scheme val="none"/>
      </font>
      <numFmt numFmtId="166" formatCode="#,##0.0"/>
    </ndxf>
  </rcc>
  <rcc rId="1490" sId="3" odxf="1" dxf="1">
    <nc r="K307">
      <f>I307-J307</f>
    </nc>
    <odxf>
      <font>
        <b val="0"/>
        <sz val="10"/>
        <color auto="1"/>
        <name val="Arial Cyr"/>
        <scheme val="none"/>
      </font>
      <numFmt numFmtId="0" formatCode="General"/>
    </odxf>
    <ndxf>
      <font>
        <b/>
        <sz val="10"/>
        <color auto="1"/>
        <name val="Arial Cyr"/>
        <scheme val="none"/>
      </font>
      <numFmt numFmtId="166" formatCode="#,##0.0"/>
    </ndxf>
  </rcc>
  <rcc rId="1491" sId="3" odxf="1" dxf="1">
    <nc r="K308">
      <f>I308-J308</f>
    </nc>
    <odxf>
      <font>
        <b val="0"/>
        <sz val="10"/>
        <color auto="1"/>
        <name val="Arial Cyr"/>
        <scheme val="none"/>
      </font>
      <numFmt numFmtId="0" formatCode="General"/>
    </odxf>
    <ndxf>
      <font>
        <b/>
        <sz val="10"/>
        <color auto="1"/>
        <name val="Arial Cyr"/>
        <scheme val="none"/>
      </font>
      <numFmt numFmtId="166" formatCode="#,##0.0"/>
    </ndxf>
  </rcc>
  <rcc rId="1492" sId="3" odxf="1" dxf="1">
    <nc r="K309">
      <f>I309-J309</f>
    </nc>
    <odxf>
      <font>
        <b val="0"/>
        <sz val="10"/>
        <color auto="1"/>
        <name val="Arial Cyr"/>
        <scheme val="none"/>
      </font>
      <numFmt numFmtId="0" formatCode="General"/>
    </odxf>
    <ndxf>
      <font>
        <b/>
        <sz val="10"/>
        <color auto="1"/>
        <name val="Arial Cyr"/>
        <scheme val="none"/>
      </font>
      <numFmt numFmtId="166" formatCode="#,##0.0"/>
    </ndxf>
  </rcc>
  <rcc rId="1493" sId="3" odxf="1" dxf="1">
    <nc r="K310">
      <f>I310-J310</f>
    </nc>
    <odxf>
      <font>
        <b val="0"/>
        <sz val="10"/>
        <color auto="1"/>
        <name val="Arial Cyr"/>
        <scheme val="none"/>
      </font>
      <numFmt numFmtId="0" formatCode="General"/>
    </odxf>
    <ndxf>
      <font>
        <b/>
        <sz val="10"/>
        <color auto="1"/>
        <name val="Arial Cyr"/>
        <scheme val="none"/>
      </font>
      <numFmt numFmtId="166" formatCode="#,##0.0"/>
    </ndxf>
  </rcc>
  <rcc rId="1494" sId="3" odxf="1" dxf="1">
    <nc r="K311">
      <f>I311-J311</f>
    </nc>
    <odxf>
      <font>
        <b val="0"/>
        <sz val="10"/>
        <color auto="1"/>
        <name val="Arial Cyr"/>
        <scheme val="none"/>
      </font>
      <numFmt numFmtId="0" formatCode="General"/>
    </odxf>
    <ndxf>
      <font>
        <b/>
        <sz val="10"/>
        <color auto="1"/>
        <name val="Arial Cyr"/>
        <scheme val="none"/>
      </font>
      <numFmt numFmtId="166" formatCode="#,##0.0"/>
    </ndxf>
  </rcc>
  <rcc rId="1495" sId="3" odxf="1" dxf="1">
    <nc r="K312">
      <f>I312-J312</f>
    </nc>
    <odxf>
      <font>
        <b val="0"/>
        <sz val="10"/>
        <color auto="1"/>
        <name val="Arial Cyr"/>
        <scheme val="none"/>
      </font>
      <numFmt numFmtId="0" formatCode="General"/>
    </odxf>
    <ndxf>
      <font>
        <b/>
        <sz val="10"/>
        <color auto="1"/>
        <name val="Arial Cyr"/>
        <scheme val="none"/>
      </font>
      <numFmt numFmtId="166" formatCode="#,##0.0"/>
    </ndxf>
  </rcc>
  <rcc rId="1496" sId="3" odxf="1" dxf="1">
    <nc r="K313">
      <f>I313-J313</f>
    </nc>
    <odxf>
      <font>
        <b val="0"/>
        <sz val="10"/>
        <color auto="1"/>
        <name val="Arial Cyr"/>
        <scheme val="none"/>
      </font>
      <numFmt numFmtId="0" formatCode="General"/>
    </odxf>
    <ndxf>
      <font>
        <b/>
        <sz val="10"/>
        <color auto="1"/>
        <name val="Arial Cyr"/>
        <scheme val="none"/>
      </font>
      <numFmt numFmtId="166" formatCode="#,##0.0"/>
    </ndxf>
  </rcc>
  <rcc rId="1497" sId="3" odxf="1" dxf="1">
    <nc r="K314">
      <f>I314-J314</f>
    </nc>
    <odxf>
      <font>
        <b val="0"/>
        <sz val="10"/>
        <color auto="1"/>
        <name val="Arial Cyr"/>
        <scheme val="none"/>
      </font>
      <numFmt numFmtId="0" formatCode="General"/>
    </odxf>
    <ndxf>
      <font>
        <b/>
        <sz val="10"/>
        <color auto="1"/>
        <name val="Arial Cyr"/>
        <scheme val="none"/>
      </font>
      <numFmt numFmtId="166" formatCode="#,##0.0"/>
    </ndxf>
  </rcc>
  <rcc rId="1498" sId="3" odxf="1" dxf="1">
    <nc r="K315">
      <f>I315-J315</f>
    </nc>
    <odxf>
      <font>
        <b val="0"/>
        <sz val="10"/>
        <color auto="1"/>
        <name val="Arial Cyr"/>
        <scheme val="none"/>
      </font>
      <numFmt numFmtId="0" formatCode="General"/>
    </odxf>
    <ndxf>
      <font>
        <b/>
        <sz val="10"/>
        <color auto="1"/>
        <name val="Arial Cyr"/>
        <scheme val="none"/>
      </font>
      <numFmt numFmtId="166" formatCode="#,##0.0"/>
    </ndxf>
  </rcc>
  <rcc rId="1499" sId="3" odxf="1" dxf="1">
    <nc r="K316">
      <f>I316-J316</f>
    </nc>
    <odxf>
      <font>
        <b val="0"/>
        <sz val="10"/>
        <color auto="1"/>
        <name val="Arial Cyr"/>
        <scheme val="none"/>
      </font>
      <numFmt numFmtId="0" formatCode="General"/>
    </odxf>
    <ndxf>
      <font>
        <b/>
        <sz val="10"/>
        <color auto="1"/>
        <name val="Arial Cyr"/>
        <scheme val="none"/>
      </font>
      <numFmt numFmtId="166" formatCode="#,##0.0"/>
    </ndxf>
  </rcc>
  <rcc rId="1500" sId="3" odxf="1" dxf="1">
    <nc r="K317">
      <f>I317-J317</f>
    </nc>
    <odxf>
      <font>
        <b val="0"/>
        <sz val="10"/>
        <color auto="1"/>
        <name val="Arial Cyr"/>
        <scheme val="none"/>
      </font>
      <numFmt numFmtId="0" formatCode="General"/>
    </odxf>
    <ndxf>
      <font>
        <b/>
        <sz val="10"/>
        <color auto="1"/>
        <name val="Arial Cyr"/>
        <scheme val="none"/>
      </font>
      <numFmt numFmtId="166" formatCode="#,##0.0"/>
    </ndxf>
  </rcc>
  <rcc rId="1501" sId="3" odxf="1" dxf="1">
    <nc r="K318">
      <f>I318-J318</f>
    </nc>
    <odxf>
      <font>
        <b val="0"/>
        <sz val="10"/>
        <color auto="1"/>
        <name val="Arial Cyr"/>
        <scheme val="none"/>
      </font>
      <numFmt numFmtId="0" formatCode="General"/>
    </odxf>
    <ndxf>
      <font>
        <b/>
        <sz val="10"/>
        <color auto="1"/>
        <name val="Arial Cyr"/>
        <scheme val="none"/>
      </font>
      <numFmt numFmtId="166" formatCode="#,##0.0"/>
    </ndxf>
  </rcc>
  <rcc rId="1502" sId="3" odxf="1" dxf="1">
    <nc r="K319">
      <f>I319-J319</f>
    </nc>
    <odxf>
      <font>
        <b val="0"/>
        <sz val="10"/>
        <color auto="1"/>
        <name val="Arial Cyr"/>
        <scheme val="none"/>
      </font>
      <numFmt numFmtId="0" formatCode="General"/>
    </odxf>
    <ndxf>
      <font>
        <b/>
        <sz val="10"/>
        <color auto="1"/>
        <name val="Arial Cyr"/>
        <scheme val="none"/>
      </font>
      <numFmt numFmtId="166" formatCode="#,##0.0"/>
    </ndxf>
  </rcc>
  <rcc rId="1503" sId="3" odxf="1" dxf="1">
    <nc r="K320">
      <f>I320-J320</f>
    </nc>
    <odxf>
      <font>
        <b val="0"/>
        <sz val="10"/>
        <color auto="1"/>
        <name val="Arial Cyr"/>
        <scheme val="none"/>
      </font>
      <numFmt numFmtId="0" formatCode="General"/>
    </odxf>
    <ndxf>
      <font>
        <b/>
        <sz val="10"/>
        <color auto="1"/>
        <name val="Arial Cyr"/>
        <scheme val="none"/>
      </font>
      <numFmt numFmtId="166" formatCode="#,##0.0"/>
    </ndxf>
  </rcc>
  <rcc rId="1504" sId="3" odxf="1" dxf="1">
    <nc r="K321">
      <f>I321-J321</f>
    </nc>
    <odxf>
      <font>
        <b val="0"/>
        <sz val="10"/>
        <color auto="1"/>
        <name val="Arial Cyr"/>
        <scheme val="none"/>
      </font>
      <numFmt numFmtId="0" formatCode="General"/>
    </odxf>
    <ndxf>
      <font>
        <b/>
        <sz val="10"/>
        <color auto="1"/>
        <name val="Arial Cyr"/>
        <scheme val="none"/>
      </font>
      <numFmt numFmtId="166" formatCode="#,##0.0"/>
    </ndxf>
  </rcc>
  <rcc rId="1505" sId="3" odxf="1" dxf="1">
    <nc r="K322">
      <f>I322-J322</f>
    </nc>
    <odxf>
      <font>
        <b val="0"/>
        <sz val="10"/>
        <color auto="1"/>
        <name val="Arial Cyr"/>
        <scheme val="none"/>
      </font>
      <numFmt numFmtId="0" formatCode="General"/>
    </odxf>
    <ndxf>
      <font>
        <b/>
        <sz val="10"/>
        <color auto="1"/>
        <name val="Arial Cyr"/>
        <scheme val="none"/>
      </font>
      <numFmt numFmtId="166" formatCode="#,##0.0"/>
    </ndxf>
  </rcc>
  <rcc rId="1506" sId="3" odxf="1" dxf="1">
    <nc r="K323">
      <f>I323-J323</f>
    </nc>
    <odxf>
      <font>
        <b val="0"/>
        <sz val="10"/>
        <color auto="1"/>
        <name val="Arial Cyr"/>
        <scheme val="none"/>
      </font>
      <numFmt numFmtId="0" formatCode="General"/>
    </odxf>
    <ndxf>
      <font>
        <b/>
        <sz val="10"/>
        <color auto="1"/>
        <name val="Arial Cyr"/>
        <scheme val="none"/>
      </font>
      <numFmt numFmtId="166" formatCode="#,##0.0"/>
    </ndxf>
  </rcc>
  <rcc rId="1507" sId="3" odxf="1" dxf="1">
    <nc r="K324">
      <f>I324-J324</f>
    </nc>
    <odxf>
      <font>
        <b val="0"/>
        <sz val="10"/>
        <color auto="1"/>
        <name val="Arial Cyr"/>
        <scheme val="none"/>
      </font>
      <numFmt numFmtId="0" formatCode="General"/>
    </odxf>
    <ndxf>
      <font>
        <b/>
        <sz val="10"/>
        <color auto="1"/>
        <name val="Arial Cyr"/>
        <scheme val="none"/>
      </font>
      <numFmt numFmtId="166" formatCode="#,##0.0"/>
    </ndxf>
  </rcc>
  <rcc rId="1508" sId="3" odxf="1" dxf="1">
    <nc r="K325">
      <f>I325-J325</f>
    </nc>
    <odxf>
      <font>
        <b val="0"/>
        <sz val="10"/>
        <color auto="1"/>
        <name val="Arial Cyr"/>
        <scheme val="none"/>
      </font>
      <numFmt numFmtId="0" formatCode="General"/>
    </odxf>
    <ndxf>
      <font>
        <b/>
        <sz val="10"/>
        <color auto="1"/>
        <name val="Arial Cyr"/>
        <scheme val="none"/>
      </font>
      <numFmt numFmtId="166" formatCode="#,##0.0"/>
    </ndxf>
  </rcc>
  <rcc rId="1509" sId="3" odxf="1" dxf="1">
    <nc r="K326">
      <f>I326-J326</f>
    </nc>
    <odxf>
      <font>
        <b val="0"/>
        <sz val="10"/>
        <color auto="1"/>
        <name val="Arial Cyr"/>
        <scheme val="none"/>
      </font>
      <numFmt numFmtId="0" formatCode="General"/>
    </odxf>
    <ndxf>
      <font>
        <b/>
        <sz val="10"/>
        <color auto="1"/>
        <name val="Arial Cyr"/>
        <scheme val="none"/>
      </font>
      <numFmt numFmtId="166" formatCode="#,##0.0"/>
    </ndxf>
  </rcc>
  <rcc rId="1510" sId="3" odxf="1" dxf="1">
    <nc r="K327">
      <f>I327-J327</f>
    </nc>
    <odxf>
      <font>
        <b val="0"/>
        <sz val="10"/>
        <color auto="1"/>
        <name val="Arial Cyr"/>
        <scheme val="none"/>
      </font>
      <numFmt numFmtId="0" formatCode="General"/>
    </odxf>
    <ndxf>
      <font>
        <b/>
        <sz val="10"/>
        <color auto="1"/>
        <name val="Arial Cyr"/>
        <scheme val="none"/>
      </font>
      <numFmt numFmtId="166" formatCode="#,##0.0"/>
    </ndxf>
  </rcc>
  <rcc rId="1511" sId="3" odxf="1" dxf="1">
    <nc r="K328">
      <f>I328-J328</f>
    </nc>
    <odxf>
      <font>
        <b val="0"/>
        <sz val="10"/>
        <color auto="1"/>
        <name val="Arial Cyr"/>
        <scheme val="none"/>
      </font>
      <numFmt numFmtId="0" formatCode="General"/>
    </odxf>
    <ndxf>
      <font>
        <b/>
        <sz val="10"/>
        <color auto="1"/>
        <name val="Arial Cyr"/>
        <scheme val="none"/>
      </font>
      <numFmt numFmtId="166" formatCode="#,##0.0"/>
    </ndxf>
  </rcc>
  <rcc rId="1512" sId="3" odxf="1" dxf="1">
    <nc r="K329">
      <f>I329-J329</f>
    </nc>
    <odxf>
      <font>
        <b val="0"/>
        <sz val="10"/>
        <color auto="1"/>
        <name val="Arial Cyr"/>
        <scheme val="none"/>
      </font>
      <numFmt numFmtId="0" formatCode="General"/>
    </odxf>
    <ndxf>
      <font>
        <b/>
        <sz val="10"/>
        <color auto="1"/>
        <name val="Arial Cyr"/>
        <scheme val="none"/>
      </font>
      <numFmt numFmtId="166" formatCode="#,##0.0"/>
    </ndxf>
  </rcc>
  <rcc rId="1513" sId="3" odxf="1" dxf="1">
    <nc r="K330">
      <f>I330-J330</f>
    </nc>
    <odxf>
      <font>
        <b val="0"/>
        <sz val="10"/>
        <color auto="1"/>
        <name val="Arial Cyr"/>
        <scheme val="none"/>
      </font>
      <numFmt numFmtId="0" formatCode="General"/>
    </odxf>
    <ndxf>
      <font>
        <b/>
        <sz val="10"/>
        <color auto="1"/>
        <name val="Arial Cyr"/>
        <scheme val="none"/>
      </font>
      <numFmt numFmtId="166" formatCode="#,##0.0"/>
    </ndxf>
  </rcc>
  <rcc rId="1514" sId="3" odxf="1" dxf="1">
    <nc r="K331">
      <f>I331-J331</f>
    </nc>
    <odxf>
      <font>
        <b val="0"/>
        <sz val="10"/>
        <color auto="1"/>
        <name val="Arial Cyr"/>
        <scheme val="none"/>
      </font>
      <numFmt numFmtId="0" formatCode="General"/>
    </odxf>
    <ndxf>
      <font>
        <b/>
        <sz val="10"/>
        <color auto="1"/>
        <name val="Arial Cyr"/>
        <scheme val="none"/>
      </font>
      <numFmt numFmtId="166" formatCode="#,##0.0"/>
    </ndxf>
  </rcc>
  <rcc rId="1515" sId="3" odxf="1" dxf="1">
    <nc r="K332">
      <f>I332-J332</f>
    </nc>
    <odxf>
      <font>
        <b val="0"/>
        <sz val="10"/>
        <color auto="1"/>
        <name val="Arial Cyr"/>
        <scheme val="none"/>
      </font>
      <numFmt numFmtId="0" formatCode="General"/>
    </odxf>
    <ndxf>
      <font>
        <b/>
        <sz val="10"/>
        <color auto="1"/>
        <name val="Arial Cyr"/>
        <scheme val="none"/>
      </font>
      <numFmt numFmtId="166" formatCode="#,##0.0"/>
    </ndxf>
  </rcc>
  <rcc rId="1516" sId="3" odxf="1" dxf="1">
    <nc r="K333">
      <f>I333-J333</f>
    </nc>
    <odxf>
      <font>
        <b val="0"/>
        <sz val="10"/>
        <color auto="1"/>
        <name val="Arial Cyr"/>
        <scheme val="none"/>
      </font>
      <numFmt numFmtId="0" formatCode="General"/>
    </odxf>
    <ndxf>
      <font>
        <b/>
        <sz val="10"/>
        <color auto="1"/>
        <name val="Arial Cyr"/>
        <scheme val="none"/>
      </font>
      <numFmt numFmtId="166" formatCode="#,##0.0"/>
    </ndxf>
  </rcc>
  <rcc rId="1517" sId="3" odxf="1" dxf="1">
    <nc r="K334">
      <f>I334-J334</f>
    </nc>
    <odxf>
      <font>
        <b val="0"/>
        <sz val="10"/>
        <color auto="1"/>
        <name val="Arial Cyr"/>
        <scheme val="none"/>
      </font>
      <numFmt numFmtId="0" formatCode="General"/>
    </odxf>
    <ndxf>
      <font>
        <b/>
        <sz val="10"/>
        <color auto="1"/>
        <name val="Arial Cyr"/>
        <scheme val="none"/>
      </font>
      <numFmt numFmtId="166" formatCode="#,##0.0"/>
    </ndxf>
  </rcc>
  <rcc rId="1518" sId="3" odxf="1" dxf="1">
    <nc r="K335">
      <f>I335-J335</f>
    </nc>
    <odxf>
      <font>
        <b val="0"/>
        <sz val="10"/>
        <color auto="1"/>
        <name val="Arial Cyr"/>
        <scheme val="none"/>
      </font>
      <numFmt numFmtId="0" formatCode="General"/>
    </odxf>
    <ndxf>
      <font>
        <b/>
        <sz val="10"/>
        <color auto="1"/>
        <name val="Arial Cyr"/>
        <scheme val="none"/>
      </font>
      <numFmt numFmtId="166" formatCode="#,##0.0"/>
    </ndxf>
  </rcc>
  <rcc rId="1519" sId="3" odxf="1" dxf="1">
    <nc r="K336">
      <f>I336-J336</f>
    </nc>
    <odxf>
      <font>
        <b val="0"/>
        <sz val="10"/>
        <color auto="1"/>
        <name val="Arial Cyr"/>
        <scheme val="none"/>
      </font>
      <numFmt numFmtId="0" formatCode="General"/>
    </odxf>
    <ndxf>
      <font>
        <b/>
        <sz val="10"/>
        <color auto="1"/>
        <name val="Arial Cyr"/>
        <scheme val="none"/>
      </font>
      <numFmt numFmtId="166" formatCode="#,##0.0"/>
    </ndxf>
  </rcc>
  <rcc rId="1520" sId="3" odxf="1" dxf="1">
    <nc r="K337">
      <f>I337-J337</f>
    </nc>
    <odxf>
      <font>
        <b val="0"/>
        <sz val="10"/>
        <color auto="1"/>
        <name val="Arial Cyr"/>
        <scheme val="none"/>
      </font>
      <numFmt numFmtId="0" formatCode="General"/>
    </odxf>
    <ndxf>
      <font>
        <b/>
        <sz val="10"/>
        <color auto="1"/>
        <name val="Arial Cyr"/>
        <scheme val="none"/>
      </font>
      <numFmt numFmtId="166" formatCode="#,##0.0"/>
    </ndxf>
  </rcc>
  <rcc rId="1521" sId="3" odxf="1" dxf="1">
    <nc r="K338">
      <f>I338-J338</f>
    </nc>
    <odxf>
      <font>
        <b val="0"/>
        <sz val="10"/>
        <color auto="1"/>
        <name val="Arial Cyr"/>
        <scheme val="none"/>
      </font>
      <numFmt numFmtId="0" formatCode="General"/>
    </odxf>
    <ndxf>
      <font>
        <b/>
        <sz val="10"/>
        <color auto="1"/>
        <name val="Arial Cyr"/>
        <scheme val="none"/>
      </font>
      <numFmt numFmtId="166" formatCode="#,##0.0"/>
    </ndxf>
  </rcc>
  <rcc rId="1522" sId="3" odxf="1" dxf="1">
    <nc r="K339">
      <f>I339-J339</f>
    </nc>
    <odxf>
      <font>
        <b val="0"/>
        <sz val="10"/>
        <color auto="1"/>
        <name val="Arial Cyr"/>
        <scheme val="none"/>
      </font>
      <numFmt numFmtId="0" formatCode="General"/>
    </odxf>
    <ndxf>
      <font>
        <b/>
        <sz val="10"/>
        <color auto="1"/>
        <name val="Arial Cyr"/>
        <scheme val="none"/>
      </font>
      <numFmt numFmtId="166" formatCode="#,##0.0"/>
    </ndxf>
  </rcc>
  <rcc rId="1523" sId="3" odxf="1" dxf="1">
    <nc r="K340">
      <f>I340-J340</f>
    </nc>
    <odxf>
      <font>
        <b val="0"/>
        <sz val="10"/>
        <color auto="1"/>
        <name val="Arial Cyr"/>
        <scheme val="none"/>
      </font>
      <numFmt numFmtId="0" formatCode="General"/>
    </odxf>
    <ndxf>
      <font>
        <b/>
        <sz val="10"/>
        <color auto="1"/>
        <name val="Arial Cyr"/>
        <scheme val="none"/>
      </font>
      <numFmt numFmtId="166" formatCode="#,##0.0"/>
    </ndxf>
  </rcc>
  <rcc rId="1524" sId="3" odxf="1" dxf="1">
    <nc r="K341">
      <f>I341-J341</f>
    </nc>
    <odxf>
      <font>
        <b val="0"/>
        <sz val="10"/>
        <color auto="1"/>
        <name val="Arial Cyr"/>
        <scheme val="none"/>
      </font>
      <numFmt numFmtId="0" formatCode="General"/>
    </odxf>
    <ndxf>
      <font>
        <b/>
        <sz val="10"/>
        <color auto="1"/>
        <name val="Arial Cyr"/>
        <scheme val="none"/>
      </font>
      <numFmt numFmtId="166" formatCode="#,##0.0"/>
    </ndxf>
  </rcc>
  <rcc rId="1525" sId="3" odxf="1" dxf="1">
    <nc r="K342">
      <f>I342-J342</f>
    </nc>
    <odxf>
      <font>
        <b val="0"/>
        <sz val="10"/>
        <color auto="1"/>
        <name val="Arial Cyr"/>
        <scheme val="none"/>
      </font>
      <numFmt numFmtId="0" formatCode="General"/>
    </odxf>
    <ndxf>
      <font>
        <b/>
        <sz val="10"/>
        <color auto="1"/>
        <name val="Arial Cyr"/>
        <scheme val="none"/>
      </font>
      <numFmt numFmtId="166" formatCode="#,##0.0"/>
    </ndxf>
  </rcc>
  <rcc rId="1526" sId="3" odxf="1" dxf="1">
    <nc r="K343">
      <f>I343-J343</f>
    </nc>
    <odxf>
      <font>
        <b val="0"/>
        <sz val="10"/>
        <color auto="1"/>
        <name val="Arial Cyr"/>
        <scheme val="none"/>
      </font>
      <numFmt numFmtId="0" formatCode="General"/>
    </odxf>
    <ndxf>
      <font>
        <b/>
        <sz val="10"/>
        <color auto="1"/>
        <name val="Arial Cyr"/>
        <scheme val="none"/>
      </font>
      <numFmt numFmtId="166" formatCode="#,##0.0"/>
    </ndxf>
  </rcc>
  <rcc rId="1527" sId="3" odxf="1" dxf="1">
    <nc r="K344">
      <f>I344-J344</f>
    </nc>
    <odxf>
      <font>
        <b val="0"/>
        <sz val="10"/>
        <color auto="1"/>
        <name val="Arial Cyr"/>
        <scheme val="none"/>
      </font>
      <numFmt numFmtId="0" formatCode="General"/>
    </odxf>
    <ndxf>
      <font>
        <b/>
        <sz val="10"/>
        <color auto="1"/>
        <name val="Arial Cyr"/>
        <scheme val="none"/>
      </font>
      <numFmt numFmtId="166" formatCode="#,##0.0"/>
    </ndxf>
  </rcc>
  <rcc rId="1528" sId="3" odxf="1" dxf="1">
    <nc r="K345">
      <f>I345-J345</f>
    </nc>
    <odxf>
      <font>
        <b val="0"/>
        <sz val="10"/>
        <color auto="1"/>
        <name val="Arial Cyr"/>
        <scheme val="none"/>
      </font>
      <numFmt numFmtId="0" formatCode="General"/>
    </odxf>
    <ndxf>
      <font>
        <b/>
        <sz val="10"/>
        <color auto="1"/>
        <name val="Arial Cyr"/>
        <scheme val="none"/>
      </font>
      <numFmt numFmtId="166" formatCode="#,##0.0"/>
    </ndxf>
  </rcc>
  <rcc rId="1529" sId="3" odxf="1" dxf="1">
    <nc r="K346">
      <f>I346-J346</f>
    </nc>
    <odxf>
      <font>
        <b val="0"/>
        <sz val="10"/>
        <color auto="1"/>
        <name val="Arial Cyr"/>
        <scheme val="none"/>
      </font>
      <numFmt numFmtId="0" formatCode="General"/>
    </odxf>
    <ndxf>
      <font>
        <b/>
        <sz val="10"/>
        <color auto="1"/>
        <name val="Arial Cyr"/>
        <scheme val="none"/>
      </font>
      <numFmt numFmtId="166" formatCode="#,##0.0"/>
    </ndxf>
  </rcc>
  <rcc rId="1530" sId="3" odxf="1" dxf="1">
    <nc r="K347">
      <f>I347-J347</f>
    </nc>
    <odxf>
      <font>
        <b val="0"/>
        <sz val="10"/>
        <color auto="1"/>
        <name val="Arial Cyr"/>
        <scheme val="none"/>
      </font>
      <numFmt numFmtId="0" formatCode="General"/>
    </odxf>
    <ndxf>
      <font>
        <b/>
        <sz val="10"/>
        <color auto="1"/>
        <name val="Arial Cyr"/>
        <scheme val="none"/>
      </font>
      <numFmt numFmtId="166" formatCode="#,##0.0"/>
    </ndxf>
  </rcc>
  <rcc rId="1531" sId="3" odxf="1" dxf="1">
    <nc r="K348">
      <f>I348-J348</f>
    </nc>
    <odxf>
      <font>
        <b val="0"/>
        <sz val="10"/>
        <color auto="1"/>
        <name val="Arial Cyr"/>
        <scheme val="none"/>
      </font>
      <numFmt numFmtId="0" formatCode="General"/>
    </odxf>
    <ndxf>
      <font>
        <b/>
        <sz val="10"/>
        <color auto="1"/>
        <name val="Arial Cyr"/>
        <scheme val="none"/>
      </font>
      <numFmt numFmtId="166" formatCode="#,##0.0"/>
    </ndxf>
  </rcc>
  <rcc rId="1532" sId="3" odxf="1" dxf="1">
    <nc r="K349">
      <f>I349-J349</f>
    </nc>
    <odxf>
      <font>
        <b val="0"/>
        <sz val="10"/>
        <color auto="1"/>
        <name val="Arial Cyr"/>
        <scheme val="none"/>
      </font>
      <numFmt numFmtId="0" formatCode="General"/>
    </odxf>
    <ndxf>
      <font>
        <b/>
        <sz val="10"/>
        <color auto="1"/>
        <name val="Arial Cyr"/>
        <scheme val="none"/>
      </font>
      <numFmt numFmtId="166" formatCode="#,##0.0"/>
    </ndxf>
  </rcc>
  <rcc rId="1533" sId="3" odxf="1" dxf="1">
    <nc r="K350">
      <f>I350-J350</f>
    </nc>
    <odxf>
      <font>
        <b val="0"/>
        <sz val="10"/>
        <color auto="1"/>
        <name val="Arial Cyr"/>
        <scheme val="none"/>
      </font>
      <numFmt numFmtId="0" formatCode="General"/>
    </odxf>
    <ndxf>
      <font>
        <b/>
        <sz val="10"/>
        <color auto="1"/>
        <name val="Arial Cyr"/>
        <scheme val="none"/>
      </font>
      <numFmt numFmtId="166" formatCode="#,##0.0"/>
    </ndxf>
  </rcc>
  <rcc rId="1534" sId="3" odxf="1" dxf="1">
    <nc r="K351">
      <f>I351-J351</f>
    </nc>
    <odxf>
      <font>
        <b val="0"/>
        <sz val="10"/>
        <color auto="1"/>
        <name val="Arial Cyr"/>
        <scheme val="none"/>
      </font>
      <numFmt numFmtId="0" formatCode="General"/>
    </odxf>
    <ndxf>
      <font>
        <b/>
        <sz val="10"/>
        <color auto="1"/>
        <name val="Arial Cyr"/>
        <scheme val="none"/>
      </font>
      <numFmt numFmtId="166" formatCode="#,##0.0"/>
    </ndxf>
  </rcc>
  <rcc rId="1535" sId="3" odxf="1" dxf="1">
    <nc r="K352">
      <f>I352-J352</f>
    </nc>
    <odxf>
      <font>
        <b val="0"/>
        <sz val="10"/>
        <color auto="1"/>
        <name val="Arial Cyr"/>
        <scheme val="none"/>
      </font>
      <numFmt numFmtId="0" formatCode="General"/>
    </odxf>
    <ndxf>
      <font>
        <b/>
        <sz val="10"/>
        <color auto="1"/>
        <name val="Arial Cyr"/>
        <scheme val="none"/>
      </font>
      <numFmt numFmtId="166" formatCode="#,##0.0"/>
    </ndxf>
  </rcc>
  <rcc rId="1536" sId="3" odxf="1" dxf="1">
    <nc r="K353">
      <f>I353-J353</f>
    </nc>
    <odxf>
      <font>
        <b val="0"/>
        <sz val="10"/>
        <color auto="1"/>
        <name val="Arial Cyr"/>
        <scheme val="none"/>
      </font>
      <numFmt numFmtId="0" formatCode="General"/>
    </odxf>
    <ndxf>
      <font>
        <b/>
        <sz val="10"/>
        <color auto="1"/>
        <name val="Arial Cyr"/>
        <scheme val="none"/>
      </font>
      <numFmt numFmtId="166" formatCode="#,##0.0"/>
    </ndxf>
  </rcc>
  <rcc rId="1537" sId="3" odxf="1" dxf="1">
    <nc r="K354">
      <f>I354-J354</f>
    </nc>
    <odxf>
      <font>
        <b val="0"/>
        <sz val="10"/>
        <color auto="1"/>
        <name val="Arial Cyr"/>
        <scheme val="none"/>
      </font>
      <numFmt numFmtId="0" formatCode="General"/>
    </odxf>
    <ndxf>
      <font>
        <b/>
        <sz val="10"/>
        <color auto="1"/>
        <name val="Arial Cyr"/>
        <scheme val="none"/>
      </font>
      <numFmt numFmtId="166" formatCode="#,##0.0"/>
    </ndxf>
  </rcc>
  <rcc rId="1538" sId="3" odxf="1" dxf="1">
    <nc r="K355">
      <f>I355-J355</f>
    </nc>
    <odxf>
      <font>
        <b val="0"/>
        <sz val="10"/>
        <color auto="1"/>
        <name val="Arial Cyr"/>
        <scheme val="none"/>
      </font>
      <numFmt numFmtId="0" formatCode="General"/>
    </odxf>
    <ndxf>
      <font>
        <b/>
        <sz val="10"/>
        <color auto="1"/>
        <name val="Arial Cyr"/>
        <scheme val="none"/>
      </font>
      <numFmt numFmtId="166" formatCode="#,##0.0"/>
    </ndxf>
  </rcc>
  <rcc rId="1539" sId="3" odxf="1" dxf="1">
    <nc r="K356">
      <f>I356-J356</f>
    </nc>
    <odxf>
      <font>
        <b val="0"/>
        <sz val="10"/>
        <color auto="1"/>
        <name val="Arial Cyr"/>
        <scheme val="none"/>
      </font>
      <numFmt numFmtId="0" formatCode="General"/>
    </odxf>
    <ndxf>
      <font>
        <b/>
        <sz val="10"/>
        <color auto="1"/>
        <name val="Arial Cyr"/>
        <scheme val="none"/>
      </font>
      <numFmt numFmtId="166" formatCode="#,##0.0"/>
    </ndxf>
  </rcc>
  <rcc rId="1540" sId="3" odxf="1" dxf="1">
    <nc r="K357">
      <f>I357-J357</f>
    </nc>
    <odxf>
      <font>
        <b val="0"/>
        <sz val="10"/>
        <color auto="1"/>
        <name val="Arial Cyr"/>
        <scheme val="none"/>
      </font>
      <numFmt numFmtId="0" formatCode="General"/>
    </odxf>
    <ndxf>
      <font>
        <b/>
        <sz val="10"/>
        <color auto="1"/>
        <name val="Arial Cyr"/>
        <scheme val="none"/>
      </font>
      <numFmt numFmtId="166" formatCode="#,##0.0"/>
    </ndxf>
  </rcc>
  <rcc rId="1541" sId="3" odxf="1" dxf="1">
    <nc r="K358">
      <f>I358-J358</f>
    </nc>
    <odxf>
      <font>
        <b val="0"/>
        <sz val="10"/>
        <color auto="1"/>
        <name val="Arial Cyr"/>
        <scheme val="none"/>
      </font>
      <numFmt numFmtId="0" formatCode="General"/>
    </odxf>
    <ndxf>
      <font>
        <b/>
        <sz val="10"/>
        <color auto="1"/>
        <name val="Arial Cyr"/>
        <scheme val="none"/>
      </font>
      <numFmt numFmtId="166" formatCode="#,##0.0"/>
    </ndxf>
  </rcc>
  <rcc rId="1542" sId="3" odxf="1" dxf="1">
    <nc r="K359">
      <f>I359-J359</f>
    </nc>
    <odxf>
      <font>
        <b val="0"/>
        <sz val="10"/>
        <color auto="1"/>
        <name val="Arial Cyr"/>
        <scheme val="none"/>
      </font>
      <numFmt numFmtId="0" formatCode="General"/>
    </odxf>
    <ndxf>
      <font>
        <b/>
        <sz val="10"/>
        <color auto="1"/>
        <name val="Arial Cyr"/>
        <scheme val="none"/>
      </font>
      <numFmt numFmtId="166" formatCode="#,##0.0"/>
    </ndxf>
  </rcc>
  <rcc rId="1543" sId="3" odxf="1" dxf="1">
    <nc r="K360">
      <f>I360-J360</f>
    </nc>
    <odxf>
      <font>
        <b val="0"/>
        <sz val="10"/>
        <color auto="1"/>
        <name val="Arial Cyr"/>
        <scheme val="none"/>
      </font>
      <numFmt numFmtId="0" formatCode="General"/>
    </odxf>
    <ndxf>
      <font>
        <b/>
        <sz val="10"/>
        <color auto="1"/>
        <name val="Arial Cyr"/>
        <scheme val="none"/>
      </font>
      <numFmt numFmtId="166" formatCode="#,##0.0"/>
    </ndxf>
  </rcc>
  <rcc rId="1544" sId="3" odxf="1" dxf="1">
    <nc r="K361">
      <f>I361-J361</f>
    </nc>
    <odxf>
      <font>
        <b val="0"/>
        <sz val="10"/>
        <color auto="1"/>
        <name val="Arial Cyr"/>
        <scheme val="none"/>
      </font>
      <numFmt numFmtId="0" formatCode="General"/>
    </odxf>
    <ndxf>
      <font>
        <b/>
        <sz val="10"/>
        <color auto="1"/>
        <name val="Arial Cyr"/>
        <scheme val="none"/>
      </font>
      <numFmt numFmtId="166" formatCode="#,##0.0"/>
    </ndxf>
  </rcc>
  <rcc rId="1545" sId="3" odxf="1" dxf="1">
    <nc r="K362">
      <f>I362-J362</f>
    </nc>
    <odxf>
      <font>
        <b val="0"/>
        <sz val="10"/>
        <color auto="1"/>
        <name val="Arial Cyr"/>
        <scheme val="none"/>
      </font>
      <numFmt numFmtId="0" formatCode="General"/>
    </odxf>
    <ndxf>
      <font>
        <b/>
        <sz val="10"/>
        <color auto="1"/>
        <name val="Arial Cyr"/>
        <scheme val="none"/>
      </font>
      <numFmt numFmtId="166" formatCode="#,##0.0"/>
    </ndxf>
  </rcc>
  <rcc rId="1546" sId="3" odxf="1" dxf="1">
    <nc r="K363">
      <f>I363-J363</f>
    </nc>
    <odxf>
      <font>
        <b val="0"/>
        <sz val="10"/>
        <color auto="1"/>
        <name val="Arial Cyr"/>
        <scheme val="none"/>
      </font>
      <numFmt numFmtId="0" formatCode="General"/>
    </odxf>
    <ndxf>
      <font>
        <b/>
        <sz val="10"/>
        <color auto="1"/>
        <name val="Arial Cyr"/>
        <scheme val="none"/>
      </font>
      <numFmt numFmtId="166" formatCode="#,##0.0"/>
    </ndxf>
  </rcc>
  <rcc rId="1547" sId="3" odxf="1" dxf="1">
    <nc r="K364">
      <f>I364-J364</f>
    </nc>
    <odxf>
      <font>
        <b val="0"/>
        <sz val="10"/>
        <color auto="1"/>
        <name val="Arial Cyr"/>
        <scheme val="none"/>
      </font>
      <numFmt numFmtId="0" formatCode="General"/>
    </odxf>
    <ndxf>
      <font>
        <b/>
        <sz val="10"/>
        <color auto="1"/>
        <name val="Arial Cyr"/>
        <scheme val="none"/>
      </font>
      <numFmt numFmtId="166" formatCode="#,##0.0"/>
    </ndxf>
  </rcc>
  <rcc rId="1548" sId="3" odxf="1" dxf="1">
    <nc r="K365">
      <f>I365-J365</f>
    </nc>
    <odxf>
      <font>
        <b val="0"/>
        <sz val="10"/>
        <color auto="1"/>
        <name val="Arial Cyr"/>
        <scheme val="none"/>
      </font>
      <numFmt numFmtId="0" formatCode="General"/>
    </odxf>
    <ndxf>
      <font>
        <b/>
        <sz val="10"/>
        <color auto="1"/>
        <name val="Arial Cyr"/>
        <scheme val="none"/>
      </font>
      <numFmt numFmtId="166" formatCode="#,##0.0"/>
    </ndxf>
  </rcc>
  <rcc rId="1549" sId="3" odxf="1" dxf="1">
    <nc r="K366">
      <f>I366-J366</f>
    </nc>
    <odxf>
      <font>
        <b val="0"/>
        <sz val="10"/>
        <color auto="1"/>
        <name val="Arial Cyr"/>
        <scheme val="none"/>
      </font>
      <numFmt numFmtId="0" formatCode="General"/>
    </odxf>
    <ndxf>
      <font>
        <b/>
        <sz val="10"/>
        <color auto="1"/>
        <name val="Arial Cyr"/>
        <scheme val="none"/>
      </font>
      <numFmt numFmtId="166" formatCode="#,##0.0"/>
    </ndxf>
  </rcc>
  <rcc rId="1550" sId="3" odxf="1" dxf="1">
    <nc r="K367">
      <f>I367-J367</f>
    </nc>
    <odxf>
      <font>
        <b val="0"/>
        <sz val="10"/>
        <color auto="1"/>
        <name val="Arial Cyr"/>
        <scheme val="none"/>
      </font>
      <numFmt numFmtId="0" formatCode="General"/>
    </odxf>
    <ndxf>
      <font>
        <b/>
        <sz val="10"/>
        <color auto="1"/>
        <name val="Arial Cyr"/>
        <scheme val="none"/>
      </font>
      <numFmt numFmtId="166" formatCode="#,##0.0"/>
    </ndxf>
  </rcc>
  <rcc rId="1551" sId="3" odxf="1" dxf="1">
    <nc r="K368">
      <f>I368-J368</f>
    </nc>
    <odxf>
      <font>
        <b val="0"/>
        <sz val="10"/>
        <color auto="1"/>
        <name val="Arial Cyr"/>
        <scheme val="none"/>
      </font>
      <numFmt numFmtId="0" formatCode="General"/>
    </odxf>
    <ndxf>
      <font>
        <b/>
        <sz val="10"/>
        <color auto="1"/>
        <name val="Arial Cyr"/>
        <scheme val="none"/>
      </font>
      <numFmt numFmtId="166" formatCode="#,##0.0"/>
    </ndxf>
  </rcc>
  <rcc rId="1552" sId="3" odxf="1" dxf="1">
    <nc r="K369">
      <f>I369-J369</f>
    </nc>
    <odxf>
      <font>
        <b val="0"/>
        <sz val="10"/>
        <color auto="1"/>
        <name val="Arial Cyr"/>
        <scheme val="none"/>
      </font>
      <numFmt numFmtId="0" formatCode="General"/>
    </odxf>
    <ndxf>
      <font>
        <b/>
        <sz val="10"/>
        <color auto="1"/>
        <name val="Arial Cyr"/>
        <scheme val="none"/>
      </font>
      <numFmt numFmtId="166" formatCode="#,##0.0"/>
    </ndxf>
  </rcc>
  <rcc rId="1553" sId="3" odxf="1" dxf="1">
    <nc r="K370">
      <f>I370-J370</f>
    </nc>
    <odxf>
      <font>
        <b val="0"/>
        <sz val="10"/>
        <color auto="1"/>
        <name val="Arial Cyr"/>
        <scheme val="none"/>
      </font>
      <numFmt numFmtId="0" formatCode="General"/>
    </odxf>
    <ndxf>
      <font>
        <b/>
        <sz val="10"/>
        <color auto="1"/>
        <name val="Arial Cyr"/>
        <scheme val="none"/>
      </font>
      <numFmt numFmtId="166" formatCode="#,##0.0"/>
    </ndxf>
  </rcc>
  <rcc rId="1554" sId="3" odxf="1" dxf="1">
    <nc r="K371">
      <f>I371-J371</f>
    </nc>
    <odxf>
      <font>
        <b val="0"/>
        <sz val="10"/>
        <color auto="1"/>
        <name val="Arial Cyr"/>
        <scheme val="none"/>
      </font>
      <numFmt numFmtId="0" formatCode="General"/>
    </odxf>
    <ndxf>
      <font>
        <b/>
        <sz val="10"/>
        <color auto="1"/>
        <name val="Arial Cyr"/>
        <scheme val="none"/>
      </font>
      <numFmt numFmtId="166" formatCode="#,##0.0"/>
    </ndxf>
  </rcc>
  <rcc rId="1555" sId="3" odxf="1" dxf="1">
    <nc r="K372">
      <f>I372-J372</f>
    </nc>
    <odxf>
      <font>
        <b val="0"/>
        <sz val="10"/>
        <color auto="1"/>
        <name val="Arial Cyr"/>
        <scheme val="none"/>
      </font>
      <numFmt numFmtId="0" formatCode="General"/>
    </odxf>
    <ndxf>
      <font>
        <b/>
        <sz val="10"/>
        <color auto="1"/>
        <name val="Arial Cyr"/>
        <scheme val="none"/>
      </font>
      <numFmt numFmtId="166" formatCode="#,##0.0"/>
    </ndxf>
  </rcc>
  <rcc rId="1556" sId="3" odxf="1" dxf="1">
    <nc r="K373">
      <f>I373-J373</f>
    </nc>
    <odxf>
      <font>
        <b val="0"/>
        <sz val="10"/>
        <color auto="1"/>
        <name val="Arial Cyr"/>
        <scheme val="none"/>
      </font>
      <numFmt numFmtId="0" formatCode="General"/>
    </odxf>
    <ndxf>
      <font>
        <b/>
        <sz val="10"/>
        <color auto="1"/>
        <name val="Arial Cyr"/>
        <scheme val="none"/>
      </font>
      <numFmt numFmtId="166" formatCode="#,##0.0"/>
    </ndxf>
  </rcc>
  <rcc rId="1557" sId="3" odxf="1" dxf="1">
    <nc r="K374">
      <f>I374-J374</f>
    </nc>
    <odxf>
      <font>
        <b val="0"/>
        <sz val="10"/>
        <color auto="1"/>
        <name val="Arial Cyr"/>
        <scheme val="none"/>
      </font>
      <numFmt numFmtId="0" formatCode="General"/>
    </odxf>
    <ndxf>
      <font>
        <b/>
        <sz val="10"/>
        <color auto="1"/>
        <name val="Arial Cyr"/>
        <scheme val="none"/>
      </font>
      <numFmt numFmtId="166" formatCode="#,##0.0"/>
    </ndxf>
  </rcc>
  <rcc rId="1558" sId="3" odxf="1" dxf="1">
    <nc r="K375">
      <f>I375-J375</f>
    </nc>
    <odxf>
      <font>
        <b val="0"/>
        <sz val="10"/>
        <color auto="1"/>
        <name val="Arial Cyr"/>
        <scheme val="none"/>
      </font>
      <numFmt numFmtId="0" formatCode="General"/>
    </odxf>
    <ndxf>
      <font>
        <b/>
        <sz val="10"/>
        <color auto="1"/>
        <name val="Arial Cyr"/>
        <scheme val="none"/>
      </font>
      <numFmt numFmtId="166" formatCode="#,##0.0"/>
    </ndxf>
  </rcc>
  <rcc rId="1559" sId="3" odxf="1" dxf="1">
    <nc r="K376">
      <f>I376-J376</f>
    </nc>
    <odxf>
      <font>
        <b val="0"/>
        <sz val="10"/>
        <color auto="1"/>
        <name val="Arial Cyr"/>
        <scheme val="none"/>
      </font>
      <numFmt numFmtId="0" formatCode="General"/>
    </odxf>
    <ndxf>
      <font>
        <b/>
        <sz val="10"/>
        <color auto="1"/>
        <name val="Arial Cyr"/>
        <scheme val="none"/>
      </font>
      <numFmt numFmtId="166" formatCode="#,##0.0"/>
    </ndxf>
  </rcc>
  <rcc rId="1560" sId="3" odxf="1" dxf="1">
    <nc r="K377">
      <f>I377-J377</f>
    </nc>
    <odxf>
      <font>
        <b val="0"/>
        <sz val="10"/>
        <color auto="1"/>
        <name val="Arial Cyr"/>
        <scheme val="none"/>
      </font>
      <numFmt numFmtId="0" formatCode="General"/>
    </odxf>
    <ndxf>
      <font>
        <b/>
        <sz val="10"/>
        <color auto="1"/>
        <name val="Arial Cyr"/>
        <scheme val="none"/>
      </font>
      <numFmt numFmtId="166" formatCode="#,##0.0"/>
    </ndxf>
  </rcc>
  <rcc rId="1561" sId="3" odxf="1" dxf="1">
    <nc r="K378">
      <f>I378-J378</f>
    </nc>
    <odxf>
      <font>
        <b val="0"/>
        <sz val="10"/>
        <color auto="1"/>
        <name val="Arial Cyr"/>
        <scheme val="none"/>
      </font>
      <numFmt numFmtId="0" formatCode="General"/>
    </odxf>
    <ndxf>
      <font>
        <b/>
        <sz val="10"/>
        <color auto="1"/>
        <name val="Arial Cyr"/>
        <scheme val="none"/>
      </font>
      <numFmt numFmtId="166" formatCode="#,##0.0"/>
    </ndxf>
  </rcc>
  <rcc rId="1562" sId="3" odxf="1" dxf="1">
    <nc r="K379">
      <f>I379-J379</f>
    </nc>
    <odxf>
      <font>
        <b val="0"/>
        <sz val="10"/>
        <color auto="1"/>
        <name val="Arial Cyr"/>
        <scheme val="none"/>
      </font>
      <numFmt numFmtId="0" formatCode="General"/>
    </odxf>
    <ndxf>
      <font>
        <b/>
        <sz val="10"/>
        <color auto="1"/>
        <name val="Arial Cyr"/>
        <scheme val="none"/>
      </font>
      <numFmt numFmtId="166" formatCode="#,##0.0"/>
    </ndxf>
  </rcc>
  <rcc rId="1563" sId="3" odxf="1" dxf="1">
    <nc r="K380">
      <f>I380-J380</f>
    </nc>
    <odxf>
      <font>
        <b val="0"/>
        <sz val="10"/>
        <color auto="1"/>
        <name val="Arial Cyr"/>
        <scheme val="none"/>
      </font>
      <numFmt numFmtId="0" formatCode="General"/>
    </odxf>
    <ndxf>
      <font>
        <b/>
        <sz val="10"/>
        <color auto="1"/>
        <name val="Arial Cyr"/>
        <scheme val="none"/>
      </font>
      <numFmt numFmtId="166" formatCode="#,##0.0"/>
    </ndxf>
  </rcc>
  <rcc rId="1564" sId="3" odxf="1" dxf="1">
    <nc r="K381">
      <f>I381-J381</f>
    </nc>
    <odxf>
      <font>
        <b val="0"/>
        <sz val="10"/>
        <color auto="1"/>
        <name val="Arial Cyr"/>
        <scheme val="none"/>
      </font>
      <numFmt numFmtId="0" formatCode="General"/>
    </odxf>
    <ndxf>
      <font>
        <b/>
        <sz val="10"/>
        <color auto="1"/>
        <name val="Arial Cyr"/>
        <scheme val="none"/>
      </font>
      <numFmt numFmtId="166" formatCode="#,##0.0"/>
    </ndxf>
  </rcc>
  <rcc rId="1565" sId="3" odxf="1" dxf="1">
    <nc r="K382">
      <f>I382-J382</f>
    </nc>
    <odxf>
      <font>
        <b val="0"/>
        <sz val="10"/>
        <color auto="1"/>
        <name val="Arial Cyr"/>
        <scheme val="none"/>
      </font>
      <numFmt numFmtId="0" formatCode="General"/>
    </odxf>
    <ndxf>
      <font>
        <b/>
        <sz val="10"/>
        <color auto="1"/>
        <name val="Arial Cyr"/>
        <scheme val="none"/>
      </font>
      <numFmt numFmtId="166" formatCode="#,##0.0"/>
    </ndxf>
  </rcc>
  <rcc rId="1566" sId="3" odxf="1" dxf="1">
    <nc r="K383">
      <f>I383-J383</f>
    </nc>
    <odxf>
      <font>
        <b val="0"/>
        <sz val="10"/>
        <color auto="1"/>
        <name val="Arial Cyr"/>
        <scheme val="none"/>
      </font>
      <numFmt numFmtId="0" formatCode="General"/>
    </odxf>
    <ndxf>
      <font>
        <b/>
        <sz val="10"/>
        <color auto="1"/>
        <name val="Arial Cyr"/>
        <scheme val="none"/>
      </font>
      <numFmt numFmtId="166" formatCode="#,##0.0"/>
    </ndxf>
  </rcc>
  <rcc rId="1567" sId="3" odxf="1" dxf="1">
    <nc r="K384">
      <f>I384-J384</f>
    </nc>
    <odxf>
      <font>
        <b val="0"/>
        <sz val="10"/>
        <color auto="1"/>
        <name val="Arial Cyr"/>
        <scheme val="none"/>
      </font>
      <numFmt numFmtId="0" formatCode="General"/>
    </odxf>
    <ndxf>
      <font>
        <b/>
        <sz val="10"/>
        <color auto="1"/>
        <name val="Arial Cyr"/>
        <scheme val="none"/>
      </font>
      <numFmt numFmtId="166" formatCode="#,##0.0"/>
    </ndxf>
  </rcc>
  <rcc rId="1568" sId="3" odxf="1" dxf="1">
    <nc r="K385">
      <f>I385-J385</f>
    </nc>
    <odxf>
      <font>
        <b val="0"/>
        <sz val="10"/>
        <color auto="1"/>
        <name val="Arial Cyr"/>
        <scheme val="none"/>
      </font>
      <numFmt numFmtId="0" formatCode="General"/>
    </odxf>
    <ndxf>
      <font>
        <b/>
        <sz val="10"/>
        <color auto="1"/>
        <name val="Arial Cyr"/>
        <scheme val="none"/>
      </font>
      <numFmt numFmtId="166" formatCode="#,##0.0"/>
    </ndxf>
  </rcc>
  <rcc rId="1569" sId="3" odxf="1" dxf="1">
    <nc r="K386">
      <f>I386-J386</f>
    </nc>
    <odxf>
      <font>
        <b val="0"/>
        <sz val="10"/>
        <color auto="1"/>
        <name val="Arial Cyr"/>
        <scheme val="none"/>
      </font>
      <numFmt numFmtId="0" formatCode="General"/>
    </odxf>
    <ndxf>
      <font>
        <b/>
        <sz val="10"/>
        <color auto="1"/>
        <name val="Arial Cyr"/>
        <scheme val="none"/>
      </font>
      <numFmt numFmtId="166" formatCode="#,##0.0"/>
    </ndxf>
  </rcc>
  <rcc rId="1570" sId="3" odxf="1" dxf="1">
    <nc r="K387">
      <f>I387-J387</f>
    </nc>
    <odxf>
      <font>
        <b val="0"/>
        <sz val="10"/>
        <color auto="1"/>
        <name val="Arial Cyr"/>
        <scheme val="none"/>
      </font>
      <numFmt numFmtId="0" formatCode="General"/>
    </odxf>
    <ndxf>
      <font>
        <b/>
        <sz val="10"/>
        <color auto="1"/>
        <name val="Arial Cyr"/>
        <scheme val="none"/>
      </font>
      <numFmt numFmtId="166" formatCode="#,##0.0"/>
    </ndxf>
  </rcc>
  <rcc rId="1571" sId="3" odxf="1" dxf="1">
    <nc r="K388">
      <f>I388-J388</f>
    </nc>
    <odxf>
      <font>
        <b val="0"/>
        <sz val="10"/>
        <color auto="1"/>
        <name val="Arial Cyr"/>
        <scheme val="none"/>
      </font>
      <numFmt numFmtId="0" formatCode="General"/>
    </odxf>
    <ndxf>
      <font>
        <b/>
        <sz val="10"/>
        <color auto="1"/>
        <name val="Arial Cyr"/>
        <scheme val="none"/>
      </font>
      <numFmt numFmtId="166" formatCode="#,##0.0"/>
    </ndxf>
  </rcc>
  <rcc rId="1572" sId="3" odxf="1" dxf="1">
    <nc r="K389">
      <f>I389-J389</f>
    </nc>
    <odxf>
      <font>
        <b val="0"/>
        <sz val="10"/>
        <color auto="1"/>
        <name val="Arial Cyr"/>
        <scheme val="none"/>
      </font>
      <numFmt numFmtId="0" formatCode="General"/>
    </odxf>
    <ndxf>
      <font>
        <b/>
        <sz val="10"/>
        <color auto="1"/>
        <name val="Arial Cyr"/>
        <scheme val="none"/>
      </font>
      <numFmt numFmtId="166" formatCode="#,##0.0"/>
    </ndxf>
  </rcc>
  <rcc rId="1573" sId="3" odxf="1" dxf="1">
    <nc r="K390">
      <f>I390-J390</f>
    </nc>
    <odxf>
      <font>
        <b val="0"/>
        <sz val="10"/>
        <color auto="1"/>
        <name val="Arial Cyr"/>
        <scheme val="none"/>
      </font>
      <numFmt numFmtId="0" formatCode="General"/>
    </odxf>
    <ndxf>
      <font>
        <b/>
        <sz val="10"/>
        <color auto="1"/>
        <name val="Arial Cyr"/>
        <scheme val="none"/>
      </font>
      <numFmt numFmtId="166" formatCode="#,##0.0"/>
    </ndxf>
  </rcc>
  <rcc rId="1574" sId="3" odxf="1" dxf="1">
    <nc r="K391">
      <f>I391-J391</f>
    </nc>
    <odxf>
      <font>
        <b val="0"/>
        <sz val="10"/>
        <color auto="1"/>
        <name val="Arial Cyr"/>
        <scheme val="none"/>
      </font>
      <numFmt numFmtId="0" formatCode="General"/>
    </odxf>
    <ndxf>
      <font>
        <b/>
        <sz val="10"/>
        <color auto="1"/>
        <name val="Arial Cyr"/>
        <scheme val="none"/>
      </font>
      <numFmt numFmtId="166" formatCode="#,##0.0"/>
    </ndxf>
  </rcc>
  <rcc rId="1575" sId="3" odxf="1" dxf="1">
    <nc r="K392">
      <f>I392-J392</f>
    </nc>
    <odxf>
      <font>
        <b val="0"/>
        <sz val="10"/>
        <color auto="1"/>
        <name val="Arial Cyr"/>
        <scheme val="none"/>
      </font>
      <numFmt numFmtId="0" formatCode="General"/>
    </odxf>
    <ndxf>
      <font>
        <b/>
        <sz val="10"/>
        <color auto="1"/>
        <name val="Arial Cyr"/>
        <scheme val="none"/>
      </font>
      <numFmt numFmtId="166" formatCode="#,##0.0"/>
    </ndxf>
  </rcc>
  <rcc rId="1576" sId="3" odxf="1" dxf="1">
    <nc r="K393">
      <f>I393-J393</f>
    </nc>
    <odxf>
      <font>
        <b val="0"/>
        <sz val="10"/>
        <color auto="1"/>
        <name val="Arial Cyr"/>
        <scheme val="none"/>
      </font>
      <numFmt numFmtId="0" formatCode="General"/>
    </odxf>
    <ndxf>
      <font>
        <b/>
        <sz val="10"/>
        <color auto="1"/>
        <name val="Arial Cyr"/>
        <scheme val="none"/>
      </font>
      <numFmt numFmtId="166" formatCode="#,##0.0"/>
    </ndxf>
  </rcc>
  <rcc rId="1577" sId="3" odxf="1" dxf="1">
    <nc r="K394">
      <f>I394-J394</f>
    </nc>
    <odxf>
      <font>
        <b val="0"/>
        <sz val="10"/>
        <color auto="1"/>
        <name val="Arial Cyr"/>
        <scheme val="none"/>
      </font>
      <numFmt numFmtId="0" formatCode="General"/>
    </odxf>
    <ndxf>
      <font>
        <b/>
        <sz val="10"/>
        <color auto="1"/>
        <name val="Arial Cyr"/>
        <scheme val="none"/>
      </font>
      <numFmt numFmtId="166" formatCode="#,##0.0"/>
    </ndxf>
  </rcc>
  <rcc rId="1578" sId="3" odxf="1" dxf="1">
    <nc r="K395">
      <f>I395-J395</f>
    </nc>
    <odxf>
      <font>
        <b val="0"/>
        <sz val="10"/>
        <color auto="1"/>
        <name val="Arial Cyr"/>
        <scheme val="none"/>
      </font>
      <numFmt numFmtId="0" formatCode="General"/>
    </odxf>
    <ndxf>
      <font>
        <b/>
        <sz val="10"/>
        <color auto="1"/>
        <name val="Arial Cyr"/>
        <scheme val="none"/>
      </font>
      <numFmt numFmtId="166" formatCode="#,##0.0"/>
    </ndxf>
  </rcc>
  <rcc rId="1579" sId="3" odxf="1" dxf="1">
    <nc r="K396">
      <f>I396-J396</f>
    </nc>
    <odxf>
      <font>
        <b val="0"/>
        <sz val="10"/>
        <color auto="1"/>
        <name val="Arial Cyr"/>
        <scheme val="none"/>
      </font>
      <numFmt numFmtId="0" formatCode="General"/>
    </odxf>
    <ndxf>
      <font>
        <b/>
        <sz val="10"/>
        <color auto="1"/>
        <name val="Arial Cyr"/>
        <scheme val="none"/>
      </font>
      <numFmt numFmtId="166" formatCode="#,##0.0"/>
    </ndxf>
  </rcc>
  <rcc rId="1580" sId="3" odxf="1" dxf="1">
    <nc r="K397">
      <f>I397-J397</f>
    </nc>
    <odxf>
      <font>
        <b val="0"/>
        <sz val="10"/>
        <color auto="1"/>
        <name val="Arial Cyr"/>
        <scheme val="none"/>
      </font>
      <numFmt numFmtId="0" formatCode="General"/>
    </odxf>
    <ndxf>
      <font>
        <b/>
        <sz val="10"/>
        <color auto="1"/>
        <name val="Arial Cyr"/>
        <scheme val="none"/>
      </font>
      <numFmt numFmtId="166" formatCode="#,##0.0"/>
    </ndxf>
  </rcc>
  <rcc rId="1581" sId="3" odxf="1" dxf="1">
    <nc r="K398">
      <f>I398-J398</f>
    </nc>
    <odxf>
      <font>
        <b val="0"/>
        <sz val="10"/>
        <color auto="1"/>
        <name val="Arial Cyr"/>
        <scheme val="none"/>
      </font>
      <numFmt numFmtId="0" formatCode="General"/>
    </odxf>
    <ndxf>
      <font>
        <b/>
        <sz val="10"/>
        <color auto="1"/>
        <name val="Arial Cyr"/>
        <scheme val="none"/>
      </font>
      <numFmt numFmtId="166" formatCode="#,##0.0"/>
    </ndxf>
  </rcc>
  <rcc rId="1582" sId="3" odxf="1" dxf="1">
    <nc r="K399">
      <f>I399-J399</f>
    </nc>
    <odxf>
      <font>
        <b val="0"/>
        <sz val="10"/>
        <color auto="1"/>
        <name val="Arial Cyr"/>
        <scheme val="none"/>
      </font>
      <numFmt numFmtId="0" formatCode="General"/>
    </odxf>
    <ndxf>
      <font>
        <b/>
        <sz val="10"/>
        <color auto="1"/>
        <name val="Arial Cyr"/>
        <scheme val="none"/>
      </font>
      <numFmt numFmtId="166" formatCode="#,##0.0"/>
    </ndxf>
  </rcc>
  <rcc rId="1583" sId="3" odxf="1" dxf="1">
    <nc r="K400">
      <f>I400-J400</f>
    </nc>
    <odxf>
      <font>
        <b val="0"/>
        <sz val="10"/>
        <color auto="1"/>
        <name val="Arial Cyr"/>
        <scheme val="none"/>
      </font>
      <numFmt numFmtId="0" formatCode="General"/>
    </odxf>
    <ndxf>
      <font>
        <b/>
        <sz val="10"/>
        <color auto="1"/>
        <name val="Arial Cyr"/>
        <scheme val="none"/>
      </font>
      <numFmt numFmtId="166" formatCode="#,##0.0"/>
    </ndxf>
  </rcc>
  <rcc rId="1584" sId="3" odxf="1" dxf="1">
    <nc r="K401">
      <f>I401-J401</f>
    </nc>
    <odxf>
      <font>
        <b val="0"/>
        <sz val="10"/>
        <color auto="1"/>
        <name val="Arial Cyr"/>
        <scheme val="none"/>
      </font>
      <numFmt numFmtId="0" formatCode="General"/>
    </odxf>
    <ndxf>
      <font>
        <b/>
        <sz val="10"/>
        <color auto="1"/>
        <name val="Arial Cyr"/>
        <scheme val="none"/>
      </font>
      <numFmt numFmtId="166" formatCode="#,##0.0"/>
    </ndxf>
  </rcc>
  <rcc rId="1585" sId="3" odxf="1" dxf="1">
    <nc r="K402">
      <f>I402-J402</f>
    </nc>
    <odxf>
      <font>
        <b val="0"/>
        <sz val="10"/>
        <color auto="1"/>
        <name val="Arial Cyr"/>
        <scheme val="none"/>
      </font>
      <numFmt numFmtId="0" formatCode="General"/>
    </odxf>
    <ndxf>
      <font>
        <b/>
        <sz val="10"/>
        <color auto="1"/>
        <name val="Arial Cyr"/>
        <scheme val="none"/>
      </font>
      <numFmt numFmtId="166" formatCode="#,##0.0"/>
    </ndxf>
  </rcc>
  <rcc rId="1586" sId="3" odxf="1" dxf="1">
    <nc r="K403">
      <f>I403-J403</f>
    </nc>
    <odxf>
      <font>
        <b val="0"/>
        <sz val="10"/>
        <color auto="1"/>
        <name val="Arial Cyr"/>
        <scheme val="none"/>
      </font>
      <numFmt numFmtId="0" formatCode="General"/>
    </odxf>
    <ndxf>
      <font>
        <b/>
        <sz val="10"/>
        <color auto="1"/>
        <name val="Arial Cyr"/>
        <scheme val="none"/>
      </font>
      <numFmt numFmtId="166" formatCode="#,##0.0"/>
    </ndxf>
  </rcc>
  <rcc rId="1587" sId="3" odxf="1" dxf="1">
    <nc r="K404">
      <f>I404-J404</f>
    </nc>
    <odxf>
      <font>
        <b val="0"/>
        <sz val="10"/>
        <color auto="1"/>
        <name val="Arial Cyr"/>
        <scheme val="none"/>
      </font>
      <numFmt numFmtId="0" formatCode="General"/>
    </odxf>
    <ndxf>
      <font>
        <b/>
        <sz val="10"/>
        <color auto="1"/>
        <name val="Arial Cyr"/>
        <scheme val="none"/>
      </font>
      <numFmt numFmtId="166" formatCode="#,##0.0"/>
    </ndxf>
  </rcc>
  <rcc rId="1588" sId="3" odxf="1" dxf="1">
    <nc r="K405">
      <f>I405-J405</f>
    </nc>
    <odxf>
      <font>
        <b val="0"/>
        <sz val="10"/>
        <color auto="1"/>
        <name val="Arial Cyr"/>
        <scheme val="none"/>
      </font>
      <numFmt numFmtId="0" formatCode="General"/>
    </odxf>
    <ndxf>
      <font>
        <b/>
        <sz val="10"/>
        <color auto="1"/>
        <name val="Arial Cyr"/>
        <scheme val="none"/>
      </font>
      <numFmt numFmtId="166" formatCode="#,##0.0"/>
    </ndxf>
  </rcc>
  <rcc rId="1589" sId="3" odxf="1" dxf="1">
    <nc r="K406">
      <f>I406-J406</f>
    </nc>
    <odxf>
      <font>
        <b val="0"/>
        <sz val="10"/>
        <color auto="1"/>
        <name val="Arial Cyr"/>
        <scheme val="none"/>
      </font>
      <numFmt numFmtId="0" formatCode="General"/>
    </odxf>
    <ndxf>
      <font>
        <b/>
        <sz val="10"/>
        <color auto="1"/>
        <name val="Arial Cyr"/>
        <scheme val="none"/>
      </font>
      <numFmt numFmtId="166" formatCode="#,##0.0"/>
    </ndxf>
  </rcc>
  <rcc rId="1590" sId="3" odxf="1" dxf="1">
    <nc r="K407">
      <f>I407-J407</f>
    </nc>
    <odxf>
      <font>
        <b val="0"/>
        <sz val="10"/>
        <color auto="1"/>
        <name val="Arial Cyr"/>
        <scheme val="none"/>
      </font>
      <numFmt numFmtId="0" formatCode="General"/>
    </odxf>
    <ndxf>
      <font>
        <b/>
        <sz val="10"/>
        <color auto="1"/>
        <name val="Arial Cyr"/>
        <scheme val="none"/>
      </font>
      <numFmt numFmtId="166" formatCode="#,##0.0"/>
    </ndxf>
  </rcc>
  <rcc rId="1591" sId="3" odxf="1" dxf="1">
    <nc r="K408">
      <f>I408-J408</f>
    </nc>
    <odxf>
      <font>
        <b val="0"/>
        <sz val="10"/>
        <color auto="1"/>
        <name val="Arial Cyr"/>
        <scheme val="none"/>
      </font>
      <numFmt numFmtId="0" formatCode="General"/>
    </odxf>
    <ndxf>
      <font>
        <b/>
        <sz val="10"/>
        <color auto="1"/>
        <name val="Arial Cyr"/>
        <scheme val="none"/>
      </font>
      <numFmt numFmtId="166" formatCode="#,##0.0"/>
    </ndxf>
  </rcc>
  <rcc rId="1592" sId="3" odxf="1" dxf="1">
    <nc r="K409">
      <f>I409-J409</f>
    </nc>
    <odxf>
      <font>
        <b val="0"/>
        <sz val="10"/>
        <color auto="1"/>
        <name val="Arial Cyr"/>
        <scheme val="none"/>
      </font>
      <numFmt numFmtId="0" formatCode="General"/>
    </odxf>
    <ndxf>
      <font>
        <b/>
        <sz val="10"/>
        <color auto="1"/>
        <name val="Arial Cyr"/>
        <scheme val="none"/>
      </font>
      <numFmt numFmtId="166" formatCode="#,##0.0"/>
    </ndxf>
  </rcc>
  <rcc rId="1593" sId="3" odxf="1" dxf="1">
    <nc r="K410">
      <f>I410-J410</f>
    </nc>
    <odxf>
      <font>
        <b val="0"/>
        <sz val="10"/>
        <color auto="1"/>
        <name val="Arial Cyr"/>
        <scheme val="none"/>
      </font>
      <numFmt numFmtId="0" formatCode="General"/>
    </odxf>
    <ndxf>
      <font>
        <b/>
        <sz val="10"/>
        <color auto="1"/>
        <name val="Arial Cyr"/>
        <scheme val="none"/>
      </font>
      <numFmt numFmtId="166" formatCode="#,##0.0"/>
    </ndxf>
  </rcc>
  <rcc rId="1594" sId="3" odxf="1" dxf="1">
    <nc r="K411">
      <f>I411-J411</f>
    </nc>
    <odxf>
      <font>
        <b val="0"/>
        <sz val="10"/>
        <color auto="1"/>
        <name val="Arial Cyr"/>
        <scheme val="none"/>
      </font>
      <numFmt numFmtId="0" formatCode="General"/>
    </odxf>
    <ndxf>
      <font>
        <b/>
        <sz val="10"/>
        <color auto="1"/>
        <name val="Arial Cyr"/>
        <scheme val="none"/>
      </font>
      <numFmt numFmtId="166" formatCode="#,##0.0"/>
    </ndxf>
  </rcc>
  <rcc rId="1595" sId="3" odxf="1" dxf="1">
    <nc r="K412">
      <f>I412-J412</f>
    </nc>
    <odxf>
      <font>
        <b val="0"/>
        <sz val="10"/>
        <color auto="1"/>
        <name val="Arial Cyr"/>
        <scheme val="none"/>
      </font>
      <numFmt numFmtId="0" formatCode="General"/>
    </odxf>
    <ndxf>
      <font>
        <b/>
        <sz val="10"/>
        <color auto="1"/>
        <name val="Arial Cyr"/>
        <scheme val="none"/>
      </font>
      <numFmt numFmtId="166" formatCode="#,##0.0"/>
    </ndxf>
  </rcc>
  <rcc rId="1596" sId="3" odxf="1" dxf="1">
    <nc r="K413">
      <f>I413-J413</f>
    </nc>
    <odxf>
      <font>
        <b val="0"/>
        <sz val="10"/>
        <color auto="1"/>
        <name val="Arial Cyr"/>
        <scheme val="none"/>
      </font>
      <numFmt numFmtId="0" formatCode="General"/>
    </odxf>
    <ndxf>
      <font>
        <b/>
        <sz val="10"/>
        <color auto="1"/>
        <name val="Arial Cyr"/>
        <scheme val="none"/>
      </font>
      <numFmt numFmtId="166" formatCode="#,##0.0"/>
    </ndxf>
  </rcc>
  <rcc rId="1597" sId="3" odxf="1" dxf="1">
    <nc r="K414">
      <f>I414-J414</f>
    </nc>
    <odxf>
      <font>
        <b val="0"/>
        <sz val="10"/>
        <color auto="1"/>
        <name val="Arial Cyr"/>
        <scheme val="none"/>
      </font>
      <numFmt numFmtId="0" formatCode="General"/>
    </odxf>
    <ndxf>
      <font>
        <b/>
        <sz val="10"/>
        <color auto="1"/>
        <name val="Arial Cyr"/>
        <scheme val="none"/>
      </font>
      <numFmt numFmtId="166" formatCode="#,##0.0"/>
    </ndxf>
  </rcc>
  <rcc rId="1598" sId="3" odxf="1" dxf="1">
    <nc r="K415">
      <f>I415-J415</f>
    </nc>
    <odxf>
      <font>
        <b val="0"/>
        <sz val="10"/>
        <color auto="1"/>
        <name val="Arial Cyr"/>
        <scheme val="none"/>
      </font>
      <numFmt numFmtId="0" formatCode="General"/>
    </odxf>
    <ndxf>
      <font>
        <b/>
        <sz val="10"/>
        <color auto="1"/>
        <name val="Arial Cyr"/>
        <scheme val="none"/>
      </font>
      <numFmt numFmtId="166" formatCode="#,##0.0"/>
    </ndxf>
  </rcc>
  <rcc rId="1599" sId="3" odxf="1" dxf="1">
    <nc r="K416">
      <f>I416-J416</f>
    </nc>
    <odxf>
      <font>
        <b val="0"/>
        <sz val="10"/>
        <color auto="1"/>
        <name val="Arial Cyr"/>
        <scheme val="none"/>
      </font>
      <numFmt numFmtId="0" formatCode="General"/>
    </odxf>
    <ndxf>
      <font>
        <b/>
        <sz val="10"/>
        <color auto="1"/>
        <name val="Arial Cyr"/>
        <scheme val="none"/>
      </font>
      <numFmt numFmtId="166" formatCode="#,##0.0"/>
    </ndxf>
  </rcc>
  <rcc rId="1600" sId="3" odxf="1" dxf="1">
    <nc r="K417">
      <f>I417-J417</f>
    </nc>
    <odxf>
      <font>
        <b val="0"/>
        <sz val="10"/>
        <color auto="1"/>
        <name val="Arial Cyr"/>
        <scheme val="none"/>
      </font>
      <numFmt numFmtId="0" formatCode="General"/>
    </odxf>
    <ndxf>
      <font>
        <b/>
        <sz val="10"/>
        <color auto="1"/>
        <name val="Arial Cyr"/>
        <scheme val="none"/>
      </font>
      <numFmt numFmtId="166" formatCode="#,##0.0"/>
    </ndxf>
  </rcc>
  <rcc rId="1601" sId="3" odxf="1" dxf="1">
    <nc r="K418">
      <f>I418-J418</f>
    </nc>
    <odxf>
      <font>
        <b val="0"/>
        <sz val="10"/>
        <color auto="1"/>
        <name val="Arial Cyr"/>
        <scheme val="none"/>
      </font>
      <numFmt numFmtId="0" formatCode="General"/>
    </odxf>
    <ndxf>
      <font>
        <b/>
        <sz val="10"/>
        <color auto="1"/>
        <name val="Arial Cyr"/>
        <scheme val="none"/>
      </font>
      <numFmt numFmtId="166" formatCode="#,##0.0"/>
    </ndxf>
  </rcc>
  <rcc rId="1602" sId="3" odxf="1" dxf="1">
    <nc r="K419">
      <f>I419-J419</f>
    </nc>
    <odxf>
      <font>
        <b val="0"/>
        <sz val="10"/>
        <color auto="1"/>
        <name val="Arial Cyr"/>
        <scheme val="none"/>
      </font>
      <numFmt numFmtId="0" formatCode="General"/>
    </odxf>
    <ndxf>
      <font>
        <b/>
        <sz val="10"/>
        <color auto="1"/>
        <name val="Arial Cyr"/>
        <scheme val="none"/>
      </font>
      <numFmt numFmtId="166" formatCode="#,##0.0"/>
    </ndxf>
  </rcc>
  <rcc rId="1603" sId="3" odxf="1" dxf="1">
    <nc r="K420">
      <f>I420-J420</f>
    </nc>
    <odxf>
      <font>
        <b val="0"/>
        <sz val="10"/>
        <color auto="1"/>
        <name val="Arial Cyr"/>
        <scheme val="none"/>
      </font>
      <numFmt numFmtId="0" formatCode="General"/>
    </odxf>
    <ndxf>
      <font>
        <b/>
        <sz val="10"/>
        <color auto="1"/>
        <name val="Arial Cyr"/>
        <scheme val="none"/>
      </font>
      <numFmt numFmtId="166" formatCode="#,##0.0"/>
    </ndxf>
  </rcc>
  <rcc rId="1604" sId="3" odxf="1" dxf="1">
    <nc r="K421">
      <f>I421-J421</f>
    </nc>
    <odxf>
      <font>
        <b val="0"/>
        <sz val="10"/>
        <color auto="1"/>
        <name val="Arial Cyr"/>
        <scheme val="none"/>
      </font>
      <numFmt numFmtId="0" formatCode="General"/>
    </odxf>
    <ndxf>
      <font>
        <b/>
        <sz val="10"/>
        <color auto="1"/>
        <name val="Arial Cyr"/>
        <scheme val="none"/>
      </font>
      <numFmt numFmtId="166" formatCode="#,##0.0"/>
    </ndxf>
  </rcc>
  <rcc rId="1605" sId="3" odxf="1" dxf="1">
    <nc r="K422">
      <f>I422-J422</f>
    </nc>
    <odxf>
      <font>
        <b val="0"/>
        <sz val="10"/>
        <color auto="1"/>
        <name val="Arial Cyr"/>
        <scheme val="none"/>
      </font>
      <numFmt numFmtId="0" formatCode="General"/>
    </odxf>
    <ndxf>
      <font>
        <b/>
        <sz val="10"/>
        <color auto="1"/>
        <name val="Arial Cyr"/>
        <scheme val="none"/>
      </font>
      <numFmt numFmtId="166" formatCode="#,##0.0"/>
    </ndxf>
  </rcc>
  <rcc rId="1606" sId="3" odxf="1" dxf="1">
    <nc r="K423">
      <f>I423-J423</f>
    </nc>
    <odxf>
      <font>
        <b val="0"/>
        <sz val="10"/>
        <color auto="1"/>
        <name val="Arial Cyr"/>
        <scheme val="none"/>
      </font>
      <numFmt numFmtId="0" formatCode="General"/>
    </odxf>
    <ndxf>
      <font>
        <b/>
        <sz val="10"/>
        <color auto="1"/>
        <name val="Arial Cyr"/>
        <scheme val="none"/>
      </font>
      <numFmt numFmtId="166" formatCode="#,##0.0"/>
    </ndxf>
  </rcc>
  <rcc rId="1607" sId="3" odxf="1" dxf="1">
    <nc r="K424">
      <f>I424-J424</f>
    </nc>
    <odxf>
      <font>
        <b val="0"/>
        <sz val="10"/>
        <color auto="1"/>
        <name val="Arial Cyr"/>
        <scheme val="none"/>
      </font>
      <numFmt numFmtId="0" formatCode="General"/>
    </odxf>
    <ndxf>
      <font>
        <b/>
        <sz val="10"/>
        <color auto="1"/>
        <name val="Arial Cyr"/>
        <scheme val="none"/>
      </font>
      <numFmt numFmtId="166" formatCode="#,##0.0"/>
    </ndxf>
  </rcc>
  <rcc rId="1608" sId="3" odxf="1" dxf="1">
    <nc r="K425">
      <f>I425-J425</f>
    </nc>
    <odxf>
      <font>
        <b val="0"/>
        <sz val="10"/>
        <color auto="1"/>
        <name val="Arial Cyr"/>
        <scheme val="none"/>
      </font>
      <numFmt numFmtId="0" formatCode="General"/>
    </odxf>
    <ndxf>
      <font>
        <b/>
        <sz val="10"/>
        <color auto="1"/>
        <name val="Arial Cyr"/>
        <scheme val="none"/>
      </font>
      <numFmt numFmtId="166" formatCode="#,##0.0"/>
    </ndxf>
  </rcc>
  <rcc rId="1609" sId="3" odxf="1" dxf="1">
    <nc r="K426">
      <f>I426-J426</f>
    </nc>
    <odxf>
      <font>
        <b val="0"/>
        <sz val="10"/>
        <color auto="1"/>
        <name val="Arial Cyr"/>
        <scheme val="none"/>
      </font>
      <numFmt numFmtId="0" formatCode="General"/>
    </odxf>
    <ndxf>
      <font>
        <b/>
        <sz val="10"/>
        <color auto="1"/>
        <name val="Arial Cyr"/>
        <scheme val="none"/>
      </font>
      <numFmt numFmtId="166" formatCode="#,##0.0"/>
    </ndxf>
  </rcc>
  <rcc rId="1610" sId="3" odxf="1" dxf="1">
    <nc r="K427">
      <f>I427-J427</f>
    </nc>
    <odxf>
      <font>
        <b val="0"/>
        <sz val="10"/>
        <color auto="1"/>
        <name val="Arial Cyr"/>
        <scheme val="none"/>
      </font>
      <numFmt numFmtId="0" formatCode="General"/>
    </odxf>
    <ndxf>
      <font>
        <b/>
        <sz val="10"/>
        <color auto="1"/>
        <name val="Arial Cyr"/>
        <scheme val="none"/>
      </font>
      <numFmt numFmtId="166" formatCode="#,##0.0"/>
    </ndxf>
  </rcc>
  <rcc rId="1611" sId="3" odxf="1" dxf="1">
    <nc r="K428">
      <f>I428-J428</f>
    </nc>
    <odxf>
      <font>
        <b val="0"/>
        <sz val="10"/>
        <color auto="1"/>
        <name val="Arial Cyr"/>
        <scheme val="none"/>
      </font>
      <numFmt numFmtId="0" formatCode="General"/>
    </odxf>
    <ndxf>
      <font>
        <b/>
        <sz val="10"/>
        <color auto="1"/>
        <name val="Arial Cyr"/>
        <scheme val="none"/>
      </font>
      <numFmt numFmtId="166" formatCode="#,##0.0"/>
    </ndxf>
  </rcc>
  <rcc rId="1612" sId="3" odxf="1" dxf="1">
    <nc r="K429">
      <f>I429-J429</f>
    </nc>
    <odxf>
      <font>
        <b val="0"/>
        <sz val="10"/>
        <color auto="1"/>
        <name val="Arial Cyr"/>
        <scheme val="none"/>
      </font>
      <numFmt numFmtId="0" formatCode="General"/>
    </odxf>
    <ndxf>
      <font>
        <b/>
        <sz val="10"/>
        <color auto="1"/>
        <name val="Arial Cyr"/>
        <scheme val="none"/>
      </font>
      <numFmt numFmtId="166" formatCode="#,##0.0"/>
    </ndxf>
  </rcc>
  <rcc rId="1613" sId="3" odxf="1" dxf="1">
    <nc r="K430">
      <f>I430-J430</f>
    </nc>
    <odxf>
      <font>
        <b val="0"/>
        <sz val="10"/>
        <color auto="1"/>
        <name val="Arial Cyr"/>
        <scheme val="none"/>
      </font>
      <numFmt numFmtId="0" formatCode="General"/>
    </odxf>
    <ndxf>
      <font>
        <b/>
        <sz val="10"/>
        <color auto="1"/>
        <name val="Arial Cyr"/>
        <scheme val="none"/>
      </font>
      <numFmt numFmtId="166" formatCode="#,##0.0"/>
    </ndxf>
  </rcc>
  <rcc rId="1614" sId="3" odxf="1" dxf="1">
    <nc r="K431">
      <f>I431-J431</f>
    </nc>
    <odxf>
      <font>
        <b val="0"/>
        <sz val="10"/>
        <color auto="1"/>
        <name val="Arial Cyr"/>
        <scheme val="none"/>
      </font>
      <numFmt numFmtId="0" formatCode="General"/>
    </odxf>
    <ndxf>
      <font>
        <b/>
        <sz val="10"/>
        <color auto="1"/>
        <name val="Arial Cyr"/>
        <scheme val="none"/>
      </font>
      <numFmt numFmtId="166" formatCode="#,##0.0"/>
    </ndxf>
  </rcc>
  <rcc rId="1615" sId="3" odxf="1" dxf="1">
    <nc r="K432">
      <f>I432-J432</f>
    </nc>
    <odxf>
      <font>
        <b val="0"/>
        <sz val="10"/>
        <color auto="1"/>
        <name val="Arial Cyr"/>
        <scheme val="none"/>
      </font>
      <numFmt numFmtId="0" formatCode="General"/>
    </odxf>
    <ndxf>
      <font>
        <b/>
        <sz val="10"/>
        <color auto="1"/>
        <name val="Arial Cyr"/>
        <scheme val="none"/>
      </font>
      <numFmt numFmtId="166" formatCode="#,##0.0"/>
    </ndxf>
  </rcc>
  <rcc rId="1616" sId="3" odxf="1" dxf="1">
    <nc r="K433">
      <f>I433-J433</f>
    </nc>
    <odxf>
      <font>
        <b val="0"/>
        <sz val="10"/>
        <color auto="1"/>
        <name val="Arial Cyr"/>
        <scheme val="none"/>
      </font>
      <numFmt numFmtId="0" formatCode="General"/>
    </odxf>
    <ndxf>
      <font>
        <b/>
        <sz val="10"/>
        <color auto="1"/>
        <name val="Arial Cyr"/>
        <scheme val="none"/>
      </font>
      <numFmt numFmtId="166" formatCode="#,##0.0"/>
    </ndxf>
  </rcc>
  <rcc rId="1617" sId="3" odxf="1" dxf="1">
    <nc r="K434">
      <f>I434-J434</f>
    </nc>
    <odxf>
      <font>
        <b val="0"/>
        <sz val="10"/>
        <color auto="1"/>
        <name val="Arial Cyr"/>
        <scheme val="none"/>
      </font>
    </odxf>
    <ndxf>
      <font>
        <b/>
        <sz val="10"/>
        <color auto="1"/>
        <name val="Arial Cyr"/>
        <scheme val="none"/>
      </font>
    </ndxf>
  </rcc>
  <rcc rId="1618" sId="3" odxf="1" dxf="1">
    <nc r="K435">
      <f>I435-J435</f>
    </nc>
    <odxf>
      <font>
        <b val="0"/>
        <sz val="10"/>
        <color auto="1"/>
        <name val="Arial Cyr"/>
        <scheme val="none"/>
      </font>
      <numFmt numFmtId="0" formatCode="General"/>
    </odxf>
    <ndxf>
      <font>
        <b/>
        <sz val="10"/>
        <color auto="1"/>
        <name val="Arial Cyr"/>
        <scheme val="none"/>
      </font>
      <numFmt numFmtId="166" formatCode="#,##0.0"/>
    </ndxf>
  </rcc>
  <rcc rId="1619" sId="3" odxf="1" dxf="1">
    <nc r="K436">
      <f>I436-J436</f>
    </nc>
    <odxf>
      <font>
        <b val="0"/>
        <sz val="10"/>
        <color auto="1"/>
        <name val="Arial Cyr"/>
        <scheme val="none"/>
      </font>
      <numFmt numFmtId="0" formatCode="General"/>
    </odxf>
    <ndxf>
      <font>
        <b/>
        <sz val="10"/>
        <color auto="1"/>
        <name val="Arial Cyr"/>
        <scheme val="none"/>
      </font>
      <numFmt numFmtId="166" formatCode="#,##0.0"/>
    </ndxf>
  </rcc>
  <rcc rId="1620" sId="3" odxf="1" dxf="1">
    <nc r="K437">
      <f>I437-J437</f>
    </nc>
    <odxf>
      <font>
        <b val="0"/>
        <sz val="10"/>
        <color auto="1"/>
        <name val="Arial Cyr"/>
        <scheme val="none"/>
      </font>
      <numFmt numFmtId="0" formatCode="General"/>
    </odxf>
    <ndxf>
      <font>
        <b/>
        <sz val="10"/>
        <color auto="1"/>
        <name val="Arial Cyr"/>
        <scheme val="none"/>
      </font>
      <numFmt numFmtId="166" formatCode="#,##0.0"/>
    </ndxf>
  </rcc>
  <rcc rId="1621" sId="3" odxf="1" dxf="1">
    <nc r="K438">
      <f>I438-J438</f>
    </nc>
    <odxf>
      <font>
        <b val="0"/>
        <sz val="10"/>
        <color auto="1"/>
        <name val="Arial Cyr"/>
        <scheme val="none"/>
      </font>
      <numFmt numFmtId="0" formatCode="General"/>
    </odxf>
    <ndxf>
      <font>
        <b/>
        <sz val="10"/>
        <color auto="1"/>
        <name val="Arial Cyr"/>
        <scheme val="none"/>
      </font>
      <numFmt numFmtId="166" formatCode="#,##0.0"/>
    </ndxf>
  </rcc>
  <rcc rId="1622" sId="3" odxf="1" dxf="1">
    <nc r="K439">
      <f>I439-J439</f>
    </nc>
    <odxf>
      <font>
        <b val="0"/>
        <sz val="10"/>
        <color auto="1"/>
        <name val="Arial Cyr"/>
        <scheme val="none"/>
      </font>
      <numFmt numFmtId="0" formatCode="General"/>
    </odxf>
    <ndxf>
      <font>
        <b/>
        <sz val="10"/>
        <color auto="1"/>
        <name val="Arial Cyr"/>
        <scheme val="none"/>
      </font>
      <numFmt numFmtId="166" formatCode="#,##0.0"/>
    </ndxf>
  </rcc>
  <rcc rId="1623" sId="3" odxf="1" dxf="1">
    <nc r="K440">
      <f>I440-J440</f>
    </nc>
    <odxf>
      <font>
        <b val="0"/>
        <sz val="10"/>
        <color auto="1"/>
        <name val="Arial Cyr"/>
        <scheme val="none"/>
      </font>
      <numFmt numFmtId="0" formatCode="General"/>
    </odxf>
    <ndxf>
      <font>
        <b/>
        <sz val="10"/>
        <color auto="1"/>
        <name val="Arial Cyr"/>
        <scheme val="none"/>
      </font>
      <numFmt numFmtId="166" formatCode="#,##0.0"/>
    </ndxf>
  </rcc>
  <rcc rId="1624" sId="3" odxf="1" dxf="1">
    <nc r="K441">
      <f>I441-J441</f>
    </nc>
    <odxf>
      <font>
        <b val="0"/>
        <sz val="10"/>
        <color auto="1"/>
        <name val="Arial Cyr"/>
        <scheme val="none"/>
      </font>
      <numFmt numFmtId="0" formatCode="General"/>
    </odxf>
    <ndxf>
      <font>
        <b/>
        <sz val="10"/>
        <color auto="1"/>
        <name val="Arial Cyr"/>
        <scheme val="none"/>
      </font>
      <numFmt numFmtId="166" formatCode="#,##0.0"/>
    </ndxf>
  </rcc>
  <rcc rId="1625" sId="3" odxf="1" dxf="1">
    <nc r="K442">
      <f>I442-J442</f>
    </nc>
    <odxf>
      <font>
        <b val="0"/>
        <sz val="10"/>
        <color auto="1"/>
        <name val="Arial Cyr"/>
        <scheme val="none"/>
      </font>
      <numFmt numFmtId="0" formatCode="General"/>
    </odxf>
    <ndxf>
      <font>
        <b/>
        <sz val="10"/>
        <color auto="1"/>
        <name val="Arial Cyr"/>
        <scheme val="none"/>
      </font>
      <numFmt numFmtId="166" formatCode="#,##0.0"/>
    </ndxf>
  </rcc>
  <rcc rId="1626" sId="3" odxf="1" dxf="1">
    <nc r="K443">
      <f>I443-J443</f>
    </nc>
    <odxf>
      <font>
        <b val="0"/>
        <sz val="10"/>
        <color auto="1"/>
        <name val="Arial Cyr"/>
        <scheme val="none"/>
      </font>
    </odxf>
    <ndxf>
      <font>
        <b/>
        <sz val="10"/>
        <color auto="1"/>
        <name val="Arial Cyr"/>
        <scheme val="none"/>
      </font>
    </ndxf>
  </rcc>
  <rcc rId="1627" sId="3" odxf="1" dxf="1">
    <nc r="K444">
      <f>I444-J444</f>
    </nc>
    <odxf>
      <font>
        <b val="0"/>
        <sz val="10"/>
        <color auto="1"/>
        <name val="Arial Cyr"/>
        <scheme val="none"/>
      </font>
      <numFmt numFmtId="0" formatCode="General"/>
    </odxf>
    <ndxf>
      <font>
        <b/>
        <sz val="10"/>
        <color auto="1"/>
        <name val="Arial Cyr"/>
        <scheme val="none"/>
      </font>
      <numFmt numFmtId="166" formatCode="#,##0.0"/>
    </ndxf>
  </rcc>
  <rcc rId="1628" sId="3" odxf="1" dxf="1">
    <nc r="K445">
      <f>I445-J445</f>
    </nc>
    <odxf>
      <font>
        <b val="0"/>
        <sz val="10"/>
        <color auto="1"/>
        <name val="Arial Cyr"/>
        <scheme val="none"/>
      </font>
      <numFmt numFmtId="0" formatCode="General"/>
    </odxf>
    <ndxf>
      <font>
        <b/>
        <sz val="10"/>
        <color auto="1"/>
        <name val="Arial Cyr"/>
        <scheme val="none"/>
      </font>
      <numFmt numFmtId="166" formatCode="#,##0.0"/>
    </ndxf>
  </rcc>
  <rcc rId="1629" sId="3" odxf="1" dxf="1">
    <nc r="K446">
      <f>I446-J446</f>
    </nc>
    <odxf>
      <font>
        <b val="0"/>
        <sz val="10"/>
        <color auto="1"/>
        <name val="Arial Cyr"/>
        <scheme val="none"/>
      </font>
      <numFmt numFmtId="0" formatCode="General"/>
    </odxf>
    <ndxf>
      <font>
        <b/>
        <sz val="10"/>
        <color auto="1"/>
        <name val="Arial Cyr"/>
        <scheme val="none"/>
      </font>
      <numFmt numFmtId="166" formatCode="#,##0.0"/>
    </ndxf>
  </rcc>
  <rcc rId="1630" sId="3" odxf="1" dxf="1">
    <nc r="K447">
      <f>I447-J447</f>
    </nc>
    <odxf>
      <font>
        <b val="0"/>
        <sz val="10"/>
        <color auto="1"/>
        <name val="Arial Cyr"/>
        <scheme val="none"/>
      </font>
      <numFmt numFmtId="0" formatCode="General"/>
    </odxf>
    <ndxf>
      <font>
        <b/>
        <sz val="10"/>
        <color auto="1"/>
        <name val="Arial Cyr"/>
        <scheme val="none"/>
      </font>
      <numFmt numFmtId="166" formatCode="#,##0.0"/>
    </ndxf>
  </rcc>
  <rcc rId="1631" sId="3" odxf="1" dxf="1">
    <nc r="K448">
      <f>I448-J448</f>
    </nc>
    <odxf>
      <font>
        <b val="0"/>
        <sz val="10"/>
        <color auto="1"/>
        <name val="Arial Cyr"/>
        <scheme val="none"/>
      </font>
      <numFmt numFmtId="0" formatCode="General"/>
    </odxf>
    <ndxf>
      <font>
        <b/>
        <sz val="10"/>
        <color auto="1"/>
        <name val="Arial Cyr"/>
        <scheme val="none"/>
      </font>
      <numFmt numFmtId="166" formatCode="#,##0.0"/>
    </ndxf>
  </rcc>
  <rcc rId="1632" sId="3" odxf="1" dxf="1">
    <nc r="K449">
      <f>I449-J449</f>
    </nc>
    <odxf>
      <font>
        <b val="0"/>
        <sz val="10"/>
        <color auto="1"/>
        <name val="Arial Cyr"/>
        <scheme val="none"/>
      </font>
      <numFmt numFmtId="0" formatCode="General"/>
    </odxf>
    <ndxf>
      <font>
        <b/>
        <sz val="10"/>
        <color auto="1"/>
        <name val="Arial Cyr"/>
        <scheme val="none"/>
      </font>
      <numFmt numFmtId="166" formatCode="#,##0.0"/>
    </ndxf>
  </rcc>
  <rcc rId="1633" sId="3" odxf="1" dxf="1">
    <nc r="K450">
      <f>I450-J450</f>
    </nc>
    <odxf>
      <font>
        <b val="0"/>
        <sz val="10"/>
        <color auto="1"/>
        <name val="Arial Cyr"/>
        <scheme val="none"/>
      </font>
      <numFmt numFmtId="0" formatCode="General"/>
    </odxf>
    <ndxf>
      <font>
        <b/>
        <sz val="10"/>
        <color auto="1"/>
        <name val="Arial Cyr"/>
        <scheme val="none"/>
      </font>
      <numFmt numFmtId="166" formatCode="#,##0.0"/>
    </ndxf>
  </rcc>
  <rcc rId="1634" sId="3" odxf="1" dxf="1">
    <nc r="K451">
      <f>I451-J451</f>
    </nc>
    <odxf>
      <font>
        <b val="0"/>
        <sz val="10"/>
        <color auto="1"/>
        <name val="Arial Cyr"/>
        <scheme val="none"/>
      </font>
      <numFmt numFmtId="0" formatCode="General"/>
    </odxf>
    <ndxf>
      <font>
        <b/>
        <sz val="10"/>
        <color auto="1"/>
        <name val="Arial Cyr"/>
        <scheme val="none"/>
      </font>
      <numFmt numFmtId="166" formatCode="#,##0.0"/>
    </ndxf>
  </rcc>
  <rcc rId="1635" sId="3" odxf="1" dxf="1">
    <nc r="K452">
      <f>I452-J452</f>
    </nc>
    <odxf>
      <font>
        <b val="0"/>
        <sz val="10"/>
        <color auto="1"/>
        <name val="Arial Cyr"/>
        <scheme val="none"/>
      </font>
      <numFmt numFmtId="0" formatCode="General"/>
    </odxf>
    <ndxf>
      <font>
        <b/>
        <sz val="10"/>
        <color auto="1"/>
        <name val="Arial Cyr"/>
        <scheme val="none"/>
      </font>
      <numFmt numFmtId="166" formatCode="#,##0.0"/>
    </ndxf>
  </rcc>
  <rcc rId="1636" sId="3" odxf="1" dxf="1">
    <nc r="K453">
      <f>I453-J453</f>
    </nc>
    <odxf>
      <font>
        <b val="0"/>
        <sz val="10"/>
        <color auto="1"/>
        <name val="Arial Cyr"/>
        <scheme val="none"/>
      </font>
      <numFmt numFmtId="0" formatCode="General"/>
    </odxf>
    <ndxf>
      <font>
        <b/>
        <sz val="10"/>
        <color auto="1"/>
        <name val="Arial Cyr"/>
        <scheme val="none"/>
      </font>
      <numFmt numFmtId="166" formatCode="#,##0.0"/>
    </ndxf>
  </rcc>
  <rcc rId="1637" sId="3" odxf="1" dxf="1">
    <nc r="K454">
      <f>I454-J454</f>
    </nc>
    <odxf>
      <font>
        <b val="0"/>
        <sz val="10"/>
        <color auto="1"/>
        <name val="Arial Cyr"/>
        <scheme val="none"/>
      </font>
      <numFmt numFmtId="0" formatCode="General"/>
    </odxf>
    <ndxf>
      <font>
        <b/>
        <sz val="10"/>
        <color auto="1"/>
        <name val="Arial Cyr"/>
        <scheme val="none"/>
      </font>
      <numFmt numFmtId="166" formatCode="#,##0.0"/>
    </ndxf>
  </rcc>
  <rcc rId="1638" sId="3" odxf="1" dxf="1">
    <nc r="K455">
      <f>I455-J455</f>
    </nc>
    <odxf>
      <font>
        <b val="0"/>
        <sz val="10"/>
        <color auto="1"/>
        <name val="Arial Cyr"/>
        <scheme val="none"/>
      </font>
      <numFmt numFmtId="0" formatCode="General"/>
    </odxf>
    <ndxf>
      <font>
        <b/>
        <sz val="10"/>
        <color auto="1"/>
        <name val="Arial Cyr"/>
        <scheme val="none"/>
      </font>
      <numFmt numFmtId="166" formatCode="#,##0.0"/>
    </ndxf>
  </rcc>
  <rcc rId="1639" sId="3" odxf="1" dxf="1">
    <nc r="K456">
      <f>I456-J456</f>
    </nc>
    <odxf>
      <font>
        <b val="0"/>
        <sz val="10"/>
        <color auto="1"/>
        <name val="Arial Cyr"/>
        <scheme val="none"/>
      </font>
      <numFmt numFmtId="0" formatCode="General"/>
    </odxf>
    <ndxf>
      <font>
        <b/>
        <sz val="10"/>
        <color auto="1"/>
        <name val="Arial Cyr"/>
        <scheme val="none"/>
      </font>
      <numFmt numFmtId="166" formatCode="#,##0.0"/>
    </ndxf>
  </rcc>
  <rcc rId="1640" sId="3" odxf="1" dxf="1">
    <nc r="K457">
      <f>I457-J457</f>
    </nc>
    <odxf>
      <font>
        <b val="0"/>
        <sz val="10"/>
        <color auto="1"/>
        <name val="Arial Cyr"/>
        <scheme val="none"/>
      </font>
      <numFmt numFmtId="0" formatCode="General"/>
    </odxf>
    <ndxf>
      <font>
        <b/>
        <sz val="10"/>
        <color auto="1"/>
        <name val="Arial Cyr"/>
        <scheme val="none"/>
      </font>
      <numFmt numFmtId="166" formatCode="#,##0.0"/>
    </ndxf>
  </rcc>
  <rcc rId="1641" sId="3" odxf="1" dxf="1">
    <nc r="K458">
      <f>I458-J458</f>
    </nc>
    <odxf>
      <font>
        <b val="0"/>
        <sz val="10"/>
        <color auto="1"/>
        <name val="Arial Cyr"/>
        <scheme val="none"/>
      </font>
      <numFmt numFmtId="0" formatCode="General"/>
    </odxf>
    <ndxf>
      <font>
        <b/>
        <sz val="10"/>
        <color auto="1"/>
        <name val="Arial Cyr"/>
        <scheme val="none"/>
      </font>
      <numFmt numFmtId="166" formatCode="#,##0.0"/>
    </ndxf>
  </rcc>
  <rcc rId="1642" sId="3" odxf="1" dxf="1">
    <nc r="K459">
      <f>I459-J459</f>
    </nc>
    <odxf>
      <font>
        <b val="0"/>
        <sz val="10"/>
        <color auto="1"/>
        <name val="Arial Cyr"/>
        <scheme val="none"/>
      </font>
      <numFmt numFmtId="0" formatCode="General"/>
    </odxf>
    <ndxf>
      <font>
        <b/>
        <sz val="10"/>
        <color auto="1"/>
        <name val="Arial Cyr"/>
        <scheme val="none"/>
      </font>
      <numFmt numFmtId="166" formatCode="#,##0.0"/>
    </ndxf>
  </rcc>
  <rcc rId="1643" sId="3" odxf="1" dxf="1">
    <nc r="K460">
      <f>I460-J460</f>
    </nc>
    <odxf>
      <font>
        <b val="0"/>
        <sz val="10"/>
        <color auto="1"/>
        <name val="Arial Cyr"/>
        <scheme val="none"/>
      </font>
      <numFmt numFmtId="0" formatCode="General"/>
    </odxf>
    <ndxf>
      <font>
        <b/>
        <sz val="10"/>
        <color auto="1"/>
        <name val="Arial Cyr"/>
        <scheme val="none"/>
      </font>
      <numFmt numFmtId="166" formatCode="#,##0.0"/>
    </ndxf>
  </rcc>
  <rcc rId="1644" sId="3" odxf="1" dxf="1">
    <nc r="K461">
      <f>I461-J461</f>
    </nc>
    <odxf>
      <font>
        <b val="0"/>
        <sz val="10"/>
        <color auto="1"/>
        <name val="Arial Cyr"/>
        <scheme val="none"/>
      </font>
      <numFmt numFmtId="0" formatCode="General"/>
    </odxf>
    <ndxf>
      <font>
        <b/>
        <sz val="10"/>
        <color auto="1"/>
        <name val="Arial Cyr"/>
        <scheme val="none"/>
      </font>
      <numFmt numFmtId="166" formatCode="#,##0.0"/>
    </ndxf>
  </rcc>
  <rcc rId="1645" sId="3" odxf="1" dxf="1">
    <nc r="K462">
      <f>I462-J462</f>
    </nc>
    <odxf>
      <font>
        <b val="0"/>
        <sz val="10"/>
        <color auto="1"/>
        <name val="Arial Cyr"/>
        <scheme val="none"/>
      </font>
      <numFmt numFmtId="0" formatCode="General"/>
    </odxf>
    <ndxf>
      <font>
        <b/>
        <sz val="10"/>
        <color auto="1"/>
        <name val="Arial Cyr"/>
        <scheme val="none"/>
      </font>
      <numFmt numFmtId="166" formatCode="#,##0.0"/>
    </ndxf>
  </rcc>
  <rcc rId="1646" sId="3" odxf="1" dxf="1">
    <nc r="K463">
      <f>I463-J463</f>
    </nc>
    <odxf>
      <font>
        <b val="0"/>
        <sz val="10"/>
        <color auto="1"/>
        <name val="Arial Cyr"/>
        <scheme val="none"/>
      </font>
      <numFmt numFmtId="0" formatCode="General"/>
    </odxf>
    <ndxf>
      <font>
        <b/>
        <sz val="10"/>
        <color auto="1"/>
        <name val="Arial Cyr"/>
        <scheme val="none"/>
      </font>
      <numFmt numFmtId="166" formatCode="#,##0.0"/>
    </ndxf>
  </rcc>
  <rcc rId="1647" sId="3" odxf="1" dxf="1">
    <nc r="K464">
      <f>I464-J464</f>
    </nc>
    <odxf>
      <font>
        <b val="0"/>
        <sz val="10"/>
        <color auto="1"/>
        <name val="Arial Cyr"/>
        <scheme val="none"/>
      </font>
      <numFmt numFmtId="0" formatCode="General"/>
    </odxf>
    <ndxf>
      <font>
        <b/>
        <sz val="10"/>
        <color auto="1"/>
        <name val="Arial Cyr"/>
        <scheme val="none"/>
      </font>
      <numFmt numFmtId="166" formatCode="#,##0.0"/>
    </ndxf>
  </rcc>
  <rcc rId="1648" sId="3" odxf="1" dxf="1">
    <nc r="K465">
      <f>I465-J465</f>
    </nc>
    <odxf>
      <font>
        <b val="0"/>
        <sz val="10"/>
        <color auto="1"/>
        <name val="Arial Cyr"/>
        <scheme val="none"/>
      </font>
      <numFmt numFmtId="0" formatCode="General"/>
    </odxf>
    <ndxf>
      <font>
        <b/>
        <sz val="10"/>
        <color auto="1"/>
        <name val="Arial Cyr"/>
        <scheme val="none"/>
      </font>
      <numFmt numFmtId="166" formatCode="#,##0.0"/>
    </ndxf>
  </rcc>
  <rcc rId="1649" sId="3" odxf="1" dxf="1">
    <nc r="K466">
      <f>I466-J466</f>
    </nc>
    <odxf>
      <font>
        <b val="0"/>
        <sz val="10"/>
        <color auto="1"/>
        <name val="Arial Cyr"/>
        <scheme val="none"/>
      </font>
      <numFmt numFmtId="0" formatCode="General"/>
    </odxf>
    <ndxf>
      <font>
        <b/>
        <sz val="10"/>
        <color auto="1"/>
        <name val="Arial Cyr"/>
        <scheme val="none"/>
      </font>
      <numFmt numFmtId="166" formatCode="#,##0.0"/>
    </ndxf>
  </rcc>
  <rcc rId="1650" sId="3" odxf="1" dxf="1">
    <nc r="K467">
      <f>I467-J467</f>
    </nc>
    <odxf>
      <font>
        <b val="0"/>
        <sz val="10"/>
        <color auto="1"/>
        <name val="Arial Cyr"/>
        <scheme val="none"/>
      </font>
      <numFmt numFmtId="0" formatCode="General"/>
    </odxf>
    <ndxf>
      <font>
        <b/>
        <sz val="10"/>
        <color auto="1"/>
        <name val="Arial Cyr"/>
        <scheme val="none"/>
      </font>
      <numFmt numFmtId="166" formatCode="#,##0.0"/>
    </ndxf>
  </rcc>
  <rcc rId="1651" sId="3" odxf="1" dxf="1">
    <nc r="K468">
      <f>I468-J468</f>
    </nc>
    <odxf>
      <font>
        <b val="0"/>
        <sz val="10"/>
        <color auto="1"/>
        <name val="Arial Cyr"/>
        <scheme val="none"/>
      </font>
      <numFmt numFmtId="0" formatCode="General"/>
    </odxf>
    <ndxf>
      <font>
        <b/>
        <sz val="10"/>
        <color auto="1"/>
        <name val="Arial Cyr"/>
        <scheme val="none"/>
      </font>
      <numFmt numFmtId="166" formatCode="#,##0.0"/>
    </ndxf>
  </rcc>
  <rcc rId="1652" sId="3" odxf="1" dxf="1">
    <nc r="K469">
      <f>I469-J469</f>
    </nc>
    <odxf>
      <font>
        <b val="0"/>
        <sz val="10"/>
        <color auto="1"/>
        <name val="Arial Cyr"/>
        <scheme val="none"/>
      </font>
      <numFmt numFmtId="0" formatCode="General"/>
    </odxf>
    <ndxf>
      <font>
        <b/>
        <sz val="10"/>
        <color auto="1"/>
        <name val="Arial Cyr"/>
        <scheme val="none"/>
      </font>
      <numFmt numFmtId="166" formatCode="#,##0.0"/>
    </ndxf>
  </rcc>
  <rcc rId="1653" sId="3" odxf="1" dxf="1">
    <nc r="K470">
      <f>I470-J470</f>
    </nc>
    <odxf>
      <font>
        <b val="0"/>
        <sz val="10"/>
        <color auto="1"/>
        <name val="Arial Cyr"/>
        <scheme val="none"/>
      </font>
      <numFmt numFmtId="0" formatCode="General"/>
    </odxf>
    <ndxf>
      <font>
        <b/>
        <sz val="10"/>
        <color auto="1"/>
        <name val="Arial Cyr"/>
        <scheme val="none"/>
      </font>
      <numFmt numFmtId="166" formatCode="#,##0.0"/>
    </ndxf>
  </rcc>
  <rcc rId="1654" sId="3" odxf="1" dxf="1">
    <nc r="K471">
      <f>I471-J471</f>
    </nc>
    <odxf>
      <font>
        <b val="0"/>
        <sz val="10"/>
        <color auto="1"/>
        <name val="Arial Cyr"/>
        <scheme val="none"/>
      </font>
      <numFmt numFmtId="0" formatCode="General"/>
    </odxf>
    <ndxf>
      <font>
        <b/>
        <sz val="10"/>
        <color auto="1"/>
        <name val="Arial Cyr"/>
        <scheme val="none"/>
      </font>
      <numFmt numFmtId="166" formatCode="#,##0.0"/>
    </ndxf>
  </rcc>
  <rcc rId="1655" sId="3" odxf="1" dxf="1">
    <nc r="K472">
      <f>I472-J472</f>
    </nc>
    <odxf>
      <font>
        <b val="0"/>
        <sz val="10"/>
        <color auto="1"/>
        <name val="Arial Cyr"/>
        <scheme val="none"/>
      </font>
      <numFmt numFmtId="0" formatCode="General"/>
    </odxf>
    <ndxf>
      <font>
        <b/>
        <sz val="10"/>
        <color auto="1"/>
        <name val="Arial Cyr"/>
        <scheme val="none"/>
      </font>
      <numFmt numFmtId="166" formatCode="#,##0.0"/>
    </ndxf>
  </rcc>
  <rcc rId="1656" sId="3" odxf="1" dxf="1">
    <nc r="K473">
      <f>I473-J473</f>
    </nc>
    <odxf>
      <font>
        <b val="0"/>
        <sz val="10"/>
        <color auto="1"/>
        <name val="Arial Cyr"/>
        <scheme val="none"/>
      </font>
      <numFmt numFmtId="0" formatCode="General"/>
    </odxf>
    <ndxf>
      <font>
        <b/>
        <sz val="10"/>
        <color auto="1"/>
        <name val="Arial Cyr"/>
        <scheme val="none"/>
      </font>
      <numFmt numFmtId="166" formatCode="#,##0.0"/>
    </ndxf>
  </rcc>
  <rcc rId="1657" sId="3" odxf="1" dxf="1">
    <nc r="K474">
      <f>I474-J474</f>
    </nc>
    <odxf>
      <font>
        <b val="0"/>
        <sz val="10"/>
        <color auto="1"/>
        <name val="Arial Cyr"/>
        <scheme val="none"/>
      </font>
      <numFmt numFmtId="0" formatCode="General"/>
    </odxf>
    <ndxf>
      <font>
        <b/>
        <sz val="10"/>
        <color auto="1"/>
        <name val="Arial Cyr"/>
        <scheme val="none"/>
      </font>
      <numFmt numFmtId="166" formatCode="#,##0.0"/>
    </ndxf>
  </rcc>
  <rcc rId="1658" sId="3" odxf="1" dxf="1">
    <nc r="K475">
      <f>I475-J475</f>
    </nc>
    <odxf>
      <font>
        <b val="0"/>
        <sz val="10"/>
        <color auto="1"/>
        <name val="Arial Cyr"/>
        <scheme val="none"/>
      </font>
      <numFmt numFmtId="0" formatCode="General"/>
    </odxf>
    <ndxf>
      <font>
        <b/>
        <sz val="10"/>
        <color auto="1"/>
        <name val="Arial Cyr"/>
        <scheme val="none"/>
      </font>
      <numFmt numFmtId="166" formatCode="#,##0.0"/>
    </ndxf>
  </rcc>
  <rcc rId="1659" sId="3" odxf="1" dxf="1">
    <nc r="K476">
      <f>I476-J476</f>
    </nc>
    <odxf>
      <font>
        <b val="0"/>
        <sz val="10"/>
        <color auto="1"/>
        <name val="Arial Cyr"/>
        <scheme val="none"/>
      </font>
      <numFmt numFmtId="0" formatCode="General"/>
    </odxf>
    <ndxf>
      <font>
        <b/>
        <sz val="10"/>
        <color auto="1"/>
        <name val="Arial Cyr"/>
        <scheme val="none"/>
      </font>
      <numFmt numFmtId="166" formatCode="#,##0.0"/>
    </ndxf>
  </rcc>
  <rcc rId="1660" sId="3" odxf="1" dxf="1">
    <nc r="K477">
      <f>I477-J477</f>
    </nc>
    <odxf>
      <font>
        <b val="0"/>
        <sz val="10"/>
        <color auto="1"/>
        <name val="Arial Cyr"/>
        <scheme val="none"/>
      </font>
      <numFmt numFmtId="0" formatCode="General"/>
    </odxf>
    <ndxf>
      <font>
        <b/>
        <sz val="10"/>
        <color auto="1"/>
        <name val="Arial Cyr"/>
        <scheme val="none"/>
      </font>
      <numFmt numFmtId="166" formatCode="#,##0.0"/>
    </ndxf>
  </rcc>
  <rcc rId="1661" sId="3" odxf="1" dxf="1">
    <nc r="K478">
      <f>I478-J478</f>
    </nc>
    <odxf>
      <font>
        <b val="0"/>
        <sz val="10"/>
        <color auto="1"/>
        <name val="Arial Cyr"/>
        <scheme val="none"/>
      </font>
      <numFmt numFmtId="0" formatCode="General"/>
    </odxf>
    <ndxf>
      <font>
        <b/>
        <sz val="10"/>
        <color auto="1"/>
        <name val="Arial Cyr"/>
        <scheme val="none"/>
      </font>
      <numFmt numFmtId="166" formatCode="#,##0.0"/>
    </ndxf>
  </rcc>
  <rcc rId="1662" sId="3" odxf="1" dxf="1">
    <nc r="K479">
      <f>I479-J479</f>
    </nc>
    <odxf>
      <font>
        <b val="0"/>
        <sz val="10"/>
        <color auto="1"/>
        <name val="Arial Cyr"/>
        <scheme val="none"/>
      </font>
      <numFmt numFmtId="0" formatCode="General"/>
    </odxf>
    <ndxf>
      <font>
        <b/>
        <sz val="10"/>
        <color auto="1"/>
        <name val="Arial Cyr"/>
        <scheme val="none"/>
      </font>
      <numFmt numFmtId="166" formatCode="#,##0.0"/>
    </ndxf>
  </rcc>
  <rcc rId="1663" sId="3" odxf="1" dxf="1">
    <nc r="K480">
      <f>I480-J480</f>
    </nc>
    <odxf>
      <font>
        <b val="0"/>
        <sz val="10"/>
        <color auto="1"/>
        <name val="Arial Cyr"/>
        <scheme val="none"/>
      </font>
      <numFmt numFmtId="0" formatCode="General"/>
    </odxf>
    <ndxf>
      <font>
        <b/>
        <sz val="10"/>
        <color auto="1"/>
        <name val="Arial Cyr"/>
        <scheme val="none"/>
      </font>
      <numFmt numFmtId="166" formatCode="#,##0.0"/>
    </ndxf>
  </rcc>
  <rcc rId="1664" sId="3" odxf="1" dxf="1">
    <nc r="K481">
      <f>I481-J481</f>
    </nc>
    <odxf>
      <font>
        <b val="0"/>
        <sz val="10"/>
        <color auto="1"/>
        <name val="Arial Cyr"/>
        <scheme val="none"/>
      </font>
      <numFmt numFmtId="0" formatCode="General"/>
    </odxf>
    <ndxf>
      <font>
        <b/>
        <sz val="10"/>
        <color auto="1"/>
        <name val="Arial Cyr"/>
        <scheme val="none"/>
      </font>
      <numFmt numFmtId="166" formatCode="#,##0.0"/>
    </ndxf>
  </rcc>
  <rcc rId="1665" sId="3" odxf="1" dxf="1">
    <nc r="K482">
      <f>I482-J482</f>
    </nc>
    <odxf>
      <font>
        <b val="0"/>
        <sz val="10"/>
        <color auto="1"/>
        <name val="Arial Cyr"/>
        <scheme val="none"/>
      </font>
      <numFmt numFmtId="0" formatCode="General"/>
    </odxf>
    <ndxf>
      <font>
        <b/>
        <sz val="10"/>
        <color auto="1"/>
        <name val="Arial Cyr"/>
        <scheme val="none"/>
      </font>
      <numFmt numFmtId="166" formatCode="#,##0.0"/>
    </ndxf>
  </rcc>
  <rcc rId="1666" sId="3" odxf="1" dxf="1">
    <nc r="K483">
      <f>I483-J483</f>
    </nc>
    <odxf>
      <font>
        <b val="0"/>
        <sz val="10"/>
        <color auto="1"/>
        <name val="Arial Cyr"/>
        <scheme val="none"/>
      </font>
      <numFmt numFmtId="0" formatCode="General"/>
    </odxf>
    <ndxf>
      <font>
        <b/>
        <sz val="10"/>
        <color auto="1"/>
        <name val="Arial Cyr"/>
        <scheme val="none"/>
      </font>
      <numFmt numFmtId="166" formatCode="#,##0.0"/>
    </ndxf>
  </rcc>
  <rcc rId="1667" sId="3" odxf="1" dxf="1">
    <nc r="K484">
      <f>I484-J484</f>
    </nc>
    <odxf>
      <font>
        <b val="0"/>
        <sz val="10"/>
        <color auto="1"/>
        <name val="Arial Cyr"/>
        <scheme val="none"/>
      </font>
      <numFmt numFmtId="0" formatCode="General"/>
    </odxf>
    <ndxf>
      <font>
        <b/>
        <sz val="10"/>
        <color auto="1"/>
        <name val="Arial Cyr"/>
        <scheme val="none"/>
      </font>
      <numFmt numFmtId="166" formatCode="#,##0.0"/>
    </ndxf>
  </rcc>
  <rcc rId="1668" sId="3" odxf="1" dxf="1">
    <nc r="K485">
      <f>I485-J485</f>
    </nc>
    <odxf>
      <font>
        <b val="0"/>
        <sz val="10"/>
        <color auto="1"/>
        <name val="Arial Cyr"/>
        <scheme val="none"/>
      </font>
      <numFmt numFmtId="0" formatCode="General"/>
    </odxf>
    <ndxf>
      <font>
        <b/>
        <sz val="10"/>
        <color auto="1"/>
        <name val="Arial Cyr"/>
        <scheme val="none"/>
      </font>
      <numFmt numFmtId="166" formatCode="#,##0.0"/>
    </ndxf>
  </rcc>
  <rcc rId="1669" sId="3" odxf="1" dxf="1">
    <nc r="K486">
      <f>I486-J486</f>
    </nc>
    <odxf>
      <font>
        <b val="0"/>
        <sz val="10"/>
        <color auto="1"/>
        <name val="Arial Cyr"/>
        <scheme val="none"/>
      </font>
      <numFmt numFmtId="0" formatCode="General"/>
    </odxf>
    <ndxf>
      <font>
        <b/>
        <sz val="10"/>
        <color auto="1"/>
        <name val="Arial Cyr"/>
        <scheme val="none"/>
      </font>
      <numFmt numFmtId="166" formatCode="#,##0.0"/>
    </ndxf>
  </rcc>
  <rcc rId="1670" sId="3" odxf="1" dxf="1">
    <nc r="K487">
      <f>I487-J487</f>
    </nc>
    <odxf>
      <font>
        <b val="0"/>
        <sz val="10"/>
        <color auto="1"/>
        <name val="Arial Cyr"/>
        <scheme val="none"/>
      </font>
      <numFmt numFmtId="0" formatCode="General"/>
    </odxf>
    <ndxf>
      <font>
        <b/>
        <sz val="10"/>
        <color auto="1"/>
        <name val="Arial Cyr"/>
        <scheme val="none"/>
      </font>
      <numFmt numFmtId="166" formatCode="#,##0.0"/>
    </ndxf>
  </rcc>
  <rcc rId="1671" sId="3" odxf="1" dxf="1">
    <nc r="K488">
      <f>I488-J488</f>
    </nc>
    <odxf>
      <font>
        <b val="0"/>
        <sz val="10"/>
        <color auto="1"/>
        <name val="Arial Cyr"/>
        <scheme val="none"/>
      </font>
      <numFmt numFmtId="0" formatCode="General"/>
    </odxf>
    <ndxf>
      <font>
        <b/>
        <sz val="10"/>
        <color auto="1"/>
        <name val="Arial Cyr"/>
        <scheme val="none"/>
      </font>
      <numFmt numFmtId="166" formatCode="#,##0.0"/>
    </ndxf>
  </rcc>
  <rcc rId="1672" sId="3" odxf="1" dxf="1">
    <nc r="K489">
      <f>I489-J489</f>
    </nc>
    <odxf>
      <font>
        <b val="0"/>
        <sz val="10"/>
        <color auto="1"/>
        <name val="Arial Cyr"/>
        <scheme val="none"/>
      </font>
      <numFmt numFmtId="0" formatCode="General"/>
    </odxf>
    <ndxf>
      <font>
        <b/>
        <sz val="10"/>
        <color auto="1"/>
        <name val="Arial Cyr"/>
        <scheme val="none"/>
      </font>
      <numFmt numFmtId="166" formatCode="#,##0.0"/>
    </ndxf>
  </rcc>
  <rcc rId="1673" sId="3" odxf="1" dxf="1">
    <nc r="K490">
      <f>I490-J490</f>
    </nc>
    <odxf>
      <font>
        <b val="0"/>
        <sz val="10"/>
        <color auto="1"/>
        <name val="Arial Cyr"/>
        <scheme val="none"/>
      </font>
      <numFmt numFmtId="0" formatCode="General"/>
    </odxf>
    <ndxf>
      <font>
        <b/>
        <sz val="10"/>
        <color auto="1"/>
        <name val="Arial Cyr"/>
        <scheme val="none"/>
      </font>
      <numFmt numFmtId="166" formatCode="#,##0.0"/>
    </ndxf>
  </rcc>
  <rcc rId="1674" sId="3" odxf="1" dxf="1">
    <nc r="K491">
      <f>I491-J491</f>
    </nc>
    <odxf>
      <font>
        <b val="0"/>
        <sz val="10"/>
        <color auto="1"/>
        <name val="Arial Cyr"/>
        <scheme val="none"/>
      </font>
      <numFmt numFmtId="0" formatCode="General"/>
    </odxf>
    <ndxf>
      <font>
        <b/>
        <sz val="10"/>
        <color auto="1"/>
        <name val="Arial Cyr"/>
        <scheme val="none"/>
      </font>
      <numFmt numFmtId="166" formatCode="#,##0.0"/>
    </ndxf>
  </rcc>
  <rcc rId="1675" sId="3" odxf="1" dxf="1">
    <nc r="K492">
      <f>I492-J492</f>
    </nc>
    <odxf>
      <font>
        <b val="0"/>
        <sz val="10"/>
        <color auto="1"/>
        <name val="Arial Cyr"/>
        <scheme val="none"/>
      </font>
      <numFmt numFmtId="0" formatCode="General"/>
    </odxf>
    <ndxf>
      <font>
        <b/>
        <sz val="10"/>
        <color auto="1"/>
        <name val="Arial Cyr"/>
        <scheme val="none"/>
      </font>
      <numFmt numFmtId="166" formatCode="#,##0.0"/>
    </ndxf>
  </rcc>
  <rcc rId="1676" sId="3">
    <oc r="H255">
      <f>H256+H262+H268+H276+H287+H272+H284+H293+H280</f>
    </oc>
    <nc r="H255">
      <f>H256+H262+H268+H276+H287+H272+H284</f>
    </nc>
  </rcc>
  <rcc rId="1677" sId="3">
    <oc r="I255">
      <f>I256+I262+I268+I276+I287+I272+I284</f>
    </oc>
    <nc r="I255">
      <f>I256+I262+I268+I276+I287+I272+I284</f>
    </nc>
  </rcc>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10112.xml><?xml version="1.0" encoding="utf-8"?>
<revisions xmlns="http://schemas.openxmlformats.org/spreadsheetml/2006/main" xmlns:r="http://schemas.openxmlformats.org/officeDocument/2006/relationships">
  <rcc rId="2977" sId="3">
    <oc r="A1095" t="inlineStr">
      <is>
        <t>Осуществление переданных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статьями 6, 7, частями 1 и 2 статьи 8 Закона Республики Коми «Об административной ответственности в Республике Коми»</t>
      </is>
    </oc>
    <nc r="A1095" t="inlineStr">
      <is>
        <t>Осуществление переданных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год'!$A$1:$I$1138</formula>
    <oldFormula>'2014 год'!$A$1:$I$1138</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год'!$A$8:$F$1138</formula>
    <oldFormula>'2014 год'!$A$8:$F$1138</oldFormula>
  </rdn>
  <rcv guid="{167491D8-6D6D-447D-A119-5E65D8431081}" action="add"/>
</revisions>
</file>

<file path=xl/revisions/revisionLog1102.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год'!$A$1:$I$1201</formula>
    <oldFormula>'2014 год'!$A$1:$I$1201</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год'!$A$8:$F$1201</formula>
    <oldFormula>'2014 год'!$A$8:$F$1201</oldFormula>
  </rdn>
  <rcv guid="{EA1929C7-85F7-40DE-826A-94377FC9966E}" action="add"/>
</revisions>
</file>

<file path=xl/revisions/revisionLog1102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год'!$A$1:$I$1201</formula>
    <oldFormula>'2014 год'!$A$1:$I$1201</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год'!$A$8:$F$1201</formula>
    <oldFormula>'2014 год'!$A$8:$F$1201</oldFormula>
  </rdn>
  <rcv guid="{EA1929C7-85F7-40DE-826A-94377FC9966E}" action="add"/>
</revisions>
</file>

<file path=xl/revisions/revisionLog1102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102111.xml><?xml version="1.0" encoding="utf-8"?>
<revisions xmlns="http://schemas.openxmlformats.org/spreadsheetml/2006/main" xmlns:r="http://schemas.openxmlformats.org/officeDocument/2006/relationships">
  <rcc rId="4376" sId="3" numFmtId="4">
    <nc r="H1174">
      <v>-25937.5</v>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год'!$A$1:$I$1200</formula>
    <oldFormula>'2014 год'!$A$1:$I$1200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год'!$A$8:$F$1200</formula>
    <oldFormula>'2014 год'!$A$8:$F$1200</oldFormula>
  </rdn>
  <rcv guid="{167491D8-6D6D-447D-A119-5E65D8431081}" action="add"/>
</revisions>
</file>

<file path=xl/revisions/revisionLog11021111.xml><?xml version="1.0" encoding="utf-8"?>
<revisions xmlns="http://schemas.openxmlformats.org/spreadsheetml/2006/main" xmlns:r="http://schemas.openxmlformats.org/officeDocument/2006/relationships">
  <rrc rId="4326" sId="3" ref="A310:XFD310" action="insertRow">
    <undo index="0" exp="area" ref3D="1" dr="$G$1:$G$1048576" dn="Z_5B0ECC04_287D_41FE_BA8D_5B249E27F599_.wvu.Cols" sId="3"/>
  </rrc>
  <rrc rId="4327" sId="3" ref="A310:XFD310" action="insertRow">
    <undo index="0" exp="area" ref3D="1" dr="$G$1:$G$1048576" dn="Z_5B0ECC04_287D_41FE_BA8D_5B249E27F599_.wvu.Cols" sId="3"/>
  </rrc>
  <rrc rId="4328" sId="3" ref="A310:XFD310" action="insertRow">
    <undo index="0" exp="area" ref3D="1" dr="$G$1:$G$1048576" dn="Z_5B0ECC04_287D_41FE_BA8D_5B249E27F599_.wvu.Cols" sId="3"/>
  </rrc>
  <rfmt sheetId="3" sqref="A310" start="0" length="0">
    <dxf>
      <fill>
        <patternFill patternType="solid">
          <bgColor theme="8" tint="0.79998168889431442"/>
        </patternFill>
      </fill>
      <alignment horizontal="justify" readingOrder="0"/>
    </dxf>
  </rfmt>
  <rcc rId="4329" sId="3" odxf="1" dxf="1">
    <nc r="B310" t="inlineStr">
      <is>
        <t>923</t>
      </is>
    </nc>
    <odxf>
      <fill>
        <patternFill patternType="none">
          <bgColor indexed="65"/>
        </patternFill>
      </fill>
    </odxf>
    <ndxf>
      <fill>
        <patternFill patternType="solid">
          <bgColor theme="8" tint="0.79998168889431442"/>
        </patternFill>
      </fill>
    </ndxf>
  </rcc>
  <rcc rId="4330" sId="3" odxf="1" dxf="1">
    <nc r="C310" t="inlineStr">
      <is>
        <t>05</t>
      </is>
    </nc>
    <odxf>
      <fill>
        <patternFill patternType="none">
          <bgColor indexed="65"/>
        </patternFill>
      </fill>
    </odxf>
    <ndxf>
      <fill>
        <patternFill patternType="solid">
          <bgColor theme="8" tint="0.79998168889431442"/>
        </patternFill>
      </fill>
    </ndxf>
  </rcc>
  <rcc rId="4331" sId="3" odxf="1" dxf="1">
    <nc r="D310" t="inlineStr">
      <is>
        <t>01</t>
      </is>
    </nc>
    <odxf>
      <fill>
        <patternFill patternType="none">
          <bgColor indexed="65"/>
        </patternFill>
      </fill>
    </odxf>
    <ndxf>
      <fill>
        <patternFill patternType="solid">
          <bgColor theme="8" tint="0.79998168889431442"/>
        </patternFill>
      </fill>
    </ndxf>
  </rcc>
  <rcc rId="4332" sId="3" odxf="1" dxf="1">
    <nc r="E310" t="inlineStr">
      <is>
        <t>99 0 9602</t>
      </is>
    </nc>
    <odxf>
      <fill>
        <patternFill>
          <bgColor theme="0"/>
        </patternFill>
      </fill>
    </odxf>
    <ndxf>
      <fill>
        <patternFill>
          <bgColor theme="8" tint="0.79998168889431442"/>
        </patternFill>
      </fill>
    </ndxf>
  </rcc>
  <rfmt sheetId="3" sqref="F310" start="0" length="0">
    <dxf>
      <fill>
        <patternFill patternType="solid">
          <bgColor theme="8" tint="0.79998168889431442"/>
        </patternFill>
      </fill>
    </dxf>
  </rfmt>
  <rfmt sheetId="3" sqref="G310" start="0" length="0">
    <dxf>
      <fill>
        <patternFill patternType="solid">
          <bgColor theme="8" tint="0.79998168889431442"/>
        </patternFill>
      </fill>
    </dxf>
  </rfmt>
  <rfmt sheetId="3" sqref="H310" start="0" length="0">
    <dxf>
      <fill>
        <patternFill patternType="solid">
          <bgColor theme="8" tint="0.79998168889431442"/>
        </patternFill>
      </fill>
    </dxf>
  </rfmt>
  <rfmt sheetId="3" sqref="I310" start="0" length="0">
    <dxf>
      <fill>
        <patternFill patternType="solid">
          <bgColor theme="8" tint="0.79998168889431442"/>
        </patternFill>
      </fill>
    </dxf>
  </rfmt>
  <rcc rId="4333" sId="3" odxf="1" dxf="1">
    <nc r="A311" t="inlineStr">
      <is>
        <t>за счет средств  республиканского бюджета РК</t>
      </is>
    </nc>
    <odxf>
      <font>
        <sz val="9"/>
        <name val="Times New Roman"/>
        <scheme val="none"/>
      </font>
      <fill>
        <patternFill patternType="none">
          <bgColor indexed="65"/>
        </patternFill>
      </fill>
    </odxf>
    <ndxf>
      <font>
        <sz val="9"/>
        <name val="Times New Roman"/>
        <scheme val="none"/>
      </font>
      <fill>
        <patternFill patternType="solid">
          <bgColor theme="8" tint="0.79998168889431442"/>
        </patternFill>
      </fill>
    </ndxf>
  </rcc>
  <rcc rId="4334" sId="3" odxf="1" dxf="1">
    <nc r="B311" t="inlineStr">
      <is>
        <t>923</t>
      </is>
    </nc>
    <odxf>
      <fill>
        <patternFill patternType="none">
          <bgColor indexed="65"/>
        </patternFill>
      </fill>
    </odxf>
    <ndxf>
      <fill>
        <patternFill patternType="solid">
          <bgColor theme="8" tint="0.79998168889431442"/>
        </patternFill>
      </fill>
    </ndxf>
  </rcc>
  <rcc rId="4335" sId="3" odxf="1" dxf="1">
    <nc r="C311" t="inlineStr">
      <is>
        <t>05</t>
      </is>
    </nc>
    <odxf>
      <fill>
        <patternFill patternType="none">
          <bgColor indexed="65"/>
        </patternFill>
      </fill>
    </odxf>
    <ndxf>
      <fill>
        <patternFill patternType="solid">
          <bgColor theme="8" tint="0.79998168889431442"/>
        </patternFill>
      </fill>
    </ndxf>
  </rcc>
  <rcc rId="4336" sId="3" odxf="1" dxf="1">
    <nc r="D311" t="inlineStr">
      <is>
        <t>01</t>
      </is>
    </nc>
    <odxf>
      <fill>
        <patternFill patternType="none">
          <bgColor indexed="65"/>
        </patternFill>
      </fill>
    </odxf>
    <ndxf>
      <fill>
        <patternFill patternType="solid">
          <bgColor theme="8" tint="0.79998168889431442"/>
        </patternFill>
      </fill>
    </ndxf>
  </rcc>
  <rcc rId="4337" sId="3" odxf="1" dxf="1">
    <nc r="E311" t="inlineStr">
      <is>
        <t>99 0 9602</t>
      </is>
    </nc>
    <odxf>
      <fill>
        <patternFill>
          <bgColor theme="0"/>
        </patternFill>
      </fill>
    </odxf>
    <ndxf>
      <fill>
        <patternFill>
          <bgColor theme="8" tint="0.79998168889431442"/>
        </patternFill>
      </fill>
    </ndxf>
  </rcc>
  <rfmt sheetId="3" sqref="F311" start="0" length="0">
    <dxf>
      <fill>
        <patternFill patternType="solid">
          <bgColor theme="8" tint="0.79998168889431442"/>
        </patternFill>
      </fill>
    </dxf>
  </rfmt>
  <rfmt sheetId="3" sqref="G311" start="0" length="0">
    <dxf>
      <fill>
        <patternFill patternType="solid">
          <bgColor theme="8" tint="0.79998168889431442"/>
        </patternFill>
      </fill>
    </dxf>
  </rfmt>
  <rfmt sheetId="3" sqref="H311" start="0" length="0">
    <dxf>
      <fill>
        <patternFill patternType="solid">
          <bgColor theme="8" tint="0.79998168889431442"/>
        </patternFill>
      </fill>
    </dxf>
  </rfmt>
  <rfmt sheetId="3" sqref="I311" start="0" length="0">
    <dxf>
      <fill>
        <patternFill patternType="solid">
          <bgColor theme="8" tint="0.79998168889431442"/>
        </patternFill>
      </fill>
    </dxf>
  </rfmt>
  <rcc rId="4338" sId="3" odxf="1" dxf="1">
    <nc r="A312" t="inlineStr">
      <is>
        <t>за счет средств  бюджета МО МР "Печора"</t>
      </is>
    </nc>
    <odxf>
      <font>
        <sz val="9"/>
        <name val="Times New Roman"/>
        <scheme val="none"/>
      </font>
      <fill>
        <patternFill patternType="none">
          <bgColor indexed="65"/>
        </patternFill>
      </fill>
    </odxf>
    <ndxf>
      <font>
        <sz val="9"/>
        <name val="Times New Roman"/>
        <scheme val="none"/>
      </font>
      <fill>
        <patternFill patternType="solid">
          <bgColor theme="8" tint="0.79998168889431442"/>
        </patternFill>
      </fill>
    </ndxf>
  </rcc>
  <rcc rId="4339" sId="3" odxf="1" dxf="1">
    <nc r="B312" t="inlineStr">
      <is>
        <t>923</t>
      </is>
    </nc>
    <odxf>
      <fill>
        <patternFill patternType="none">
          <bgColor indexed="65"/>
        </patternFill>
      </fill>
    </odxf>
    <ndxf>
      <fill>
        <patternFill patternType="solid">
          <bgColor theme="8" tint="0.79998168889431442"/>
        </patternFill>
      </fill>
    </ndxf>
  </rcc>
  <rcc rId="4340" sId="3" odxf="1" dxf="1">
    <nc r="C312" t="inlineStr">
      <is>
        <t>05</t>
      </is>
    </nc>
    <odxf>
      <fill>
        <patternFill patternType="none">
          <bgColor indexed="65"/>
        </patternFill>
      </fill>
    </odxf>
    <ndxf>
      <fill>
        <patternFill patternType="solid">
          <bgColor theme="8" tint="0.79998168889431442"/>
        </patternFill>
      </fill>
    </ndxf>
  </rcc>
  <rcc rId="4341" sId="3" odxf="1" dxf="1">
    <nc r="D312" t="inlineStr">
      <is>
        <t>01</t>
      </is>
    </nc>
    <odxf>
      <fill>
        <patternFill patternType="none">
          <bgColor indexed="65"/>
        </patternFill>
      </fill>
    </odxf>
    <ndxf>
      <fill>
        <patternFill patternType="solid">
          <bgColor theme="8" tint="0.79998168889431442"/>
        </patternFill>
      </fill>
    </ndxf>
  </rcc>
  <rcc rId="4342" sId="3" odxf="1" dxf="1">
    <nc r="E312" t="inlineStr">
      <is>
        <t>99 0 9602</t>
      </is>
    </nc>
    <odxf>
      <fill>
        <patternFill>
          <bgColor theme="0"/>
        </patternFill>
      </fill>
    </odxf>
    <ndxf>
      <fill>
        <patternFill>
          <bgColor theme="8" tint="0.79998168889431442"/>
        </patternFill>
      </fill>
    </ndxf>
  </rcc>
  <rfmt sheetId="3" sqref="F312" start="0" length="0">
    <dxf>
      <fill>
        <patternFill patternType="solid">
          <bgColor theme="8" tint="0.79998168889431442"/>
        </patternFill>
      </fill>
    </dxf>
  </rfmt>
  <rfmt sheetId="3" sqref="G312" start="0" length="0">
    <dxf>
      <fill>
        <patternFill patternType="solid">
          <bgColor theme="8" tint="0.79998168889431442"/>
        </patternFill>
      </fill>
    </dxf>
  </rfmt>
  <rfmt sheetId="3" sqref="H312" start="0" length="0">
    <dxf>
      <fill>
        <patternFill patternType="solid">
          <bgColor theme="8" tint="0.79998168889431442"/>
        </patternFill>
      </fill>
    </dxf>
  </rfmt>
  <rfmt sheetId="3" sqref="I312" start="0" length="0">
    <dxf>
      <fill>
        <patternFill patternType="solid">
          <bgColor theme="8" tint="0.79998168889431442"/>
        </patternFill>
      </fill>
    </dxf>
  </rfmt>
  <rcc rId="4343" sId="3">
    <nc r="F310" t="inlineStr">
      <is>
        <t>412</t>
      </is>
    </nc>
  </rcc>
  <rcc rId="4344" sId="3">
    <nc r="F311" t="inlineStr">
      <is>
        <t>412</t>
      </is>
    </nc>
  </rcc>
  <rcc rId="4345" sId="3">
    <nc r="F312" t="inlineStr">
      <is>
        <t>412</t>
      </is>
    </nc>
  </rcc>
  <rcc rId="4346" sId="3">
    <nc r="A310" t="inlineStr">
      <is>
        <t xml:space="preserve">Бюджетные инвестиции на приобретение объектов недвижимого имущества в государственную (муниципальную) собственность
</t>
      </is>
    </nc>
  </rcc>
  <rcv guid="{EA1929C7-85F7-40DE-826A-94377FC9966E}" action="delete"/>
  <rdn rId="0" localSheetId="3" customView="1" name="Z_EA1929C7_85F7_40DE_826A_94377FC9966E_.wvu.PrintArea" hidden="1" oldHidden="1">
    <formula>'2014 год'!$A$1:$I$1200</formula>
    <oldFormula>'2014 год'!$A$1:$I$1200</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год'!$A$8:$F$1200</formula>
    <oldFormula>'2014 год'!$A$8:$F$1200</oldFormula>
  </rdn>
  <rcv guid="{EA1929C7-85F7-40DE-826A-94377FC9966E}" action="add"/>
</revisions>
</file>

<file path=xl/revisions/revisionLog110211111.xml><?xml version="1.0" encoding="utf-8"?>
<revisions xmlns="http://schemas.openxmlformats.org/spreadsheetml/2006/main" xmlns:r="http://schemas.openxmlformats.org/officeDocument/2006/relationships">
  <rcc rId="3392" sId="3">
    <oc r="H1019">
      <f>-14.6+-4.4-7.8-2.3</f>
    </oc>
    <nc r="H1019">
      <f>-14.6+-4.4+-7.8+-2.3</f>
    </nc>
  </rcc>
  <rcc rId="3393" sId="3">
    <oc r="H1025">
      <f>-7+7+19+-27+27+10.1</f>
    </oc>
    <nc r="H1025">
      <f>-7+19+-27+27+10.1</f>
    </nc>
  </rcc>
  <rcc rId="3394" sId="3">
    <oc r="H1015">
      <f>10+10</f>
    </oc>
    <nc r="H1015">
      <f>10+10+7</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год'!$A$1:$I$1160</formula>
    <oldFormula>'2014 год'!$A$1:$I$1160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год'!$A$8:$F$1160</formula>
    <oldFormula>'2014 год'!$A$8:$F$1160</oldFormula>
  </rdn>
  <rcv guid="{167491D8-6D6D-447D-A119-5E65D8431081}" action="add"/>
</revisions>
</file>

<file path=xl/revisions/revisionLog110211112.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год'!$A$1:$I$1192</formula>
    <oldFormula>'2014 год'!$A$1:$I$1192</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год'!$A$8:$F$1192</formula>
    <oldFormula>'2014 год'!$A$8:$F$1192</oldFormula>
  </rdn>
  <rcv guid="{EA1929C7-85F7-40DE-826A-94377FC9966E}" action="add"/>
</revisions>
</file>

<file path=xl/revisions/revisionLog111.xml><?xml version="1.0" encoding="utf-8"?>
<revisions xmlns="http://schemas.openxmlformats.org/spreadsheetml/2006/main" xmlns:r="http://schemas.openxmlformats.org/officeDocument/2006/relationships">
  <rcc rId="5157" sId="3">
    <oc r="A1165"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нарушениях, предусмотренных частью 4 статьи 8 Закона Республики Коми «Об административной ответственности в Республике Коми»</t>
      </is>
    </oc>
    <nc r="A1165"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правонарушениях, предусмотренных частью 4 статьи 8 Закона Республики Коми «Об административной ответственности в Республике Коми»</t>
      </is>
    </nc>
  </rcc>
  <rcc rId="5158" sId="3">
    <oc r="A1169"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нарушениях, предусмотренных статьями 6, 7, частями 1 и 2 статьи 8 Закона Республики Коми «Об административной ответственности в Республике Коми»</t>
      </is>
    </oc>
    <nc r="A1169"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правонарушениях, предусмотренных статьями 6, 7, частями 1 и 2 статьи 8 Закона Республики Коми «Об административной ответственности в Республике Коми»</t>
      </is>
    </nc>
  </rcc>
  <rcc rId="5159" sId="3">
    <oc r="A1173"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нарушениях, предусмотренных частями 3, 4 статьи 3 Закона Республики Коми «Об административной ответственности в Республике Коми»</t>
      </is>
    </oc>
    <nc r="A1173"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is>
    </nc>
  </rcc>
  <rcv guid="{167491D8-6D6D-447D-A119-5E65D8431081}" action="delete"/>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112.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год'!$A$1:$I$1204</formula>
    <oldFormula>'2014 год'!$A$1:$I$1204</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год'!$A$8:$F$1204</formula>
    <oldFormula>'2014 год'!$A$8:$F$1204</oldFormula>
  </rdn>
  <rcv guid="{167491D8-6D6D-447D-A119-5E65D8431081}" action="add"/>
</revisions>
</file>

<file path=xl/revisions/revisionLog11121.xml><?xml version="1.0" encoding="utf-8"?>
<revisions xmlns="http://schemas.openxmlformats.org/spreadsheetml/2006/main" xmlns:r="http://schemas.openxmlformats.org/officeDocument/2006/relationships">
  <rcv guid="{DA15D12B-B687-4104-AF35-4470F046E021}" action="delete"/>
  <rdn rId="0" localSheetId="3" customView="1" name="Z_DA15D12B_B687_4104_AF35_4470F046E021_.wvu.FilterData" hidden="1" oldHidden="1">
    <formula>'2014 год'!$A$11:$G$1201</formula>
    <oldFormula>'2014 год'!$A$11:$G$1201</oldFormula>
  </rdn>
  <rcv guid="{DA15D12B-B687-4104-AF35-4470F046E021}" action="add"/>
</revisions>
</file>

<file path=xl/revisions/revisionLog111211.xml><?xml version="1.0" encoding="utf-8"?>
<revisions xmlns="http://schemas.openxmlformats.org/spreadsheetml/2006/main" xmlns:r="http://schemas.openxmlformats.org/officeDocument/2006/relationships">
  <rcc rId="4504" sId="3" numFmtId="4">
    <oc r="H971">
      <v>0</v>
    </oc>
    <nc r="H971">
      <v>873.1</v>
    </nc>
  </rcc>
  <rcc rId="4505" sId="3">
    <oc r="H938">
      <f>-4116.6+2263.5-301.9</f>
    </oc>
    <nc r="H938">
      <f>-4116.6+2263.5-301.9-1369.2</f>
    </nc>
  </rcc>
  <rcc rId="4506" sId="3" numFmtId="4">
    <nc r="H965">
      <v>50</v>
    </nc>
  </rcc>
  <rcc rId="4507" sId="3" numFmtId="4">
    <oc r="H900">
      <v>2217.1</v>
    </oc>
    <nc r="H900">
      <f>2217.1+95</f>
    </nc>
  </rcc>
  <rcc rId="4508" sId="3">
    <oc r="H903">
      <f>10769.2-3078.2</f>
    </oc>
    <nc r="H903">
      <f>10769.2-3078.2-95</f>
    </nc>
  </rcc>
  <rcc rId="4509" sId="3" numFmtId="4">
    <nc r="H916">
      <v>-50</v>
    </nc>
  </rcc>
  <rcc rId="4510" sId="3">
    <oc r="H901">
      <f>512.4+654.1</f>
    </oc>
    <nc r="H901">
      <f>512.4+654.1+121.6</f>
    </nc>
  </rcc>
  <rcc rId="4511" sId="3">
    <oc r="H904">
      <f>32+302.3-352.2</f>
    </oc>
    <nc r="H904">
      <f>32+302.3-352.2+374.5</f>
    </nc>
  </rcc>
  <rcc rId="4512" sId="3" numFmtId="4">
    <nc r="H1061">
      <v>-20</v>
    </nc>
  </rcc>
  <rcc rId="4513" sId="3">
    <oc r="H1066">
      <f>-7+19+-27+27+10.1-10+100.4-100.4+30-30+20-20</f>
    </oc>
    <nc r="H1066">
      <f>-7+19+-27+27+10.1-10-100.4+30-30+20</f>
    </nc>
  </rcc>
  <rcc rId="4514" sId="3">
    <oc r="H1056">
      <f>10+10+7</f>
    </oc>
    <nc r="H1056">
      <f>10+10+7+100.4</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112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год'!$A$1:$I$1200</formula>
    <oldFormula>'2014 год'!$A$1:$I$1200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год'!$A$8:$F$1200</formula>
    <oldFormula>'2014 год'!$A$8:$F$1200</oldFormula>
  </rdn>
  <rcv guid="{167491D8-6D6D-447D-A119-5E65D8431081}" action="add"/>
</revisions>
</file>

<file path=xl/revisions/revisionLog11121111.xml><?xml version="1.0" encoding="utf-8"?>
<revisions xmlns="http://schemas.openxmlformats.org/spreadsheetml/2006/main" xmlns:r="http://schemas.openxmlformats.org/officeDocument/2006/relationships">
  <rcc rId="4382" sId="3" numFmtId="4">
    <oc r="H1174">
      <v>-25937.5</v>
    </oc>
    <nc r="H1174"/>
  </rcc>
  <rcc rId="4383" sId="3">
    <oc r="H856">
      <f>-80.93-24.47-207-10</f>
    </oc>
    <nc r="H856">
      <f>-80.93-24.47-207-10-60-140</f>
    </nc>
  </rcc>
  <rcc rId="4384" sId="3">
    <oc r="H859">
      <v>207</v>
    </oc>
    <nc r="H859">
      <f>207+70-70+200</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год'!$A$1:$I$1200</formula>
    <oldFormula>'2014 год'!$A$1:$I$1200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год'!$A$8:$F$1200</formula>
    <oldFormula>'2014 год'!$A$8:$F$1200</oldFormula>
  </rdn>
  <rcv guid="{167491D8-6D6D-447D-A119-5E65D8431081}" action="add"/>
</revisions>
</file>

<file path=xl/revisions/revisionLog111211111.xml><?xml version="1.0" encoding="utf-8"?>
<revisions xmlns="http://schemas.openxmlformats.org/spreadsheetml/2006/main" xmlns:r="http://schemas.openxmlformats.org/officeDocument/2006/relationships">
  <rcc rId="4293" sId="3">
    <nc r="A758" t="inlineStr">
      <is>
        <t xml:space="preserve"> 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t>
      </is>
    </nc>
  </rcc>
  <rcc rId="4294" sId="3">
    <nc r="E761" t="inlineStr">
      <is>
        <t>99 0 5146</t>
      </is>
    </nc>
  </rcc>
  <rcc rId="4295" sId="3">
    <nc r="E760" t="inlineStr">
      <is>
        <t>99 0 5146</t>
      </is>
    </nc>
  </rcc>
  <rcc rId="4296" sId="3">
    <nc r="E759" t="inlineStr">
      <is>
        <t>99 0 5146</t>
      </is>
    </nc>
  </rcc>
  <rcc rId="4297" sId="3">
    <nc r="E758" t="inlineStr">
      <is>
        <t>99 0 5146</t>
      </is>
    </nc>
  </rcc>
  <rcv guid="{DA15D12B-B687-4104-AF35-4470F046E021}" action="delete"/>
  <rdn rId="0" localSheetId="3" customView="1" name="Z_DA15D12B_B687_4104_AF35_4470F046E021_.wvu.FilterData" hidden="1" oldHidden="1">
    <formula>'2014 год'!$A$11:$G$1196</formula>
    <oldFormula>'2014 год'!$A$11:$G$1196</oldFormula>
  </rdn>
  <rcv guid="{DA15D12B-B687-4104-AF35-4470F046E021}" action="add"/>
</revisions>
</file>

<file path=xl/revisions/revisionLog1112111111.xml><?xml version="1.0" encoding="utf-8"?>
<revisions xmlns="http://schemas.openxmlformats.org/spreadsheetml/2006/main" xmlns:r="http://schemas.openxmlformats.org/officeDocument/2006/relationships">
  <rcc rId="4241" sId="3" numFmtId="4">
    <nc r="H1166">
      <v>-25937.5</v>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год'!$A$1:$I$1192</formula>
    <oldFormula>'2014 год'!$A$1:$I$1192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год'!$A$8:$F$1192</formula>
    <oldFormula>'2014 год'!$A$8:$F$1192</oldFormula>
  </rdn>
  <rcv guid="{167491D8-6D6D-447D-A119-5E65D8431081}" action="add"/>
</revisions>
</file>

<file path=xl/revisions/revisionLog11121111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11211112.xml><?xml version="1.0" encoding="utf-8"?>
<revisions xmlns="http://schemas.openxmlformats.org/spreadsheetml/2006/main" xmlns:r="http://schemas.openxmlformats.org/officeDocument/2006/relationships">
  <rrc rId="4306" sId="3" ref="A296:XFD296" action="insertRow">
    <undo index="0" exp="area" ref3D="1" dr="$G$1:$G$1048576" dn="Z_5B0ECC04_287D_41FE_BA8D_5B249E27F599_.wvu.Cols" sId="3"/>
  </rrc>
  <rcc rId="4307" sId="3" odxf="1" dxf="1">
    <nc r="A296" t="inlineStr">
      <is>
        <t xml:space="preserve">Бюджетные инвестиции в объекты капитального строительства государственной (муниципальной) собственности
</t>
      </is>
    </nc>
    <odxf>
      <fill>
        <patternFill patternType="none">
          <bgColor indexed="65"/>
        </patternFill>
      </fill>
      <alignment horizontal="left" readingOrder="0"/>
    </odxf>
    <ndxf>
      <fill>
        <patternFill patternType="solid">
          <bgColor theme="8" tint="0.79998168889431442"/>
        </patternFill>
      </fill>
      <alignment horizontal="justify" readingOrder="0"/>
    </ndxf>
  </rcc>
  <rcc rId="4308" sId="3" odxf="1" dxf="1">
    <nc r="B296" t="inlineStr">
      <is>
        <t>923</t>
      </is>
    </nc>
    <odxf>
      <fill>
        <patternFill patternType="none">
          <bgColor indexed="65"/>
        </patternFill>
      </fill>
    </odxf>
    <ndxf>
      <fill>
        <patternFill patternType="solid">
          <bgColor theme="8" tint="0.79998168889431442"/>
        </patternFill>
      </fill>
    </ndxf>
  </rcc>
  <rcc rId="4309" sId="3" odxf="1" dxf="1">
    <nc r="C296" t="inlineStr">
      <is>
        <t>05</t>
      </is>
    </nc>
    <odxf>
      <fill>
        <patternFill patternType="none">
          <bgColor indexed="65"/>
        </patternFill>
      </fill>
    </odxf>
    <ndxf>
      <fill>
        <patternFill patternType="solid">
          <bgColor theme="8" tint="0.79998168889431442"/>
        </patternFill>
      </fill>
    </ndxf>
  </rcc>
  <rcc rId="4310" sId="3" odxf="1" dxf="1">
    <nc r="D296" t="inlineStr">
      <is>
        <t>01</t>
      </is>
    </nc>
    <odxf>
      <fill>
        <patternFill patternType="none">
          <bgColor indexed="65"/>
        </patternFill>
      </fill>
    </odxf>
    <ndxf>
      <fill>
        <patternFill patternType="solid">
          <bgColor theme="8" tint="0.79998168889431442"/>
        </patternFill>
      </fill>
    </ndxf>
  </rcc>
  <rcc rId="4311" sId="3" odxf="1" dxf="1">
    <nc r="E296" t="inlineStr">
      <is>
        <t>99 0 9502</t>
      </is>
    </nc>
    <odxf>
      <fill>
        <patternFill>
          <bgColor theme="0"/>
        </patternFill>
      </fill>
    </odxf>
    <ndxf>
      <fill>
        <patternFill>
          <bgColor theme="8" tint="0.79998168889431442"/>
        </patternFill>
      </fill>
    </ndxf>
  </rcc>
  <rfmt sheetId="3" sqref="F296" start="0" length="0">
    <dxf>
      <fill>
        <patternFill patternType="solid">
          <bgColor theme="8" tint="0.79998168889431442"/>
        </patternFill>
      </fill>
    </dxf>
  </rfmt>
  <rfmt sheetId="3" sqref="G296" start="0" length="0">
    <dxf>
      <fill>
        <patternFill patternType="solid">
          <bgColor theme="8" tint="0.79998168889431442"/>
        </patternFill>
      </fill>
    </dxf>
  </rfmt>
  <rfmt sheetId="3" sqref="H296" start="0" length="0">
    <dxf>
      <fill>
        <patternFill patternType="solid">
          <bgColor theme="8" tint="0.79998168889431442"/>
        </patternFill>
      </fill>
    </dxf>
  </rfmt>
  <rfmt sheetId="3" sqref="I296" start="0" length="0">
    <dxf>
      <fill>
        <patternFill patternType="solid">
          <bgColor theme="8" tint="0.79998168889431442"/>
        </patternFill>
      </fill>
    </dxf>
  </rfmt>
  <rcc rId="4312" sId="3">
    <nc r="F296" t="inlineStr">
      <is>
        <t>412</t>
      </is>
    </nc>
  </rcc>
  <rcv guid="{EA1929C7-85F7-40DE-826A-94377FC9966E}" action="delete"/>
  <rdn rId="0" localSheetId="3" customView="1" name="Z_EA1929C7_85F7_40DE_826A_94377FC9966E_.wvu.PrintArea" hidden="1" oldHidden="1">
    <formula>'2014 год'!$A$1:$I$1197</formula>
    <oldFormula>'2014 год'!$A$1:$I$1197</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год'!$A$8:$F$1197</formula>
    <oldFormula>'2014 год'!$A$8:$F$1197</oldFormula>
  </rdn>
  <rcv guid="{EA1929C7-85F7-40DE-826A-94377FC9966E}" action="add"/>
</revisions>
</file>

<file path=xl/revisions/revisionLog1112112.xml><?xml version="1.0" encoding="utf-8"?>
<revisions xmlns="http://schemas.openxmlformats.org/spreadsheetml/2006/main" xmlns:r="http://schemas.openxmlformats.org/officeDocument/2006/relationships">
  <rcc rId="4408" sId="3" numFmtId="4">
    <oc r="H1200">
      <v>10000</v>
    </oc>
    <nc r="H1200">
      <f>10000</f>
    </nc>
  </rcc>
  <rcc rId="4409" sId="3" numFmtId="4">
    <nc r="H1174">
      <v>-25937.5</v>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год'!$A$1:$I$1200</formula>
    <oldFormula>'2014 год'!$A$1:$I$1200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год'!$A$8:$F$1200</formula>
    <oldFormula>'2014 год'!$A$8:$F$1200</oldFormula>
  </rdn>
  <rcv guid="{167491D8-6D6D-447D-A119-5E65D8431081}" action="add"/>
</revisions>
</file>

<file path=xl/revisions/revisionLog112.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год'!$A$1:$I$1173</formula>
    <oldFormula>'2014 год'!$A$1:$I$1173</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год'!$A$8:$F$1173</formula>
    <oldFormula>'2014 год'!$A$8:$F$1173</oldFormula>
  </rdn>
  <rcv guid="{EA1929C7-85F7-40DE-826A-94377FC9966E}" action="add"/>
</revisions>
</file>

<file path=xl/revisions/revisionLog1121.xml><?xml version="1.0" encoding="utf-8"?>
<revisions xmlns="http://schemas.openxmlformats.org/spreadsheetml/2006/main" xmlns:r="http://schemas.openxmlformats.org/officeDocument/2006/relationships">
  <rcc rId="3665" sId="3" numFmtId="4">
    <nc r="H333">
      <v>21808.3</v>
    </nc>
  </rcc>
  <rcc rId="3666" sId="3">
    <nc r="H332">
      <f>H333</f>
    </nc>
  </rcc>
  <rcc rId="3667" sId="3">
    <nc r="H331">
      <f>H332</f>
    </nc>
  </rcc>
  <rcc rId="3668" sId="3">
    <nc r="H330">
      <f>H331</f>
    </nc>
  </rcc>
  <rcc rId="3669" sId="3">
    <nc r="I333">
      <f>H333</f>
    </nc>
  </rcc>
  <rcc rId="3670" sId="3">
    <nc r="I332">
      <f>I333</f>
    </nc>
  </rcc>
  <rcc rId="3671" sId="3">
    <nc r="I331">
      <f>I332</f>
    </nc>
  </rcc>
  <rcc rId="3672" sId="3">
    <nc r="I330">
      <f>I331</f>
    </nc>
  </rcc>
  <rcc rId="3673" sId="3">
    <oc r="H309">
      <f>H310+H334+H347+H351+H343+H325+H321</f>
    </oc>
    <nc r="H309">
      <f>H310+H334+H347+H351+H343+H325+H321+H330</f>
    </nc>
  </rcc>
  <rcc rId="3674" sId="3">
    <oc r="I309">
      <f>I310+I334+I347+I351+I343+I325+I321</f>
    </oc>
    <nc r="I309">
      <f>I310+I334+I347+I351+I343+I325+I321+I330</f>
    </nc>
  </rcc>
  <rcv guid="{EA1929C7-85F7-40DE-826A-94377FC9966E}" action="delete"/>
  <rdn rId="0" localSheetId="3" customView="1" name="Z_EA1929C7_85F7_40DE_826A_94377FC9966E_.wvu.PrintArea" hidden="1" oldHidden="1">
    <formula>'2014 год'!$A$1:$I$1173</formula>
    <oldFormula>'2014 год'!$A$1:$I$1173</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год'!$A$8:$F$1173</formula>
    <oldFormula>'2014 год'!$A$8:$F$1173</oldFormula>
  </rdn>
  <rcv guid="{EA1929C7-85F7-40DE-826A-94377FC9966E}" action="add"/>
</revisions>
</file>

<file path=xl/revisions/revisionLog11211.xml><?xml version="1.0" encoding="utf-8"?>
<revisions xmlns="http://schemas.openxmlformats.org/spreadsheetml/2006/main" xmlns:r="http://schemas.openxmlformats.org/officeDocument/2006/relationships">
  <rcc rId="3410" sId="3" numFmtId="4">
    <oc r="H745">
      <v>0</v>
    </oc>
    <nc r="H745">
      <f>-25+25-3+3</f>
    </nc>
  </rcc>
  <rcc rId="3411" sId="3" numFmtId="4">
    <oc r="H568">
      <v>0</v>
    </oc>
    <nc r="H568">
      <f>-13.45+13.45</f>
    </nc>
  </rcc>
  <rcc rId="3412" sId="3" numFmtId="4">
    <oc r="H580">
      <v>0</v>
    </oc>
    <nc r="H580">
      <f>-127.1+127.1</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год'!$A$1:$I$1160</formula>
    <oldFormula>'2014 год'!$A$1:$I$1160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год'!$A$8:$F$1160</formula>
    <oldFormula>'2014 год'!$A$8:$F$1160</oldFormula>
  </rdn>
  <rcv guid="{167491D8-6D6D-447D-A119-5E65D8431081}" action="add"/>
</revisions>
</file>

<file path=xl/revisions/revisionLog112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год'!$A$1:$I$1149</formula>
    <oldFormula>'2014 год'!$A$1:$I$1149</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год'!$A$8:$F$1149</formula>
    <oldFormula>'2014 год'!$A$8:$F$1149</oldFormula>
  </rdn>
  <rcv guid="{167491D8-6D6D-447D-A119-5E65D8431081}" action="add"/>
</revisions>
</file>

<file path=xl/revisions/revisionLog1121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1211111.xml><?xml version="1.0" encoding="utf-8"?>
<revisions xmlns="http://schemas.openxmlformats.org/spreadsheetml/2006/main" xmlns:r="http://schemas.openxmlformats.org/officeDocument/2006/relationships">
  <rcc rId="585" sId="5">
    <oc r="H3" t="inlineStr">
      <is>
        <t xml:space="preserve"> от 29 мая 2014 года  № </t>
      </is>
    </oc>
    <nc r="H3" t="inlineStr">
      <is>
        <t xml:space="preserve"> от 29 мая 2014 года  № 5-27/366</t>
      </is>
    </nc>
  </rcc>
</revisions>
</file>

<file path=xl/revisions/revisionLog11212.xml><?xml version="1.0" encoding="utf-8"?>
<revisions xmlns="http://schemas.openxmlformats.org/spreadsheetml/2006/main" xmlns:r="http://schemas.openxmlformats.org/officeDocument/2006/relationships">
  <rcc rId="3624" sId="3" numFmtId="4">
    <oc r="H295">
      <v>0</v>
    </oc>
    <nc r="H295">
      <v>3772.2</v>
    </nc>
  </rcc>
  <rcc rId="3625" sId="3" numFmtId="4">
    <nc r="H300">
      <v>3011.3</v>
    </nc>
  </rcc>
  <rcc rId="3626" sId="3" numFmtId="4">
    <nc r="H288">
      <v>-3011.3</v>
    </nc>
  </rcc>
  <rcv guid="{EA1929C7-85F7-40DE-826A-94377FC9966E}" action="delete"/>
  <rdn rId="0" localSheetId="3" customView="1" name="Z_EA1929C7_85F7_40DE_826A_94377FC9966E_.wvu.PrintArea" hidden="1" oldHidden="1">
    <formula>'2014 год'!$A$1:$I$1169</formula>
    <oldFormula>'2014 год'!$A$1:$I$1169</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год'!$A$8:$F$1169</formula>
    <oldFormula>'2014 год'!$A$8:$F$1169</oldFormula>
  </rdn>
  <rcv guid="{EA1929C7-85F7-40DE-826A-94377FC9966E}" action="add"/>
</revisions>
</file>

<file path=xl/revisions/revisionLog112121.xml><?xml version="1.0" encoding="utf-8"?>
<revisions xmlns="http://schemas.openxmlformats.org/spreadsheetml/2006/main" xmlns:r="http://schemas.openxmlformats.org/officeDocument/2006/relationships">
  <rcc rId="3035" sId="3">
    <oc r="A1110" t="inlineStr">
      <is>
        <t>Осуществление переданных государственных полномочий Республики Коми по определению перечня должностных лиц местного самоуправления, уполномоченных составлять протоколы от административных правонарушениях</t>
      </is>
    </oc>
    <nc r="A1110" t="inlineStr">
      <is>
        <t>Осуществление переданных государственных полномочий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статьями 6, 7, частями 1 и 2 статьи 8 Закона Республики Коми «Об административной ответственности в Республике Коми»</t>
      </is>
    </nc>
  </rcc>
  <rfmt sheetId="3" sqref="A1110">
    <dxf>
      <numFmt numFmtId="0" formatCode="General"/>
    </dxf>
  </rfmt>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1213.xml><?xml version="1.0" encoding="utf-8"?>
<revisions xmlns="http://schemas.openxmlformats.org/spreadsheetml/2006/main" xmlns:r="http://schemas.openxmlformats.org/officeDocument/2006/relationships">
  <rcc rId="3602" sId="3">
    <nc r="I285">
      <f>H285</f>
    </nc>
  </rcc>
  <rcc rId="3603" sId="3">
    <nc r="I284">
      <f>I285</f>
    </nc>
  </rcc>
  <rcc rId="3604" sId="3">
    <nc r="I283">
      <f>I284</f>
    </nc>
  </rcc>
  <rcc rId="3605" sId="3">
    <nc r="I282">
      <f>I283</f>
    </nc>
  </rcc>
  <rcv guid="{EA1929C7-85F7-40DE-826A-94377FC9966E}" action="delete"/>
  <rdn rId="0" localSheetId="3" customView="1" name="Z_EA1929C7_85F7_40DE_826A_94377FC9966E_.wvu.PrintArea" hidden="1" oldHidden="1">
    <formula>'2014 год'!$A$1:$I$1170</formula>
    <oldFormula>'2014 год'!$A$1:$I$1170</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год'!$A$8:$F$1170</formula>
    <oldFormula>'2014 год'!$A$8:$F$1170</oldFormula>
  </rdn>
  <rcv guid="{EA1929C7-85F7-40DE-826A-94377FC9966E}" action="add"/>
</revisions>
</file>

<file path=xl/revisions/revisionLog112131.xml><?xml version="1.0" encoding="utf-8"?>
<revisions xmlns="http://schemas.openxmlformats.org/spreadsheetml/2006/main" xmlns:r="http://schemas.openxmlformats.org/officeDocument/2006/relationships">
  <rcc rId="3491" sId="3">
    <nc r="F62" t="inlineStr">
      <is>
        <t>313</t>
      </is>
    </nc>
  </rcc>
  <rcc rId="3492" sId="3">
    <nc r="F61" t="inlineStr">
      <is>
        <t>310</t>
      </is>
    </nc>
  </rcc>
  <rcc rId="3493" sId="3">
    <nc r="F60" t="inlineStr">
      <is>
        <t>300</t>
      </is>
    </nc>
  </rcc>
  <rcv guid="{EA1929C7-85F7-40DE-826A-94377FC9966E}" action="delete"/>
  <rdn rId="0" localSheetId="3" customView="1" name="Z_EA1929C7_85F7_40DE_826A_94377FC9966E_.wvu.PrintArea" hidden="1" oldHidden="1">
    <formula>'2014 год'!$A$1:$I$1163</formula>
    <oldFormula>'2014 год'!$A$1:$I$1163</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год'!$A$8:$F$1163</formula>
    <oldFormula>'2014 год'!$A$8:$F$1163</oldFormula>
  </rdn>
  <rcv guid="{EA1929C7-85F7-40DE-826A-94377FC9966E}" action="add"/>
</revisions>
</file>

<file path=xl/revisions/revisionLog1121311.xml><?xml version="1.0" encoding="utf-8"?>
<revisions xmlns="http://schemas.openxmlformats.org/spreadsheetml/2006/main" xmlns:r="http://schemas.openxmlformats.org/officeDocument/2006/relationships">
  <rcc rId="3443" sId="3" numFmtId="4">
    <nc r="H41">
      <v>-0.5</v>
    </nc>
  </rcc>
  <rcc rId="3444" sId="3" numFmtId="4">
    <nc r="H44">
      <v>0.5</v>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год'!$A$1:$I$1160</formula>
    <oldFormula>'2014 год'!$A$1:$I$1160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год'!$A$8:$F$1160</formula>
    <oldFormula>'2014 год'!$A$8:$F$1160</oldFormula>
  </rdn>
  <rcv guid="{167491D8-6D6D-447D-A119-5E65D8431081}" action="add"/>
</revisions>
</file>

<file path=xl/revisions/revisionLog113.xml><?xml version="1.0" encoding="utf-8"?>
<revisions xmlns="http://schemas.openxmlformats.org/spreadsheetml/2006/main" xmlns:r="http://schemas.openxmlformats.org/officeDocument/2006/relationships">
  <rcc rId="3893" sId="3">
    <oc r="A1154" t="inlineStr">
      <is>
        <t>Осуществление переданных государственных полномочий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is>
    </oc>
    <nc r="A1154" t="inlineStr">
      <is>
        <t>Осуществление переданных государственных полномочий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is>
    </nc>
  </rcc>
  <rcv guid="{EA1929C7-85F7-40DE-826A-94377FC9966E}" action="delete"/>
  <rdn rId="0" localSheetId="3" customView="1" name="Z_EA1929C7_85F7_40DE_826A_94377FC9966E_.wvu.PrintArea" hidden="1" oldHidden="1">
    <formula>'2014 год'!$A$1:$I$1186</formula>
    <oldFormula>'2014 год'!$A$1:$I$1186</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год'!$A$8:$F$1186</formula>
    <oldFormula>'2014 год'!$A$8:$F$1186</oldFormula>
  </rdn>
  <rcv guid="{EA1929C7-85F7-40DE-826A-94377FC9966E}" action="add"/>
</revisions>
</file>

<file path=xl/revisions/revisionLog113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год'!$A$1:$I$1186</formula>
    <oldFormula>'2014 год'!$A$1:$I$1186</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год'!$A$8:$F$1186</formula>
    <oldFormula>'2014 год'!$A$8:$F$1186</oldFormula>
  </rdn>
  <rcv guid="{EA1929C7-85F7-40DE-826A-94377FC9966E}" action="add"/>
</revisions>
</file>

<file path=xl/revisions/revisionLog11311.xml><?xml version="1.0" encoding="utf-8"?>
<revisions xmlns="http://schemas.openxmlformats.org/spreadsheetml/2006/main" xmlns:r="http://schemas.openxmlformats.org/officeDocument/2006/relationships">
  <rcc rId="3245" sId="3">
    <oc r="H864">
      <f>302.3</f>
    </oc>
    <nc r="H864">
      <f>302.3-352.2</f>
    </nc>
  </rcc>
  <rcc rId="3246" sId="3">
    <oc r="H861">
      <f>512.4</f>
    </oc>
    <nc r="H861">
      <f>512.4+654.1</f>
    </nc>
  </rcc>
  <rcc rId="3247" sId="3">
    <oc r="H898">
      <f>-4116.6+2263.4</f>
    </oc>
    <nc r="H898">
      <f>-4116.6+2263.4-301.9</f>
    </nc>
  </rcc>
  <rcc rId="3248" sId="3">
    <oc r="H1014">
      <f>-14.6+4.4</f>
    </oc>
    <nc r="H1014">
      <f>-14.6+4.4-7.8-2.3</f>
    </nc>
  </rcc>
  <rcc rId="3249" sId="3">
    <oc r="H1020">
      <f>-7+7+19+-27+27</f>
    </oc>
    <nc r="H1020">
      <f>-7+7+19+-27+27+10.1</f>
    </nc>
  </rcc>
  <rcc rId="3250" sId="3" numFmtId="4">
    <nc r="H1032">
      <v>-10.1</v>
    </nc>
  </rcc>
  <rrc rId="3251" sId="3" ref="A1030:XFD1030" action="insertRow">
    <undo index="0" exp="area" ref3D="1" dr="$G$1:$G$1048576" dn="Z_5B0ECC04_287D_41FE_BA8D_5B249E27F599_.wvu.Cols" sId="3"/>
  </rrc>
  <rrc rId="3252" sId="3" ref="A1030:XFD1030" action="insertRow">
    <undo index="0" exp="area" ref3D="1" dr="$G$1:$G$1048576" dn="Z_5B0ECC04_287D_41FE_BA8D_5B249E27F599_.wvu.Cols" sId="3"/>
  </rrc>
  <rrc rId="3253" sId="3" ref="A1030:XFD1030" action="insertRow">
    <undo index="0" exp="area" ref3D="1" dr="$G$1:$G$1048576" dn="Z_5B0ECC04_287D_41FE_BA8D_5B249E27F599_.wvu.Cols" sId="3"/>
  </rrc>
  <rcc rId="3254" sId="3" odxf="1" dxf="1">
    <nc r="A1030" t="inlineStr">
      <is>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is>
    </nc>
    <odxf>
      <font>
        <name val="Times New Roman"/>
        <scheme val="none"/>
      </font>
      <alignment horizontal="left" readingOrder="0"/>
    </odxf>
    <ndxf>
      <font>
        <sz val="9"/>
        <name val="Times New Roman"/>
        <scheme val="none"/>
      </font>
      <alignment horizontal="general" readingOrder="0"/>
    </ndxf>
  </rcc>
  <rcc rId="3255" sId="3">
    <nc r="B1030" t="inlineStr">
      <is>
        <t>975</t>
      </is>
    </nc>
  </rcc>
  <rcc rId="3256" sId="3">
    <nc r="C1030" t="inlineStr">
      <is>
        <t>07</t>
      </is>
    </nc>
  </rcc>
  <rcc rId="3257" sId="3">
    <nc r="D1030" t="inlineStr">
      <is>
        <t>09</t>
      </is>
    </nc>
  </rcc>
  <rcc rId="3258" sId="3">
    <nc r="F1030" t="inlineStr">
      <is>
        <t>100</t>
      </is>
    </nc>
  </rcc>
  <rcc rId="3259" sId="3">
    <nc r="G1030">
      <f>G1031</f>
    </nc>
  </rcc>
  <rcc rId="3260" sId="3">
    <nc r="H1030">
      <f>H1031</f>
    </nc>
  </rcc>
  <rcc rId="3261" sId="3">
    <nc r="I1030">
      <f>I1031</f>
    </nc>
  </rcc>
  <rcc rId="3262" sId="3" odxf="1" dxf="1">
    <nc r="A1031" t="inlineStr">
      <is>
        <t xml:space="preserve">Расходы на выплаты персоналу казенных учреждений
</t>
      </is>
    </nc>
    <odxf>
      <font>
        <name val="Times New Roman"/>
        <scheme val="none"/>
      </font>
      <numFmt numFmtId="0" formatCode="General"/>
    </odxf>
    <ndxf>
      <font>
        <sz val="9"/>
        <name val="Times New Roman"/>
        <scheme val="none"/>
      </font>
      <numFmt numFmtId="30" formatCode="@"/>
    </ndxf>
  </rcc>
  <rcc rId="3263" sId="3">
    <nc r="B1031" t="inlineStr">
      <is>
        <t>975</t>
      </is>
    </nc>
  </rcc>
  <rcc rId="3264" sId="3">
    <nc r="C1031" t="inlineStr">
      <is>
        <t>07</t>
      </is>
    </nc>
  </rcc>
  <rcc rId="3265" sId="3">
    <nc r="D1031" t="inlineStr">
      <is>
        <t>09</t>
      </is>
    </nc>
  </rcc>
  <rcc rId="3266" sId="3">
    <nc r="F1031" t="inlineStr">
      <is>
        <t>110</t>
      </is>
    </nc>
  </rcc>
  <rcc rId="3267" sId="3">
    <nc r="G1031">
      <f>G1032</f>
    </nc>
  </rcc>
  <rcc rId="3268" sId="3">
    <nc r="H1031">
      <f>H1032</f>
    </nc>
  </rcc>
  <rcc rId="3269" sId="3">
    <nc r="I1031">
      <f>I1032</f>
    </nc>
  </rcc>
  <rcc rId="3270" sId="3" odxf="1" dxf="1">
    <nc r="A1032" t="inlineStr">
      <is>
        <t xml:space="preserve">Фонд оплаты труда казенных учреждений и взносы по обязательному социальному страхованию
</t>
      </is>
    </nc>
    <odxf>
      <fill>
        <patternFill patternType="none">
          <bgColor indexed="65"/>
        </patternFill>
      </fill>
      <alignment horizontal="left" readingOrder="0"/>
    </odxf>
    <ndxf>
      <fill>
        <patternFill patternType="solid">
          <bgColor theme="8" tint="0.79998168889431442"/>
        </patternFill>
      </fill>
      <alignment horizontal="justify" readingOrder="0"/>
    </ndxf>
  </rcc>
  <rcc rId="3271" sId="3" odxf="1" dxf="1">
    <nc r="B1032" t="inlineStr">
      <is>
        <t>975</t>
      </is>
    </nc>
    <odxf>
      <fill>
        <patternFill patternType="none">
          <bgColor indexed="65"/>
        </patternFill>
      </fill>
    </odxf>
    <ndxf>
      <fill>
        <patternFill patternType="solid">
          <bgColor theme="8" tint="0.79998168889431442"/>
        </patternFill>
      </fill>
    </ndxf>
  </rcc>
  <rcc rId="3272" sId="3" odxf="1" dxf="1">
    <nc r="C1032" t="inlineStr">
      <is>
        <t>07</t>
      </is>
    </nc>
    <odxf>
      <fill>
        <patternFill patternType="none">
          <bgColor indexed="65"/>
        </patternFill>
      </fill>
    </odxf>
    <ndxf>
      <fill>
        <patternFill patternType="solid">
          <bgColor theme="8" tint="0.79998168889431442"/>
        </patternFill>
      </fill>
    </ndxf>
  </rcc>
  <rcc rId="3273" sId="3" odxf="1" dxf="1">
    <nc r="D1032" t="inlineStr">
      <is>
        <t>09</t>
      </is>
    </nc>
    <odxf>
      <fill>
        <patternFill patternType="none">
          <bgColor indexed="65"/>
        </patternFill>
      </fill>
    </odxf>
    <ndxf>
      <fill>
        <patternFill patternType="solid">
          <bgColor theme="8" tint="0.79998168889431442"/>
        </patternFill>
      </fill>
    </ndxf>
  </rcc>
  <rfmt sheetId="3" sqref="E1032" start="0" length="0">
    <dxf>
      <fill>
        <patternFill patternType="solid">
          <bgColor theme="8" tint="0.79998168889431442"/>
        </patternFill>
      </fill>
    </dxf>
  </rfmt>
  <rcc rId="3274" sId="3" odxf="1" dxf="1">
    <nc r="F1032" t="inlineStr">
      <is>
        <t>111</t>
      </is>
    </nc>
    <odxf>
      <fill>
        <patternFill patternType="none">
          <bgColor indexed="65"/>
        </patternFill>
      </fill>
    </odxf>
    <ndxf>
      <fill>
        <patternFill patternType="solid">
          <bgColor theme="8" tint="0.79998168889431442"/>
        </patternFill>
      </fill>
    </ndxf>
  </rcc>
  <rfmt sheetId="3" sqref="G1032" start="0" length="0">
    <dxf>
      <fill>
        <patternFill patternType="solid">
          <bgColor theme="8" tint="0.79998168889431442"/>
        </patternFill>
      </fill>
    </dxf>
  </rfmt>
  <rfmt sheetId="3" sqref="H1032" start="0" length="0">
    <dxf>
      <fill>
        <patternFill patternType="solid">
          <bgColor theme="8" tint="0.79998168889431442"/>
        </patternFill>
      </fill>
    </dxf>
  </rfmt>
  <rcc rId="3275" sId="3" odxf="1" dxf="1">
    <nc r="I1032">
      <f>G1032+H1032</f>
    </nc>
    <odxf>
      <fill>
        <patternFill patternType="none">
          <bgColor indexed="65"/>
        </patternFill>
      </fill>
    </odxf>
    <ndxf>
      <fill>
        <patternFill patternType="solid">
          <bgColor theme="8" tint="0.79998168889431442"/>
        </patternFill>
      </fill>
    </ndxf>
  </rcc>
  <rcc rId="3276" sId="3">
    <nc r="E1030" t="inlineStr">
      <is>
        <t>99 0 1443</t>
      </is>
    </nc>
  </rcc>
  <rcc rId="3277" sId="3">
    <nc r="E1031" t="inlineStr">
      <is>
        <t>99 0 1443</t>
      </is>
    </nc>
  </rcc>
  <rcc rId="3278" sId="3">
    <nc r="E1032" t="inlineStr">
      <is>
        <t>99 0 1443</t>
      </is>
    </nc>
  </rcc>
  <rcc rId="3279" sId="3">
    <nc r="H1032">
      <f>7.8+2.3</f>
    </nc>
  </rcc>
  <rcc rId="3280" sId="3">
    <oc r="G1029">
      <f>G1033</f>
    </oc>
    <nc r="G1029">
      <f>G1033+G1030</f>
    </nc>
  </rcc>
  <rcc rId="3281" sId="3">
    <oc r="H1029">
      <f>H1033</f>
    </oc>
    <nc r="H1029">
      <f>H1033+H1030</f>
    </nc>
  </rcc>
  <rcc rId="3282" sId="3">
    <oc r="I1029">
      <f>I1033</f>
    </oc>
    <nc r="I1029">
      <f>I1033+I1030</f>
    </nc>
  </rcc>
  <rcc rId="3283" sId="3" numFmtId="4">
    <nc r="H1067">
      <v>-473.95</v>
    </nc>
  </rcc>
  <rcc rId="3284" sId="3">
    <nc r="H1060">
      <f>473.95</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год'!$A$1:$I$1155</formula>
    <oldFormula>'2014 год'!$A$1:$I$1155</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год'!$A$8:$F$1155</formula>
    <oldFormula>'2014 год'!$A$8:$F$1155</oldFormula>
  </rdn>
  <rcv guid="{167491D8-6D6D-447D-A119-5E65D8431081}" action="add"/>
</revisions>
</file>

<file path=xl/revisions/revisionLog113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Rows" hidden="1" oldHidden="1">
    <formula>'2014 год'!$338:$341,'2014 год'!$362:$365,'2014 год'!$373:$376</formula>
    <oldFormula>'2014 год'!$338:$341,'2014 год'!$362:$365,'2014 год'!$373:$376</oldFormula>
  </rdn>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131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1311111.xml><?xml version="1.0" encoding="utf-8"?>
<revisions xmlns="http://schemas.openxmlformats.org/spreadsheetml/2006/main" xmlns:r="http://schemas.openxmlformats.org/officeDocument/2006/relationships">
  <rcc rId="558" sId="3">
    <oc r="I3" t="inlineStr">
      <is>
        <t xml:space="preserve"> от 29 мая 2014 года  № 5-/___</t>
      </is>
    </oc>
    <nc r="I3" t="inlineStr">
      <is>
        <t xml:space="preserve"> от 29 мая 2014 года  № 5-27/366</t>
      </is>
    </nc>
  </rcc>
</revisions>
</file>

<file path=xl/revisions/revisionLog11312.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год'!$A$1:$I$1146</formula>
    <oldFormula>'2014 год'!$A$1:$I$1146</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год'!$A$8:$F$1146</formula>
    <oldFormula>'2014 год'!$A$8:$F$1146</oldFormula>
  </rdn>
  <rcv guid="{167491D8-6D6D-447D-A119-5E65D8431081}" action="add"/>
</revisions>
</file>

<file path=xl/revisions/revisionLog114.xml><?xml version="1.0" encoding="utf-8"?>
<revisions xmlns="http://schemas.openxmlformats.org/spreadsheetml/2006/main" xmlns:r="http://schemas.openxmlformats.org/officeDocument/2006/relationships">
  <rcc rId="4024" sId="3" numFmtId="4">
    <nc r="H114">
      <v>-1.5</v>
    </nc>
  </rcc>
  <rcc rId="4025" sId="3" numFmtId="4">
    <nc r="H111">
      <v>-5.4</v>
    </nc>
  </rcc>
  <rcc rId="4026" sId="3">
    <oc r="H82">
      <f>H83+H88+H100+H105+H108</f>
    </oc>
    <nc r="H82">
      <f>H83+H88+H100+H105+H108+H115</f>
    </nc>
  </rcc>
  <rcc rId="4027" sId="3">
    <oc r="I82">
      <f>I83+I88+I100+I105+I108</f>
    </oc>
    <nc r="I82">
      <f>I83+I88+I100+I105+I108+I115</f>
    </nc>
  </rcc>
</revisions>
</file>

<file path=xl/revisions/revisionLog1141.xml><?xml version="1.0" encoding="utf-8"?>
<revisions xmlns="http://schemas.openxmlformats.org/spreadsheetml/2006/main" xmlns:r="http://schemas.openxmlformats.org/officeDocument/2006/relationships">
  <rcc rId="4005" sId="3">
    <nc r="E304" t="inlineStr">
      <is>
        <t>99 0 9601</t>
      </is>
    </nc>
  </rcc>
  <rcc rId="4006" sId="3">
    <nc r="F304" t="inlineStr">
      <is>
        <t>810</t>
      </is>
    </nc>
  </rcc>
  <rcc rId="4007" sId="3">
    <nc r="E305" t="inlineStr">
      <is>
        <t>99 0 9601</t>
      </is>
    </nc>
  </rcc>
  <rcc rId="4008" sId="3">
    <nc r="F305" t="inlineStr">
      <is>
        <t>810</t>
      </is>
    </nc>
  </rcc>
  <rcv guid="{EA1929C7-85F7-40DE-826A-94377FC9966E}" action="delete"/>
  <rdn rId="0" localSheetId="3" customView="1" name="Z_EA1929C7_85F7_40DE_826A_94377FC9966E_.wvu.PrintArea" hidden="1" oldHidden="1">
    <formula>'2014 год'!$A$1:$I$1190</formula>
    <oldFormula>'2014 год'!$A$1:$I$1190</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год'!$A$8:$F$1190</formula>
    <oldFormula>'2014 год'!$A$8:$F$1190</oldFormula>
  </rdn>
  <rcv guid="{EA1929C7-85F7-40DE-826A-94377FC9966E}" action="add"/>
</revisions>
</file>

<file path=xl/revisions/revisionLog11411.xml><?xml version="1.0" encoding="utf-8"?>
<revisions xmlns="http://schemas.openxmlformats.org/spreadsheetml/2006/main" xmlns:r="http://schemas.openxmlformats.org/officeDocument/2006/relationships">
  <rcc rId="3756" sId="5" odxf="1" dxf="1">
    <nc r="A149" t="inlineStr">
      <is>
        <t>Реконструкция, капитальный ремонт и ремонт автомобильных дорог общего пользования местного значения за счет субсидии республиканского бюджета РК</t>
      </is>
    </nc>
    <odxf>
      <font>
        <name val="Times New Roman"/>
        <scheme val="none"/>
      </font>
    </odxf>
    <ndxf>
      <font>
        <sz val="9"/>
        <name val="Times New Roman"/>
        <scheme val="none"/>
      </font>
    </ndxf>
  </rcc>
  <rcc rId="3757" sId="5">
    <nc r="B149" t="inlineStr">
      <is>
        <t>923</t>
      </is>
    </nc>
  </rcc>
  <rcc rId="3758" sId="5">
    <nc r="C149" t="inlineStr">
      <is>
        <t>04</t>
      </is>
    </nc>
  </rcc>
  <rcc rId="3759" sId="5">
    <nc r="D149" t="inlineStr">
      <is>
        <t>09</t>
      </is>
    </nc>
  </rcc>
  <rcc rId="3760" sId="5">
    <nc r="E149" t="inlineStr">
      <is>
        <t>99 0 7223</t>
      </is>
    </nc>
  </rcc>
  <rcc rId="3761" sId="5">
    <nc r="G149">
      <f>G150</f>
    </nc>
  </rcc>
  <rcc rId="3762" sId="5">
    <nc r="H149">
      <f>H150</f>
    </nc>
  </rcc>
  <rcc rId="3763" sId="5">
    <oc r="G148">
      <f>G153+G161+G165+G157</f>
    </oc>
    <nc r="G148">
      <f>G153+G161+G165+G157+G149</f>
    </nc>
  </rcc>
  <rcc rId="3764" sId="5">
    <oc r="H148">
      <f>H153+H161+H165+H157</f>
    </oc>
    <nc r="H148">
      <f>H153+H161+H165+H157+H149</f>
    </nc>
  </rcc>
</revisions>
</file>

<file path=xl/revisions/revisionLog114111.xml><?xml version="1.0" encoding="utf-8"?>
<revisions xmlns="http://schemas.openxmlformats.org/spreadsheetml/2006/main" xmlns:r="http://schemas.openxmlformats.org/officeDocument/2006/relationships">
  <rrc rId="571" sId="3" ref="A336:XFD336" action="deleteRow">
    <undo index="9" exp="ref" v="1" dr="I336" r="I290" sId="3"/>
    <undo index="9" exp="ref" v="1" dr="H336" r="H290" sId="3"/>
    <undo index="9" exp="ref" v="1" dr="G336" r="G290" sId="3"/>
    <undo index="0" exp="area" ref3D="1" dr="$G$1:$G$1048576" dn="Z_5B0ECC04_287D_41FE_BA8D_5B249E27F599_.wvu.Cols" sId="3"/>
    <rfmt sheetId="3" xfDxf="1" sqref="A336:XFD336" start="0" length="0"/>
    <rcc rId="0" sId="3" dxf="1">
      <nc r="A336" t="inlineStr">
        <is>
          <t>Строительство и реконструкция объектов водоотведения и очистки сточных вод с приобретением российского оборудования и материалов и использованием инновационной продукции, обеспечивающей энергосбережение и повышение энергетической эффективности, за счет средств бюджета МО МР "Печора"</t>
        </is>
      </nc>
      <ndxf>
        <font>
          <sz val="9"/>
          <color auto="1"/>
          <name val="Times New Roman"/>
          <scheme val="none"/>
        </font>
        <alignment horizontal="left" vertical="center" wrapText="1" readingOrder="0"/>
        <border outline="0">
          <left style="dotted">
            <color indexed="64"/>
          </left>
          <right style="dotted">
            <color indexed="64"/>
          </right>
          <top style="dotted">
            <color indexed="64"/>
          </top>
          <bottom style="dotted">
            <color indexed="64"/>
          </bottom>
        </border>
      </ndxf>
    </rcc>
    <rcc rId="0" sId="3" dxf="1">
      <nc r="B336" t="inlineStr">
        <is>
          <t>923</t>
        </is>
      </nc>
      <n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c r="C336" t="inlineStr">
        <is>
          <t>05</t>
        </is>
      </nc>
      <ndxf>
        <font>
          <sz val="10"/>
          <color auto="1"/>
          <name val="Times New Roman"/>
          <scheme val="none"/>
        </font>
        <numFmt numFmtId="30" formatCode="@"/>
        <alignment horizontal="center" vertical="center" readingOrder="0"/>
        <border outline="0">
          <left style="dotted">
            <color indexed="64"/>
          </left>
          <right style="dotted">
            <color indexed="64"/>
          </right>
          <top style="dotted">
            <color indexed="64"/>
          </top>
          <bottom style="dotted">
            <color indexed="64"/>
          </bottom>
        </border>
      </ndxf>
    </rcc>
    <rcc rId="0" sId="3" dxf="1">
      <nc r="D336" t="inlineStr">
        <is>
          <t>02</t>
        </is>
      </nc>
      <ndxf>
        <font>
          <sz val="10"/>
          <color auto="1"/>
          <name val="Times New Roman"/>
          <scheme val="none"/>
        </font>
        <numFmt numFmtId="30" formatCode="@"/>
        <alignment horizontal="center" vertical="center" readingOrder="0"/>
        <border outline="0">
          <left style="dotted">
            <color indexed="64"/>
          </left>
          <right style="dotted">
            <color indexed="64"/>
          </right>
          <top style="dotted">
            <color indexed="64"/>
          </top>
          <bottom style="dotted">
            <color indexed="64"/>
          </bottom>
        </border>
      </ndxf>
    </rcc>
    <rcc rId="0" sId="3" dxf="1">
      <nc r="E336" t="inlineStr">
        <is>
          <t>99 0 8214</t>
        </is>
      </nc>
      <ndxf>
        <font>
          <sz val="9"/>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fmt sheetId="3" sqref="F336" start="0" length="0">
      <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dxf>
    </rfmt>
    <rcc rId="0" sId="3" dxf="1">
      <nc r="G336">
        <f>G337</f>
      </nc>
      <ndxf>
        <font>
          <sz val="10"/>
          <color auto="1"/>
          <name val="Arial"/>
          <scheme val="none"/>
        </font>
        <numFmt numFmtId="166" formatCode="#,##0.0"/>
        <fill>
          <patternFill patternType="solid">
            <bgColor theme="0"/>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H336">
        <f>H337</f>
      </nc>
      <ndxf>
        <font>
          <sz val="10"/>
          <color auto="1"/>
          <name val="Arial"/>
          <scheme val="none"/>
        </font>
        <numFmt numFmtId="166" formatCode="#,##0.0"/>
        <fill>
          <patternFill patternType="solid">
            <bgColor theme="0"/>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I336">
        <f>I337</f>
      </nc>
      <ndxf>
        <font>
          <sz val="10"/>
          <color auto="1"/>
          <name val="Arial"/>
          <scheme val="none"/>
        </font>
        <numFmt numFmtId="166" formatCode="#,##0.0"/>
        <fill>
          <patternFill patternType="solid">
            <bgColor theme="0"/>
          </patternFill>
        </fill>
        <alignment horizontal="right" vertical="center" readingOrder="0"/>
        <border outline="0">
          <left style="dotted">
            <color indexed="64"/>
          </left>
          <right style="dotted">
            <color indexed="64"/>
          </right>
          <top style="dotted">
            <color indexed="64"/>
          </top>
          <bottom style="dotted">
            <color indexed="64"/>
          </bottom>
        </border>
      </ndxf>
    </rcc>
  </rrc>
  <rrc rId="572" sId="3" ref="A336:XFD336" action="deleteRow">
    <undo index="0" exp="area" ref3D="1" dr="$G$1:$G$1048576" dn="Z_5B0ECC04_287D_41FE_BA8D_5B249E27F599_.wvu.Cols" sId="3"/>
    <rfmt sheetId="3" xfDxf="1" sqref="A336:XFD336" start="0" length="0"/>
    <rcc rId="0" sId="3" dxf="1">
      <nc r="A336" t="inlineStr">
        <is>
          <t>Капитальные вложения в объекты недвижимого имущества государственной (муниципальной) собственности</t>
        </is>
      </nc>
      <ndxf>
        <font>
          <sz val="9"/>
          <color theme="1"/>
          <name val="Times New Roman"/>
          <scheme val="none"/>
        </font>
        <numFmt numFmtId="30" formatCode="@"/>
        <alignment horizontal="left" vertical="center" wrapText="1" readingOrder="0"/>
        <border outline="0">
          <left style="dotted">
            <color indexed="64"/>
          </left>
          <right style="dotted">
            <color indexed="64"/>
          </right>
          <top style="dotted">
            <color indexed="64"/>
          </top>
          <bottom style="dotted">
            <color indexed="64"/>
          </bottom>
        </border>
      </ndxf>
    </rcc>
    <rcc rId="0" sId="3" dxf="1">
      <nc r="B336" t="inlineStr">
        <is>
          <t>923</t>
        </is>
      </nc>
      <n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c r="C336" t="inlineStr">
        <is>
          <t>05</t>
        </is>
      </nc>
      <ndxf>
        <font>
          <sz val="10"/>
          <color auto="1"/>
          <name val="Times New Roman"/>
          <scheme val="none"/>
        </font>
        <numFmt numFmtId="30" formatCode="@"/>
        <alignment horizontal="center" vertical="center" readingOrder="0"/>
        <border outline="0">
          <left style="dotted">
            <color indexed="64"/>
          </left>
          <right style="dotted">
            <color indexed="64"/>
          </right>
          <top style="dotted">
            <color indexed="64"/>
          </top>
          <bottom style="dotted">
            <color indexed="64"/>
          </bottom>
        </border>
      </ndxf>
    </rcc>
    <rcc rId="0" sId="3" dxf="1">
      <nc r="D336" t="inlineStr">
        <is>
          <t>02</t>
        </is>
      </nc>
      <ndxf>
        <font>
          <sz val="10"/>
          <color auto="1"/>
          <name val="Times New Roman"/>
          <scheme val="none"/>
        </font>
        <numFmt numFmtId="30" formatCode="@"/>
        <alignment horizontal="center" vertical="center" readingOrder="0"/>
        <border outline="0">
          <left style="dotted">
            <color indexed="64"/>
          </left>
          <right style="dotted">
            <color indexed="64"/>
          </right>
          <top style="dotted">
            <color indexed="64"/>
          </top>
          <bottom style="dotted">
            <color indexed="64"/>
          </bottom>
        </border>
      </ndxf>
    </rcc>
    <rcc rId="0" sId="3" dxf="1">
      <nc r="E336" t="inlineStr">
        <is>
          <t>99 0 8214</t>
        </is>
      </nc>
      <ndxf>
        <font>
          <sz val="9"/>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c r="F336" t="inlineStr">
        <is>
          <t>400</t>
        </is>
      </nc>
      <n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c r="G336">
        <f>G337</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H336">
        <f>H337</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I336">
        <f>I337</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rc>
  <rrc rId="573" sId="3" ref="A336:XFD336" action="deleteRow">
    <undo index="0" exp="area" ref3D="1" dr="$G$1:$G$1048576" dn="Z_5B0ECC04_287D_41FE_BA8D_5B249E27F599_.wvu.Cols" sId="3"/>
    <rfmt sheetId="3" xfDxf="1" sqref="A336:XFD336" start="0" length="0"/>
    <rcc rId="0" sId="3" dxf="1">
      <nc r="A336" t="inlineStr">
        <is>
          <t>Бюджетные инвестиции</t>
        </is>
      </nc>
      <ndxf>
        <font>
          <sz val="9"/>
          <color auto="1"/>
          <name val="Times New Roman"/>
          <scheme val="none"/>
        </font>
        <numFmt numFmtId="30" formatCode="@"/>
        <alignment horizontal="left" vertical="center" wrapText="1" readingOrder="0"/>
        <border outline="0">
          <left style="dotted">
            <color indexed="64"/>
          </left>
          <right style="dotted">
            <color indexed="64"/>
          </right>
          <top style="dotted">
            <color indexed="64"/>
          </top>
          <bottom style="dotted">
            <color indexed="64"/>
          </bottom>
        </border>
      </ndxf>
    </rcc>
    <rcc rId="0" sId="3" dxf="1">
      <nc r="B336" t="inlineStr">
        <is>
          <t>923</t>
        </is>
      </nc>
      <n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c r="C336" t="inlineStr">
        <is>
          <t>05</t>
        </is>
      </nc>
      <ndxf>
        <font>
          <sz val="10"/>
          <color auto="1"/>
          <name val="Times New Roman"/>
          <scheme val="none"/>
        </font>
        <numFmt numFmtId="30" formatCode="@"/>
        <alignment horizontal="center" vertical="center" readingOrder="0"/>
        <border outline="0">
          <left style="dotted">
            <color indexed="64"/>
          </left>
          <right style="dotted">
            <color indexed="64"/>
          </right>
          <top style="dotted">
            <color indexed="64"/>
          </top>
          <bottom style="dotted">
            <color indexed="64"/>
          </bottom>
        </border>
      </ndxf>
    </rcc>
    <rcc rId="0" sId="3" dxf="1">
      <nc r="D336" t="inlineStr">
        <is>
          <t>02</t>
        </is>
      </nc>
      <ndxf>
        <font>
          <sz val="10"/>
          <color auto="1"/>
          <name val="Times New Roman"/>
          <scheme val="none"/>
        </font>
        <numFmt numFmtId="30" formatCode="@"/>
        <alignment horizontal="center" vertical="center" readingOrder="0"/>
        <border outline="0">
          <left style="dotted">
            <color indexed="64"/>
          </left>
          <right style="dotted">
            <color indexed="64"/>
          </right>
          <top style="dotted">
            <color indexed="64"/>
          </top>
          <bottom style="dotted">
            <color indexed="64"/>
          </bottom>
        </border>
      </ndxf>
    </rcc>
    <rcc rId="0" sId="3" dxf="1">
      <nc r="E336" t="inlineStr">
        <is>
          <t>99 0 8214</t>
        </is>
      </nc>
      <ndxf>
        <font>
          <sz val="9"/>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c r="F336" t="inlineStr">
        <is>
          <t>410</t>
        </is>
      </nc>
      <n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c r="G336">
        <f>G337</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H336">
        <f>H337</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I336">
        <f>I337</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rc>
  <rrc rId="574" sId="3" ref="A336:XFD336" action="deleteRow">
    <undo index="0" exp="area" ref3D="1" dr="$G$1:$G$1048576" dn="Z_5B0ECC04_287D_41FE_BA8D_5B249E27F599_.wvu.Cols" sId="3"/>
    <rfmt sheetId="3" xfDxf="1" sqref="A336:XFD336" start="0" length="0"/>
    <rcc rId="0" sId="3" dxf="1">
      <nc r="A336" t="inlineStr">
        <is>
          <t>Бюджетные инвестиции в объекты капитального строительства государственной (муниципальной) собственности</t>
        </is>
      </nc>
      <ndxf>
        <font>
          <sz val="9"/>
          <color indexed="8"/>
          <name val="Times New Roman"/>
          <scheme val="none"/>
        </font>
        <numFmt numFmtId="30" formatCode="@"/>
        <fill>
          <patternFill patternType="solid">
            <bgColor theme="8" tint="0.79998168889431442"/>
          </patternFill>
        </fill>
        <alignment horizontal="justify" vertical="center" wrapText="1" readingOrder="0"/>
        <border outline="0">
          <left style="dotted">
            <color indexed="64"/>
          </left>
          <right style="dotted">
            <color indexed="64"/>
          </right>
          <top style="dotted">
            <color indexed="64"/>
          </top>
          <bottom style="dotted">
            <color indexed="64"/>
          </bottom>
        </border>
      </ndxf>
    </rcc>
    <rcc rId="0" sId="3" dxf="1">
      <nc r="B336" t="inlineStr">
        <is>
          <t>923</t>
        </is>
      </nc>
      <n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C336" t="inlineStr">
        <is>
          <t>05</t>
        </is>
      </nc>
      <ndxf>
        <font>
          <sz val="10"/>
          <color auto="1"/>
          <name val="Times New Roman"/>
          <scheme val="none"/>
        </font>
        <numFmt numFmtId="30" formatCode="@"/>
        <fill>
          <patternFill patternType="solid">
            <bgColor theme="8" tint="0.79998168889431442"/>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D336" t="inlineStr">
        <is>
          <t>02</t>
        </is>
      </nc>
      <ndxf>
        <font>
          <sz val="10"/>
          <color auto="1"/>
          <name val="Times New Roman"/>
          <scheme val="none"/>
        </font>
        <numFmt numFmtId="30" formatCode="@"/>
        <fill>
          <patternFill patternType="solid">
            <bgColor theme="8" tint="0.79998168889431442"/>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E336" t="inlineStr">
        <is>
          <t>99 0 8214</t>
        </is>
      </nc>
      <ndxf>
        <font>
          <sz val="9"/>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F336" t="inlineStr">
        <is>
          <t>414</t>
        </is>
      </nc>
      <n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G336">
        <v>0</v>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umFmtId="4">
      <nc r="H336">
        <v>0</v>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I336">
        <f>G336+H336</f>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rc>
  <rcc rId="575" sId="3">
    <oc r="G290">
      <f>G291+G311+G324+G328+G332+#REF!+G320+G306+G302</f>
    </oc>
    <nc r="G290">
      <f>G291+G311+G324+G328+G332+G320+G306+G302</f>
    </nc>
  </rcc>
  <rcc rId="576" sId="3">
    <oc r="H290">
      <f>H291+H311+H324+H328+H332+#REF!+H320+H306+H302</f>
    </oc>
    <nc r="H290">
      <f>H291+H311+H324+H328+H332+H320+H306+H302</f>
    </nc>
  </rcc>
  <rcc rId="577" sId="3">
    <oc r="I290">
      <f>I291+I311+I324+I328+I332+#REF!+I320+I306+I302</f>
    </oc>
    <nc r="I290">
      <f>I291+I311+I324+I328+I332+I320+I306+I302</f>
    </nc>
  </rcc>
</revisions>
</file>

<file path=xl/revisions/revisionLog11412.xml><?xml version="1.0" encoding="utf-8"?>
<revisions xmlns="http://schemas.openxmlformats.org/spreadsheetml/2006/main" xmlns:r="http://schemas.openxmlformats.org/officeDocument/2006/relationships">
  <rcc rId="2968" sId="3">
    <oc r="E1095" t="inlineStr">
      <is>
        <t>99 0 7316</t>
      </is>
    </oc>
    <nc r="E1095" t="inlineStr">
      <is>
        <t>99 0 7318</t>
      </is>
    </nc>
  </rcc>
  <rcc rId="2969" sId="3">
    <oc r="E1096" t="inlineStr">
      <is>
        <t>99 0 7316</t>
      </is>
    </oc>
    <nc r="E1096" t="inlineStr">
      <is>
        <t>99 0 7318</t>
      </is>
    </nc>
  </rcc>
  <rcc rId="2970" sId="3">
    <oc r="E1097" t="inlineStr">
      <is>
        <t>99 0 7316\</t>
      </is>
    </oc>
    <nc r="E1097" t="inlineStr">
      <is>
        <t>99 0 7318</t>
      </is>
    </nc>
  </rcc>
  <rcc rId="2971" sId="3">
    <oc r="E1098" t="inlineStr">
      <is>
        <t>99 0 7316</t>
      </is>
    </oc>
    <nc r="E1098" t="inlineStr">
      <is>
        <t>99 0 7318</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год'!$A$1:$I$1138</formula>
    <oldFormula>'2014 год'!$A$1:$I$1138</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год'!$A$8:$F$1138</formula>
    <oldFormula>'2014 год'!$A$8:$F$1138</oldFormula>
  </rdn>
  <rcv guid="{167491D8-6D6D-447D-A119-5E65D8431081}" action="add"/>
</revisions>
</file>

<file path=xl/revisions/revisionLog1142.xml><?xml version="1.0" encoding="utf-8"?>
<revisions xmlns="http://schemas.openxmlformats.org/spreadsheetml/2006/main" xmlns:r="http://schemas.openxmlformats.org/officeDocument/2006/relationships">
  <rrc rId="3728" sId="5" ref="A149:XFD149" action="insertRow"/>
  <rrc rId="3729" sId="5" ref="A149:XFD149" action="insertRow"/>
  <rrc rId="3730" sId="5" ref="A149:XFD149" action="insertRow"/>
  <rrc rId="3731" sId="5" ref="A149:XFD149" action="insertRow"/>
</revisions>
</file>

<file path=xl/revisions/revisionLog1142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год'!$A$1:$I$1160</formula>
    <oldFormula>'2014 год'!$A$1:$I$1160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год'!$A$8:$F$1160</formula>
    <oldFormula>'2014 год'!$A$8:$F$1160</oldFormula>
  </rdn>
  <rcv guid="{167491D8-6D6D-447D-A119-5E65D8431081}" action="add"/>
</revisions>
</file>

<file path=xl/revisions/revisionLog1142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1422.xml><?xml version="1.0" encoding="utf-8"?>
<revisions xmlns="http://schemas.openxmlformats.org/spreadsheetml/2006/main" xmlns:r="http://schemas.openxmlformats.org/officeDocument/2006/relationships">
  <rcc rId="3372" sId="3">
    <oc r="G893">
      <f>G894+G903+G910+G915+G920+G941+G951+G946+G927+G936</f>
    </oc>
    <nc r="G893">
      <f>G894+G903+G910+G915+G920+G941+G951+G946+G927+G936+G931</f>
    </nc>
  </rcc>
  <rcc rId="3373" sId="3">
    <oc r="H893">
      <f>H894+H903+H910+H915+H920+H941+H951+H946+H927+H936</f>
    </oc>
    <nc r="H893">
      <f>H894+H903+H910+H915+H920+H941+H951+H946+H927+H936+H931</f>
    </nc>
  </rcc>
  <rcc rId="3374" sId="3">
    <oc r="I893">
      <f>I894+I903+I910+I915+I920+I941+I951+I946+I927+I936</f>
    </oc>
    <nc r="I893">
      <f>I894+I903+I910+I915+I920+I941+I951+I946+I927+I936+I931</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год'!$A$1:$I$1160</formula>
    <oldFormula>'2014 год'!$A$1:$I$1160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год'!$A$8:$F$1160</formula>
    <oldFormula>'2014 год'!$A$8:$F$1160</oldFormula>
  </rdn>
  <rcv guid="{167491D8-6D6D-447D-A119-5E65D8431081}" action="add"/>
</revisions>
</file>

<file path=xl/revisions/revisionLog1143.xml><?xml version="1.0" encoding="utf-8"?>
<revisions xmlns="http://schemas.openxmlformats.org/spreadsheetml/2006/main" xmlns:r="http://schemas.openxmlformats.org/officeDocument/2006/relationships">
  <rcc rId="3194" sId="3">
    <oc r="H863">
      <f>10769.2</f>
    </oc>
    <nc r="H863">
      <f>10769.2-3078.2</f>
    </nc>
  </rcc>
  <rcc rId="3195" sId="3">
    <nc r="H864">
      <f>302.3</f>
    </nc>
  </rcc>
  <rcc rId="3196" sId="3">
    <nc r="H861">
      <f>512.4</f>
    </nc>
  </rcc>
  <rcc rId="3197" sId="3">
    <oc r="H891">
      <f>99</f>
    </oc>
    <nc r="H891">
      <f>99-298</f>
    </nc>
  </rcc>
  <rcc rId="3198" sId="3">
    <oc r="H889">
      <f>891</f>
    </oc>
    <nc r="H889">
      <f>891-131</f>
    </nc>
  </rcc>
  <rcc rId="3199" sId="3" numFmtId="4">
    <oc r="H950">
      <v>972.5</v>
    </oc>
    <nc r="H950">
      <f>972.5+429</f>
    </nc>
  </rcc>
  <rcc rId="3200" sId="3" numFmtId="4">
    <oc r="H898">
      <v>-4116.6000000000004</v>
    </oc>
    <nc r="H898">
      <f>-4116.6+2263.4</f>
    </nc>
  </rcc>
  <rcc rId="3201" sId="3" numFmtId="4">
    <oc r="H999">
      <v>0</v>
    </oc>
    <nc r="H999">
      <f>-37.7+32.9+4.8</f>
    </nc>
  </rcc>
  <rcc rId="3202" sId="3" numFmtId="4">
    <oc r="H1006">
      <v>-10</v>
    </oc>
    <nc r="H1006">
      <f>-10-10</f>
    </nc>
  </rcc>
  <rcc rId="3203" sId="3">
    <oc r="H1010">
      <f>10</f>
    </oc>
    <nc r="H1010">
      <f>10+10</f>
    </nc>
  </rcc>
  <rcc rId="3204" sId="3">
    <nc r="H1014">
      <f>-14.6+4.4</f>
    </nc>
  </rcc>
  <rcc rId="3205" sId="3" numFmtId="4">
    <nc r="H1025">
      <v>-19</v>
    </nc>
  </rcc>
  <rrc rId="3206" sId="3" ref="A1023:XFD1023" action="insertRow">
    <undo index="0" exp="area" ref3D="1" dr="$G$1:$G$1048576" dn="Z_5B0ECC04_287D_41FE_BA8D_5B249E27F599_.wvu.Cols" sId="3"/>
  </rrc>
  <rrc rId="3207" sId="3" ref="A1023:XFD1023" action="insertRow">
    <undo index="0" exp="area" ref3D="1" dr="$G$1:$G$1048576" dn="Z_5B0ECC04_287D_41FE_BA8D_5B249E27F599_.wvu.Cols" sId="3"/>
  </rrc>
  <rrc rId="3208" sId="3" ref="A1023:XFD1023" action="insertRow">
    <undo index="0" exp="area" ref3D="1" dr="$G$1:$G$1048576" dn="Z_5B0ECC04_287D_41FE_BA8D_5B249E27F599_.wvu.Cols" sId="3"/>
  </rrc>
  <rcc rId="3209" sId="3" odxf="1" dxf="1">
    <nc r="A1023" t="inlineStr">
      <is>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is>
    </nc>
    <odxf>
      <font>
        <name val="Times New Roman"/>
        <scheme val="none"/>
      </font>
      <alignment horizontal="left" readingOrder="0"/>
    </odxf>
    <ndxf>
      <font>
        <sz val="9"/>
        <name val="Times New Roman"/>
        <scheme val="none"/>
      </font>
      <alignment horizontal="general" readingOrder="0"/>
    </ndxf>
  </rcc>
  <rcc rId="3210" sId="3">
    <nc r="B1023" t="inlineStr">
      <is>
        <t>975</t>
      </is>
    </nc>
  </rcc>
  <rcc rId="3211" sId="3">
    <nc r="C1023" t="inlineStr">
      <is>
        <t>07</t>
      </is>
    </nc>
  </rcc>
  <rcc rId="3212" sId="3">
    <nc r="D1023" t="inlineStr">
      <is>
        <t>09</t>
      </is>
    </nc>
  </rcc>
  <rcc rId="3213" sId="3">
    <nc r="F1023" t="inlineStr">
      <is>
        <t>100</t>
      </is>
    </nc>
  </rcc>
  <rcc rId="3214" sId="3">
    <nc r="G1023">
      <f>G1024</f>
    </nc>
  </rcc>
  <rcc rId="3215" sId="3">
    <nc r="I1023">
      <f>I1024</f>
    </nc>
  </rcc>
  <rcc rId="3216" sId="3" odxf="1" dxf="1">
    <nc r="A1024" t="inlineStr">
      <is>
        <t xml:space="preserve">Расходы на выплаты персоналу казенных учреждений
</t>
      </is>
    </nc>
    <odxf>
      <font>
        <name val="Times New Roman"/>
        <scheme val="none"/>
      </font>
      <numFmt numFmtId="0" formatCode="General"/>
    </odxf>
    <ndxf>
      <font>
        <sz val="9"/>
        <name val="Times New Roman"/>
        <scheme val="none"/>
      </font>
      <numFmt numFmtId="30" formatCode="@"/>
    </ndxf>
  </rcc>
  <rcc rId="3217" sId="3">
    <nc r="B1024" t="inlineStr">
      <is>
        <t>975</t>
      </is>
    </nc>
  </rcc>
  <rcc rId="3218" sId="3">
    <nc r="C1024" t="inlineStr">
      <is>
        <t>07</t>
      </is>
    </nc>
  </rcc>
  <rcc rId="3219" sId="3">
    <nc r="D1024" t="inlineStr">
      <is>
        <t>09</t>
      </is>
    </nc>
  </rcc>
  <rcc rId="3220" sId="3">
    <nc r="F1024" t="inlineStr">
      <is>
        <t>110</t>
      </is>
    </nc>
  </rcc>
  <rcc rId="3221" sId="3" odxf="1" dxf="1">
    <nc r="A1025" t="inlineStr">
      <is>
        <t xml:space="preserve">Фонд оплаты труда казенных учреждений и взносы по обязательному социальному страхованию
</t>
      </is>
    </nc>
    <odxf>
      <fill>
        <patternFill patternType="none">
          <bgColor indexed="65"/>
        </patternFill>
      </fill>
      <alignment horizontal="left" readingOrder="0"/>
    </odxf>
    <ndxf>
      <fill>
        <patternFill patternType="solid">
          <bgColor theme="8" tint="0.79998168889431442"/>
        </patternFill>
      </fill>
      <alignment horizontal="justify" readingOrder="0"/>
    </ndxf>
  </rcc>
  <rcc rId="3222" sId="3" odxf="1" dxf="1">
    <nc r="B1025" t="inlineStr">
      <is>
        <t>975</t>
      </is>
    </nc>
    <odxf>
      <fill>
        <patternFill patternType="none">
          <bgColor indexed="65"/>
        </patternFill>
      </fill>
    </odxf>
    <ndxf>
      <fill>
        <patternFill patternType="solid">
          <bgColor theme="8" tint="0.79998168889431442"/>
        </patternFill>
      </fill>
    </ndxf>
  </rcc>
  <rcc rId="3223" sId="3" odxf="1" dxf="1">
    <nc r="C1025" t="inlineStr">
      <is>
        <t>07</t>
      </is>
    </nc>
    <odxf>
      <fill>
        <patternFill patternType="none">
          <bgColor indexed="65"/>
        </patternFill>
      </fill>
    </odxf>
    <ndxf>
      <fill>
        <patternFill patternType="solid">
          <bgColor theme="8" tint="0.79998168889431442"/>
        </patternFill>
      </fill>
    </ndxf>
  </rcc>
  <rcc rId="3224" sId="3" odxf="1" dxf="1">
    <nc r="D1025" t="inlineStr">
      <is>
        <t>09</t>
      </is>
    </nc>
    <odxf>
      <fill>
        <patternFill patternType="none">
          <bgColor indexed="65"/>
        </patternFill>
      </fill>
    </odxf>
    <ndxf>
      <fill>
        <patternFill patternType="solid">
          <bgColor theme="8" tint="0.79998168889431442"/>
        </patternFill>
      </fill>
    </ndxf>
  </rcc>
  <rfmt sheetId="3" sqref="E1025" start="0" length="0">
    <dxf>
      <fill>
        <patternFill patternType="solid">
          <bgColor theme="8" tint="0.79998168889431442"/>
        </patternFill>
      </fill>
    </dxf>
  </rfmt>
  <rcc rId="3225" sId="3" odxf="1" dxf="1">
    <nc r="F1025" t="inlineStr">
      <is>
        <t>111</t>
      </is>
    </nc>
    <odxf>
      <fill>
        <patternFill patternType="none">
          <bgColor indexed="65"/>
        </patternFill>
      </fill>
    </odxf>
    <ndxf>
      <fill>
        <patternFill patternType="solid">
          <bgColor theme="8" tint="0.79998168889431442"/>
        </patternFill>
      </fill>
    </ndxf>
  </rcc>
  <rfmt sheetId="3" sqref="G1025" start="0" length="0">
    <dxf>
      <fill>
        <patternFill patternType="solid">
          <bgColor theme="8" tint="0.79998168889431442"/>
        </patternFill>
      </fill>
    </dxf>
  </rfmt>
  <rfmt sheetId="3" sqref="H1025" start="0" length="0">
    <dxf>
      <fill>
        <patternFill patternType="solid">
          <bgColor theme="8" tint="0.79998168889431442"/>
        </patternFill>
      </fill>
    </dxf>
  </rfmt>
  <rcc rId="3226" sId="3" odxf="1" dxf="1">
    <nc r="I1025">
      <f>G1025+H1025</f>
    </nc>
    <odxf>
      <fill>
        <patternFill patternType="none">
          <bgColor indexed="65"/>
        </patternFill>
      </fill>
    </odxf>
    <ndxf>
      <fill>
        <patternFill patternType="solid">
          <bgColor theme="8" tint="0.79998168889431442"/>
        </patternFill>
      </fill>
    </ndxf>
  </rcc>
  <rcc rId="3227" sId="3">
    <nc r="E1023" t="inlineStr">
      <is>
        <t>99 0 1442</t>
      </is>
    </nc>
  </rcc>
  <rcc rId="3228" sId="3">
    <nc r="E1024" t="inlineStr">
      <is>
        <t>99 0 1442</t>
      </is>
    </nc>
  </rcc>
  <rcc rId="3229" sId="3">
    <nc r="E1025" t="inlineStr">
      <is>
        <t>99 0 1442</t>
      </is>
    </nc>
  </rcc>
  <rcc rId="3230" sId="3">
    <nc r="H1025">
      <f>14.6+4.4</f>
    </nc>
  </rcc>
  <rcc rId="3231" sId="3">
    <oc r="G1022">
      <f>G1026</f>
    </oc>
    <nc r="G1022">
      <f>G1026+G1023</f>
    </nc>
  </rcc>
  <rcc rId="3232" sId="3">
    <oc r="I1022">
      <f>I1026</f>
    </oc>
    <nc r="I1022">
      <f>I1026+I1023</f>
    </nc>
  </rcc>
  <rcc rId="3233" sId="3">
    <nc r="G1024">
      <f>G1025</f>
    </nc>
  </rcc>
  <rcc rId="3234" sId="3">
    <nc r="I1024">
      <f>I1025</f>
    </nc>
  </rcc>
  <rcc rId="3235" sId="3">
    <oc r="H1022">
      <f>H1026</f>
    </oc>
    <nc r="H1022">
      <f>H1026+H1023</f>
    </nc>
  </rcc>
  <rcc rId="3236" sId="3">
    <nc r="H1023">
      <f>H1024</f>
    </nc>
  </rcc>
  <rcc rId="3237" sId="3">
    <nc r="H1024">
      <f>H1025</f>
    </nc>
  </rcc>
  <rcc rId="3238" sId="3">
    <nc r="H985">
      <f>-288.1+288.1</f>
    </nc>
  </rcc>
  <rcc rId="3239" sId="3">
    <oc r="H1020">
      <f>-7+7</f>
    </oc>
    <nc r="H1020">
      <f>-7+7+19+-27+27</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год'!$A$1:$I$1152</formula>
    <oldFormula>'2014 год'!$A$1:$I$1152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год'!$A$8:$F$1152</formula>
    <oldFormula>'2014 год'!$A$8:$F$1152</oldFormula>
  </rdn>
  <rcv guid="{167491D8-6D6D-447D-A119-5E65D8431081}" action="add"/>
</revisions>
</file>

<file path=xl/revisions/revisionLog1144.xml><?xml version="1.0" encoding="utf-8"?>
<revisions xmlns="http://schemas.openxmlformats.org/spreadsheetml/2006/main" xmlns:r="http://schemas.openxmlformats.org/officeDocument/2006/relationships">
  <rcc rId="3727" sId="3">
    <oc r="I475">
      <f>I476</f>
    </oc>
    <nc r="I475">
      <f>G475+H475</f>
    </nc>
  </rcc>
</revisions>
</file>

<file path=xl/revisions/revisionLog1144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год'!$A$1:$I$1160</formula>
    <oldFormula>'2014 год'!$A$1:$I$1160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год'!$A$8:$F$1160</formula>
    <oldFormula>'2014 год'!$A$8:$F$1160</oldFormula>
  </rdn>
  <rcv guid="{167491D8-6D6D-447D-A119-5E65D8431081}" action="add"/>
</revisions>
</file>

<file path=xl/revisions/revisionLog115.xml><?xml version="1.0" encoding="utf-8"?>
<revisions xmlns="http://schemas.openxmlformats.org/spreadsheetml/2006/main" xmlns:r="http://schemas.openxmlformats.org/officeDocument/2006/relationships">
  <rcc rId="4977" sId="3">
    <oc r="I3" t="inlineStr">
      <is>
        <t xml:space="preserve"> от 26 сентября 2014 года  № </t>
      </is>
    </oc>
    <nc r="I3" t="inlineStr">
      <is>
        <t xml:space="preserve"> от 26 сентября 2014 года  № 5-29/388</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год'!$A$1:$I$1204</formula>
    <oldFormula>'2014 год'!$A$1:$I$1204</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год'!$A$8:$F$1204</formula>
    <oldFormula>'2014 год'!$A$8:$F$1204</oldFormula>
  </rdn>
  <rcv guid="{167491D8-6D6D-447D-A119-5E65D8431081}" action="add"/>
</revisions>
</file>

<file path=xl/revisions/revisionLog115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год'!$A$1:$I$1160</formula>
    <oldFormula>'2014 год'!$A$1:$I$1160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год'!$A$8:$F$1160</formula>
    <oldFormula>'2014 год'!$A$8:$F$1160</oldFormula>
  </rdn>
  <rcv guid="{167491D8-6D6D-447D-A119-5E65D8431081}" action="add"/>
</revisions>
</file>

<file path=xl/revisions/revisionLog11511.xml><?xml version="1.0" encoding="utf-8"?>
<revisions xmlns="http://schemas.openxmlformats.org/spreadsheetml/2006/main" xmlns:r="http://schemas.openxmlformats.org/officeDocument/2006/relationships">
  <rrc rId="586" sId="3" ref="A280:XFD280" action="insertRow">
    <undo index="0" exp="area" ref3D="1" dr="$G$1:$G$1048576" dn="Z_5B0ECC04_287D_41FE_BA8D_5B249E27F599_.wvu.Cols" sId="3"/>
  </rrc>
  <rrc rId="587" sId="3" ref="A280:XFD280" action="insertRow">
    <undo index="0" exp="area" ref3D="1" dr="$G$1:$G$1048576" dn="Z_5B0ECC04_287D_41FE_BA8D_5B249E27F599_.wvu.Cols" sId="3"/>
  </rrc>
  <rrc rId="588" sId="3" ref="A280:XFD280" action="insertRow">
    <undo index="0" exp="area" ref3D="1" dr="$G$1:$G$1048576" dn="Z_5B0ECC04_287D_41FE_BA8D_5B249E27F599_.wvu.Cols" sId="3"/>
  </rrc>
  <rrc rId="589" sId="3" ref="A280:XFD280" action="insertRow">
    <undo index="0" exp="area" ref3D="1" dr="$G$1:$G$1048576" dn="Z_5B0ECC04_287D_41FE_BA8D_5B249E27F599_.wvu.Cols" sId="3"/>
  </rrc>
  <rfmt sheetId="3" sqref="A280" start="0" length="0">
    <dxf>
      <fill>
        <patternFill patternType="none">
          <bgColor indexed="65"/>
        </patternFill>
      </fill>
      <alignment horizontal="left" readingOrder="0"/>
    </dxf>
  </rfmt>
  <rcc rId="590" sId="3" odxf="1" dxf="1">
    <nc r="B280" t="inlineStr">
      <is>
        <t>923</t>
      </is>
    </nc>
    <odxf>
      <fill>
        <patternFill patternType="solid">
          <bgColor theme="8" tint="0.79998168889431442"/>
        </patternFill>
      </fill>
    </odxf>
    <ndxf>
      <fill>
        <patternFill patternType="none">
          <bgColor indexed="65"/>
        </patternFill>
      </fill>
    </ndxf>
  </rcc>
  <rcc rId="591" sId="3" odxf="1" dxf="1">
    <nc r="C280" t="inlineStr">
      <is>
        <t>05</t>
      </is>
    </nc>
    <odxf>
      <fill>
        <patternFill patternType="solid">
          <bgColor theme="8" tint="0.79998168889431442"/>
        </patternFill>
      </fill>
    </odxf>
    <ndxf>
      <fill>
        <patternFill patternType="none">
          <bgColor indexed="65"/>
        </patternFill>
      </fill>
    </ndxf>
  </rcc>
  <rcc rId="592" sId="3" odxf="1" dxf="1">
    <nc r="D280" t="inlineStr">
      <is>
        <t>01</t>
      </is>
    </nc>
    <odxf>
      <fill>
        <patternFill patternType="solid">
          <bgColor theme="8" tint="0.79998168889431442"/>
        </patternFill>
      </fill>
    </odxf>
    <ndxf>
      <fill>
        <patternFill patternType="none">
          <bgColor indexed="65"/>
        </patternFill>
      </fill>
    </ndxf>
  </rcc>
  <rfmt sheetId="3" sqref="E280" start="0" length="0">
    <dxf>
      <fill>
        <patternFill>
          <bgColor theme="0"/>
        </patternFill>
      </fill>
    </dxf>
  </rfmt>
  <rfmt sheetId="3" sqref="F280" start="0" length="0">
    <dxf>
      <fill>
        <patternFill>
          <bgColor theme="0"/>
        </patternFill>
      </fill>
    </dxf>
  </rfmt>
  <rcc rId="593" sId="3" odxf="1" dxf="1">
    <nc r="G280">
      <f>G281</f>
    </nc>
    <odxf>
      <fill>
        <patternFill>
          <bgColor theme="8" tint="0.79998168889431442"/>
        </patternFill>
      </fill>
    </odxf>
    <ndxf>
      <fill>
        <patternFill>
          <bgColor theme="0"/>
        </patternFill>
      </fill>
    </ndxf>
  </rcc>
  <rcc rId="594" sId="3" odxf="1" dxf="1">
    <nc r="H280">
      <f>H281</f>
    </nc>
    <odxf>
      <fill>
        <patternFill>
          <bgColor theme="8" tint="0.79998168889431442"/>
        </patternFill>
      </fill>
    </odxf>
    <ndxf>
      <fill>
        <patternFill>
          <bgColor theme="0"/>
        </patternFill>
      </fill>
    </ndxf>
  </rcc>
  <rcc rId="595" sId="3" odxf="1" dxf="1">
    <nc r="I280">
      <f>I281</f>
    </nc>
    <odxf>
      <fill>
        <patternFill>
          <bgColor theme="8" tint="0.79998168889431442"/>
        </patternFill>
      </fill>
    </odxf>
    <ndxf>
      <fill>
        <patternFill>
          <bgColor theme="0"/>
        </patternFill>
      </fill>
    </ndxf>
  </rcc>
  <rcc rId="596" sId="3" odxf="1" dxf="1">
    <nc r="A281" t="inlineStr">
      <is>
        <t xml:space="preserve">Капитальные вложения в объекты недвижимого имущества государственной (муниципальной) собственности
</t>
      </is>
    </nc>
    <odxf>
      <font>
        <sz val="9"/>
        <name val="Times New Roman"/>
        <scheme val="none"/>
      </font>
      <fill>
        <patternFill patternType="solid">
          <bgColor theme="8" tint="0.79998168889431442"/>
        </patternFill>
      </fill>
      <alignment horizontal="justify" readingOrder="0"/>
    </odxf>
    <ndxf>
      <font>
        <sz val="9"/>
        <color theme="1"/>
        <name val="Times New Roman"/>
        <scheme val="none"/>
      </font>
      <fill>
        <patternFill patternType="none">
          <bgColor indexed="65"/>
        </patternFill>
      </fill>
      <alignment horizontal="left" readingOrder="0"/>
    </ndxf>
  </rcc>
  <rcc rId="597" sId="3" odxf="1" dxf="1">
    <nc r="B281" t="inlineStr">
      <is>
        <t>923</t>
      </is>
    </nc>
    <odxf>
      <fill>
        <patternFill patternType="solid">
          <bgColor theme="8" tint="0.79998168889431442"/>
        </patternFill>
      </fill>
    </odxf>
    <ndxf>
      <fill>
        <patternFill patternType="none">
          <bgColor indexed="65"/>
        </patternFill>
      </fill>
    </ndxf>
  </rcc>
  <rcc rId="598" sId="3" odxf="1" dxf="1">
    <nc r="C281" t="inlineStr">
      <is>
        <t>05</t>
      </is>
    </nc>
    <odxf>
      <fill>
        <patternFill patternType="solid">
          <bgColor theme="8" tint="0.79998168889431442"/>
        </patternFill>
      </fill>
    </odxf>
    <ndxf>
      <fill>
        <patternFill patternType="none">
          <bgColor indexed="65"/>
        </patternFill>
      </fill>
    </ndxf>
  </rcc>
  <rcc rId="599" sId="3" odxf="1" dxf="1">
    <nc r="D281" t="inlineStr">
      <is>
        <t>01</t>
      </is>
    </nc>
    <odxf>
      <fill>
        <patternFill patternType="solid">
          <bgColor theme="8" tint="0.79998168889431442"/>
        </patternFill>
      </fill>
    </odxf>
    <ndxf>
      <fill>
        <patternFill patternType="none">
          <bgColor indexed="65"/>
        </patternFill>
      </fill>
    </ndxf>
  </rcc>
  <rfmt sheetId="3" sqref="E281" start="0" length="0">
    <dxf>
      <fill>
        <patternFill>
          <bgColor theme="0"/>
        </patternFill>
      </fill>
    </dxf>
  </rfmt>
  <rcc rId="600" sId="3" odxf="1" dxf="1">
    <nc r="F281" t="inlineStr">
      <is>
        <t>400</t>
      </is>
    </nc>
    <odxf>
      <fill>
        <patternFill patternType="solid">
          <bgColor theme="8" tint="0.79998168889431442"/>
        </patternFill>
      </fill>
    </odxf>
    <ndxf>
      <fill>
        <patternFill patternType="none">
          <bgColor indexed="65"/>
        </patternFill>
      </fill>
    </ndxf>
  </rcc>
  <rcc rId="601" sId="3" odxf="1" dxf="1">
    <nc r="G281">
      <f>G282</f>
    </nc>
    <odxf>
      <fill>
        <patternFill patternType="solid">
          <bgColor theme="8" tint="0.79998168889431442"/>
        </patternFill>
      </fill>
    </odxf>
    <ndxf>
      <fill>
        <patternFill patternType="none">
          <bgColor indexed="65"/>
        </patternFill>
      </fill>
    </ndxf>
  </rcc>
  <rcc rId="602" sId="3" odxf="1" dxf="1">
    <nc r="H281">
      <f>H282</f>
    </nc>
    <odxf>
      <fill>
        <patternFill patternType="solid">
          <bgColor theme="8" tint="0.79998168889431442"/>
        </patternFill>
      </fill>
    </odxf>
    <ndxf>
      <fill>
        <patternFill patternType="none">
          <bgColor indexed="65"/>
        </patternFill>
      </fill>
    </ndxf>
  </rcc>
  <rcc rId="603" sId="3" odxf="1" dxf="1">
    <nc r="I281">
      <f>I282</f>
    </nc>
    <odxf>
      <fill>
        <patternFill patternType="solid">
          <bgColor theme="8" tint="0.79998168889431442"/>
        </patternFill>
      </fill>
    </odxf>
    <ndxf>
      <fill>
        <patternFill patternType="none">
          <bgColor indexed="65"/>
        </patternFill>
      </fill>
    </ndxf>
  </rcc>
  <rcc rId="604" sId="3" odxf="1" dxf="1">
    <nc r="A282" t="inlineStr">
      <is>
        <t>Бюджетные инвестиции</t>
      </is>
    </nc>
    <odxf>
      <fill>
        <patternFill patternType="solid">
          <bgColor theme="8" tint="0.79998168889431442"/>
        </patternFill>
      </fill>
      <alignment horizontal="justify" readingOrder="0"/>
    </odxf>
    <ndxf>
      <fill>
        <patternFill patternType="none">
          <bgColor indexed="65"/>
        </patternFill>
      </fill>
      <alignment horizontal="left" readingOrder="0"/>
    </ndxf>
  </rcc>
  <rcc rId="605" sId="3" odxf="1" dxf="1">
    <nc r="B282" t="inlineStr">
      <is>
        <t>923</t>
      </is>
    </nc>
    <odxf>
      <fill>
        <patternFill patternType="solid">
          <bgColor theme="8" tint="0.79998168889431442"/>
        </patternFill>
      </fill>
    </odxf>
    <ndxf>
      <fill>
        <patternFill patternType="none">
          <bgColor indexed="65"/>
        </patternFill>
      </fill>
    </ndxf>
  </rcc>
  <rcc rId="606" sId="3" odxf="1" dxf="1">
    <nc r="C282" t="inlineStr">
      <is>
        <t>05</t>
      </is>
    </nc>
    <odxf>
      <fill>
        <patternFill patternType="solid">
          <bgColor theme="8" tint="0.79998168889431442"/>
        </patternFill>
      </fill>
    </odxf>
    <ndxf>
      <fill>
        <patternFill patternType="none">
          <bgColor indexed="65"/>
        </patternFill>
      </fill>
    </ndxf>
  </rcc>
  <rcc rId="607" sId="3" odxf="1" dxf="1">
    <nc r="D282" t="inlineStr">
      <is>
        <t>01</t>
      </is>
    </nc>
    <odxf>
      <fill>
        <patternFill patternType="solid">
          <bgColor theme="8" tint="0.79998168889431442"/>
        </patternFill>
      </fill>
    </odxf>
    <ndxf>
      <fill>
        <patternFill patternType="none">
          <bgColor indexed="65"/>
        </patternFill>
      </fill>
    </ndxf>
  </rcc>
  <rfmt sheetId="3" sqref="E282" start="0" length="0">
    <dxf>
      <fill>
        <patternFill>
          <bgColor theme="0"/>
        </patternFill>
      </fill>
    </dxf>
  </rfmt>
  <rcc rId="608" sId="3" odxf="1" dxf="1">
    <nc r="F282" t="inlineStr">
      <is>
        <t>410</t>
      </is>
    </nc>
    <odxf>
      <fill>
        <patternFill patternType="solid">
          <bgColor theme="8" tint="0.79998168889431442"/>
        </patternFill>
      </fill>
    </odxf>
    <ndxf>
      <fill>
        <patternFill patternType="none">
          <bgColor indexed="65"/>
        </patternFill>
      </fill>
    </ndxf>
  </rcc>
  <rcc rId="609" sId="3" odxf="1" dxf="1">
    <nc r="G282">
      <f>G283</f>
    </nc>
    <odxf>
      <fill>
        <patternFill patternType="solid">
          <bgColor theme="8" tint="0.79998168889431442"/>
        </patternFill>
      </fill>
    </odxf>
    <ndxf>
      <fill>
        <patternFill patternType="none">
          <bgColor indexed="65"/>
        </patternFill>
      </fill>
    </ndxf>
  </rcc>
  <rcc rId="610" sId="3" odxf="1" dxf="1">
    <nc r="H282">
      <f>H283</f>
    </nc>
    <odxf>
      <fill>
        <patternFill patternType="solid">
          <bgColor theme="8" tint="0.79998168889431442"/>
        </patternFill>
      </fill>
    </odxf>
    <ndxf>
      <fill>
        <patternFill patternType="none">
          <bgColor indexed="65"/>
        </patternFill>
      </fill>
    </ndxf>
  </rcc>
  <rcc rId="611" sId="3" odxf="1" dxf="1">
    <nc r="I282">
      <f>I283</f>
    </nc>
    <odxf>
      <fill>
        <patternFill patternType="solid">
          <bgColor theme="8" tint="0.79998168889431442"/>
        </patternFill>
      </fill>
    </odxf>
    <ndxf>
      <fill>
        <patternFill patternType="none">
          <bgColor indexed="65"/>
        </patternFill>
      </fill>
    </ndxf>
  </rcc>
  <rcc rId="612" sId="3">
    <nc r="A283" t="inlineStr">
      <is>
        <t xml:space="preserve">Бюджетные инвестиции в объекты капитального строительства государственной (муниципальной) собственности
</t>
      </is>
    </nc>
  </rcc>
  <rcc rId="613" sId="3">
    <nc r="B283" t="inlineStr">
      <is>
        <t>923</t>
      </is>
    </nc>
  </rcc>
  <rcc rId="614" sId="3">
    <nc r="C283" t="inlineStr">
      <is>
        <t>05</t>
      </is>
    </nc>
  </rcc>
  <rcc rId="615" sId="3">
    <nc r="D283" t="inlineStr">
      <is>
        <t>01</t>
      </is>
    </nc>
  </rcc>
  <rcc rId="616" sId="3">
    <nc r="F283" t="inlineStr">
      <is>
        <t>414</t>
      </is>
    </nc>
  </rcc>
  <rcc rId="617" sId="3">
    <nc r="I283">
      <f>G283+H283</f>
    </nc>
  </rcc>
  <rcc rId="618" sId="3">
    <nc r="E280" t="inlineStr">
      <is>
        <t>99 0 9503</t>
      </is>
    </nc>
  </rcc>
  <rcc rId="619" sId="3">
    <nc r="E281" t="inlineStr">
      <is>
        <t>99 0 9503</t>
      </is>
    </nc>
  </rcc>
  <rcc rId="620" sId="3">
    <nc r="E282" t="inlineStr">
      <is>
        <t>99 0 9503</t>
      </is>
    </nc>
  </rcc>
  <rcc rId="621" sId="3" numFmtId="4">
    <nc r="G283">
      <v>0</v>
    </nc>
  </rcc>
  <rcc rId="622" sId="3">
    <nc r="E283" t="inlineStr">
      <is>
        <t>99 0 9503</t>
      </is>
    </nc>
  </rcc>
  <rcc rId="623" sId="3">
    <nc r="A280" t="inlineStr">
      <is>
        <t xml:space="preserve">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"Фонд содействия реформированию жилищно-коммунального хозяйства"  </t>
      </is>
    </nc>
  </rcc>
  <rfmt sheetId="3" sqref="A280">
    <dxf>
      <numFmt numFmtId="0" formatCode="General"/>
    </dxf>
  </rfmt>
  <rcc rId="624" sId="3" numFmtId="4">
    <nc r="H283">
      <v>189650.2</v>
    </nc>
  </rcc>
  <rcc rId="625" sId="3" numFmtId="4">
    <oc r="H279">
      <v>68472.100000000006</v>
    </oc>
    <nc r="H279">
      <f>68472.1-189650.2</f>
    </nc>
  </rcc>
  <rcv guid="{EA1929C7-85F7-40DE-826A-94377FC9966E}" action="delete"/>
  <rdn rId="0" localSheetId="3" customView="1" name="Z_EA1929C7_85F7_40DE_826A_94377FC9966E_.wvu.PrintArea" hidden="1" oldHidden="1">
    <formula>'2014 год'!$A$1:$I$1136</formula>
    <oldFormula>'2014 год'!$A$1:$I$1136</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год'!$A$8:$F$1136</formula>
    <oldFormula>'2014 год'!$A$8:$F$1136</oldFormula>
  </rdn>
  <rcv guid="{EA1929C7-85F7-40DE-826A-94377FC9966E}" action="add"/>
</revisions>
</file>

<file path=xl/revisions/revisionLog11512.xml><?xml version="1.0" encoding="utf-8"?>
<revisions xmlns="http://schemas.openxmlformats.org/spreadsheetml/2006/main" xmlns:r="http://schemas.openxmlformats.org/officeDocument/2006/relationships">
  <rcc rId="2989" sId="3">
    <oc r="G1062">
      <f>G1063+G1079+G1083+G1087</f>
    </oc>
    <nc r="G1062">
      <f>G1063+G1079+G1083+G1087+G1091+G1095</f>
    </nc>
  </rcc>
  <rcc rId="2990" sId="3">
    <oc r="H1062">
      <f>H1063+H1079+H1083+H1087</f>
    </oc>
    <nc r="H1062">
      <f>H1063+H1079+H1083+H1087+H1091+H1095</f>
    </nc>
  </rcc>
  <rcc rId="2991" sId="3">
    <oc r="I1062">
      <f>I1063+I1079+I1083+I1087</f>
    </oc>
    <nc r="I1062">
      <f>I1063+I1079+I1083+I1087+I1091+I1095</f>
    </nc>
  </rcc>
  <rcc rId="2992" sId="3" numFmtId="4">
    <oc r="H1109">
      <v>0</v>
    </oc>
    <nc r="H1109">
      <v>6.9</v>
    </nc>
  </rcc>
  <rrc rId="2993" sId="3" ref="A1110:XFD1110" action="insertRow">
    <undo index="0" exp="area" ref3D="1" dr="$G$1:$G$1048576" dn="Z_5B0ECC04_287D_41FE_BA8D_5B249E27F599_.wvu.Cols" sId="3"/>
  </rrc>
  <rrc rId="2994" sId="3" ref="A1110:XFD1110" action="insertRow">
    <undo index="0" exp="area" ref3D="1" dr="$G$1:$G$1048576" dn="Z_5B0ECC04_287D_41FE_BA8D_5B249E27F599_.wvu.Cols" sId="3"/>
  </rrc>
  <rrc rId="2995" sId="3" ref="A1110:XFD1111" action="insertRow">
    <undo index="0" exp="area" ref3D="1" dr="$G$1:$G$1048576" dn="Z_5B0ECC04_287D_41FE_BA8D_5B249E27F599_.wvu.Cols" sId="3"/>
  </rrc>
  <rcc rId="2996" sId="3" odxf="1" dxf="1">
    <nc r="A1110" t="inlineStr">
      <is>
        <t>Осуществление переданных государственных полномочий Республики Коми по определению перечня должностных лиц местного самоуправления, уполномоченных составлять протоколы от административных правонарушениях</t>
      </is>
    </nc>
    <odxf>
      <fill>
        <patternFill>
          <bgColor theme="8" tint="0.79998168889431442"/>
        </patternFill>
      </fill>
      <border outline="0">
        <left/>
        <right/>
        <top/>
        <bottom/>
      </border>
    </odxf>
    <ndxf>
      <fill>
        <patternFill>
          <bgColor theme="0"/>
        </patternFill>
      </fill>
      <border outline="0">
        <left style="dotted">
          <color indexed="64"/>
        </left>
        <right style="dotted">
          <color indexed="64"/>
        </right>
        <top style="dotted">
          <color indexed="64"/>
        </top>
        <bottom style="dotted">
          <color indexed="64"/>
        </bottom>
      </border>
    </ndxf>
  </rcc>
  <rcc rId="2997" sId="3" odxf="1" dxf="1">
    <nc r="B1110" t="inlineStr">
      <is>
        <t>992</t>
      </is>
    </nc>
    <odxf>
      <fill>
        <patternFill>
          <bgColor theme="8" tint="0.79998168889431442"/>
        </patternFill>
      </fill>
    </odxf>
    <ndxf>
      <fill>
        <patternFill>
          <bgColor theme="0"/>
        </patternFill>
      </fill>
    </ndxf>
  </rcc>
  <rcc rId="2998" sId="3" odxf="1" dxf="1">
    <nc r="C1110" t="inlineStr">
      <is>
        <t>01</t>
      </is>
    </nc>
    <odxf>
      <fill>
        <patternFill>
          <bgColor theme="8" tint="0.79998168889431442"/>
        </patternFill>
      </fill>
    </odxf>
    <ndxf>
      <fill>
        <patternFill>
          <bgColor theme="0"/>
        </patternFill>
      </fill>
    </ndxf>
  </rcc>
  <rcc rId="2999" sId="3" odxf="1" dxf="1">
    <nc r="D1110" t="inlineStr">
      <is>
        <t>13</t>
      </is>
    </nc>
    <odxf>
      <fill>
        <patternFill>
          <bgColor theme="8" tint="0.79998168889431442"/>
        </patternFill>
      </fill>
    </odxf>
    <ndxf>
      <fill>
        <patternFill>
          <bgColor theme="0"/>
        </patternFill>
      </fill>
    </ndxf>
  </rcc>
  <rfmt sheetId="3" sqref="E1110" start="0" length="0">
    <dxf>
      <fill>
        <patternFill>
          <bgColor theme="0"/>
        </patternFill>
      </fill>
    </dxf>
  </rfmt>
  <rfmt sheetId="3" sqref="F1110" start="0" length="0">
    <dxf>
      <fill>
        <patternFill>
          <bgColor theme="0"/>
        </patternFill>
      </fill>
    </dxf>
  </rfmt>
  <rcc rId="3000" sId="3" odxf="1" dxf="1">
    <nc r="G1110">
      <f>G1111</f>
    </nc>
    <odxf>
      <fill>
        <patternFill>
          <bgColor theme="8" tint="0.79998168889431442"/>
        </patternFill>
      </fill>
    </odxf>
    <ndxf>
      <fill>
        <patternFill>
          <bgColor theme="0"/>
        </patternFill>
      </fill>
    </ndxf>
  </rcc>
  <rcc rId="3001" sId="3" odxf="1" dxf="1">
    <nc r="H1110">
      <f>H1111</f>
    </nc>
    <odxf>
      <fill>
        <patternFill>
          <bgColor theme="8" tint="0.79998168889431442"/>
        </patternFill>
      </fill>
    </odxf>
    <ndxf>
      <fill>
        <patternFill>
          <bgColor theme="0"/>
        </patternFill>
      </fill>
    </ndxf>
  </rcc>
  <rcc rId="3002" sId="3" odxf="1" dxf="1">
    <nc r="I1110">
      <f>I1111</f>
    </nc>
    <odxf>
      <fill>
        <patternFill>
          <bgColor theme="8" tint="0.79998168889431442"/>
        </patternFill>
      </fill>
    </odxf>
    <ndxf>
      <fill>
        <patternFill>
          <bgColor theme="0"/>
        </patternFill>
      </fill>
    </ndxf>
  </rcc>
  <rcc rId="3003" sId="3" odxf="1" dxf="1">
    <nc r="A1111" t="inlineStr">
      <is>
        <t>Межбюджетные трансферты</t>
      </is>
    </nc>
    <odxf>
      <numFmt numFmtId="30" formatCode="@"/>
      <fill>
        <patternFill>
          <bgColor theme="8" tint="0.79998168889431442"/>
        </patternFill>
      </fill>
      <border outline="0">
        <left/>
        <right/>
        <top/>
        <bottom/>
      </border>
    </odxf>
    <ndxf>
      <numFmt numFmtId="15" formatCode="0.00E+00"/>
      <fill>
        <patternFill>
          <bgColor theme="0"/>
        </patternFill>
      </fill>
      <border outline="0">
        <left style="dotted">
          <color indexed="64"/>
        </left>
        <right style="dotted">
          <color indexed="64"/>
        </right>
        <top style="dotted">
          <color indexed="64"/>
        </top>
        <bottom style="dotted">
          <color indexed="64"/>
        </bottom>
      </border>
    </ndxf>
  </rcc>
  <rcc rId="3004" sId="3" odxf="1" dxf="1">
    <nc r="B1111" t="inlineStr">
      <is>
        <t>992</t>
      </is>
    </nc>
    <odxf>
      <fill>
        <patternFill>
          <bgColor theme="8" tint="0.79998168889431442"/>
        </patternFill>
      </fill>
    </odxf>
    <ndxf>
      <fill>
        <patternFill>
          <bgColor theme="0"/>
        </patternFill>
      </fill>
    </ndxf>
  </rcc>
  <rcc rId="3005" sId="3" odxf="1" dxf="1">
    <nc r="C1111" t="inlineStr">
      <is>
        <t>01</t>
      </is>
    </nc>
    <odxf>
      <fill>
        <patternFill>
          <bgColor theme="8" tint="0.79998168889431442"/>
        </patternFill>
      </fill>
    </odxf>
    <ndxf>
      <fill>
        <patternFill>
          <bgColor theme="0"/>
        </patternFill>
      </fill>
    </ndxf>
  </rcc>
  <rcc rId="3006" sId="3" odxf="1" dxf="1">
    <nc r="D1111" t="inlineStr">
      <is>
        <t>13</t>
      </is>
    </nc>
    <odxf>
      <fill>
        <patternFill>
          <bgColor theme="8" tint="0.79998168889431442"/>
        </patternFill>
      </fill>
    </odxf>
    <ndxf>
      <fill>
        <patternFill>
          <bgColor theme="0"/>
        </patternFill>
      </fill>
    </ndxf>
  </rcc>
  <rfmt sheetId="3" sqref="E1111" start="0" length="0">
    <dxf>
      <fill>
        <patternFill>
          <bgColor theme="0"/>
        </patternFill>
      </fill>
    </dxf>
  </rfmt>
  <rcc rId="3007" sId="3" odxf="1" dxf="1">
    <nc r="F1111" t="inlineStr">
      <is>
        <t>500</t>
      </is>
    </nc>
    <odxf>
      <fill>
        <patternFill>
          <bgColor theme="8" tint="0.79998168889431442"/>
        </patternFill>
      </fill>
    </odxf>
    <ndxf>
      <fill>
        <patternFill>
          <bgColor theme="0"/>
        </patternFill>
      </fill>
    </ndxf>
  </rcc>
  <rcc rId="3008" sId="3" odxf="1" dxf="1">
    <nc r="G1111">
      <f>G1112</f>
    </nc>
    <odxf>
      <fill>
        <patternFill>
          <bgColor theme="8" tint="0.79998168889431442"/>
        </patternFill>
      </fill>
    </odxf>
    <ndxf>
      <fill>
        <patternFill>
          <bgColor theme="0"/>
        </patternFill>
      </fill>
    </ndxf>
  </rcc>
  <rcc rId="3009" sId="3" odxf="1" dxf="1">
    <nc r="H1111">
      <f>H1112</f>
    </nc>
    <odxf>
      <fill>
        <patternFill>
          <bgColor theme="8" tint="0.79998168889431442"/>
        </patternFill>
      </fill>
    </odxf>
    <ndxf>
      <fill>
        <patternFill>
          <bgColor theme="0"/>
        </patternFill>
      </fill>
    </ndxf>
  </rcc>
  <rcc rId="3010" sId="3" odxf="1" dxf="1">
    <nc r="I1111">
      <f>I1112</f>
    </nc>
    <odxf>
      <fill>
        <patternFill>
          <bgColor theme="8" tint="0.79998168889431442"/>
        </patternFill>
      </fill>
    </odxf>
    <ndxf>
      <fill>
        <patternFill>
          <bgColor theme="0"/>
        </patternFill>
      </fill>
    </ndxf>
  </rcc>
  <rcc rId="3011" sId="3" odxf="1" dxf="1">
    <nc r="A1112" t="inlineStr">
      <is>
        <t>Субвенции</t>
      </is>
    </nc>
    <odxf>
      <fill>
        <patternFill patternType="solid">
          <bgColor theme="8" tint="0.79998168889431442"/>
        </patternFill>
      </fill>
      <border outline="0">
        <left/>
        <right/>
        <top/>
        <bottom/>
      </border>
    </odxf>
    <ndxf>
      <fill>
        <patternFill patternType="none">
          <bgColor indexed="65"/>
        </patternFill>
      </fill>
      <border outline="0">
        <left style="dotted">
          <color indexed="64"/>
        </left>
        <right style="dotted">
          <color indexed="64"/>
        </right>
        <top style="dotted">
          <color indexed="64"/>
        </top>
        <bottom style="dotted">
          <color indexed="64"/>
        </bottom>
      </border>
    </ndxf>
  </rcc>
  <rcc rId="3012" sId="3" odxf="1" dxf="1">
    <nc r="B1112" t="inlineStr">
      <is>
        <t>992</t>
      </is>
    </nc>
    <odxf>
      <fill>
        <patternFill patternType="solid">
          <bgColor theme="8" tint="0.79998168889431442"/>
        </patternFill>
      </fill>
    </odxf>
    <ndxf>
      <fill>
        <patternFill patternType="none">
          <bgColor indexed="65"/>
        </patternFill>
      </fill>
    </ndxf>
  </rcc>
  <rcc rId="3013" sId="3" odxf="1" dxf="1">
    <nc r="C1112" t="inlineStr">
      <is>
        <t>01</t>
      </is>
    </nc>
    <odxf>
      <fill>
        <patternFill patternType="solid">
          <bgColor theme="8" tint="0.79998168889431442"/>
        </patternFill>
      </fill>
    </odxf>
    <ndxf>
      <fill>
        <patternFill patternType="none">
          <bgColor indexed="65"/>
        </patternFill>
      </fill>
    </ndxf>
  </rcc>
  <rcc rId="3014" sId="3" odxf="1" dxf="1">
    <nc r="D1112" t="inlineStr">
      <is>
        <t>13</t>
      </is>
    </nc>
    <odxf>
      <fill>
        <patternFill patternType="solid">
          <bgColor theme="8" tint="0.79998168889431442"/>
        </patternFill>
      </fill>
    </odxf>
    <ndxf>
      <fill>
        <patternFill patternType="none">
          <bgColor indexed="65"/>
        </patternFill>
      </fill>
    </ndxf>
  </rcc>
  <rfmt sheetId="3" sqref="E1112" start="0" length="0">
    <dxf>
      <fill>
        <patternFill>
          <bgColor theme="0"/>
        </patternFill>
      </fill>
    </dxf>
  </rfmt>
  <rcc rId="3015" sId="3" odxf="1" dxf="1">
    <nc r="F1112" t="inlineStr">
      <is>
        <t>530</t>
      </is>
    </nc>
    <odxf>
      <fill>
        <patternFill>
          <bgColor theme="8" tint="0.79998168889431442"/>
        </patternFill>
      </fill>
    </odxf>
    <ndxf>
      <fill>
        <patternFill>
          <bgColor theme="0"/>
        </patternFill>
      </fill>
    </ndxf>
  </rcc>
  <rcc rId="3016" sId="3" odxf="1" dxf="1">
    <nc r="G1112">
      <f>G1113</f>
    </nc>
    <odxf>
      <fill>
        <patternFill>
          <bgColor theme="8" tint="0.79998168889431442"/>
        </patternFill>
      </fill>
    </odxf>
    <ndxf>
      <fill>
        <patternFill>
          <bgColor theme="0"/>
        </patternFill>
      </fill>
    </ndxf>
  </rcc>
  <rcc rId="3017" sId="3" odxf="1" dxf="1">
    <nc r="H1112">
      <f>H1113</f>
    </nc>
    <odxf>
      <fill>
        <patternFill>
          <bgColor theme="8" tint="0.79998168889431442"/>
        </patternFill>
      </fill>
    </odxf>
    <ndxf>
      <fill>
        <patternFill>
          <bgColor theme="0"/>
        </patternFill>
      </fill>
    </ndxf>
  </rcc>
  <rcc rId="3018" sId="3" odxf="1" dxf="1">
    <nc r="I1112">
      <f>I1113</f>
    </nc>
    <odxf>
      <fill>
        <patternFill>
          <bgColor theme="8" tint="0.79998168889431442"/>
        </patternFill>
      </fill>
    </odxf>
    <ndxf>
      <fill>
        <patternFill>
          <bgColor theme="0"/>
        </patternFill>
      </fill>
    </ndxf>
  </rcc>
  <rcc rId="3019" sId="3" odxf="1" dxf="1">
    <nc r="A1113" t="inlineStr">
      <is>
        <t>за счет субвенции республиканского бюджета РК</t>
      </is>
    </nc>
    <odxf>
      <border outline="0">
        <left/>
        <right/>
        <top/>
        <bottom/>
      </border>
    </odxf>
    <ndxf>
      <border outline="0">
        <left style="dotted">
          <color indexed="64"/>
        </left>
        <right style="dotted">
          <color indexed="64"/>
        </right>
        <top style="dotted">
          <color indexed="64"/>
        </top>
        <bottom style="dotted">
          <color indexed="64"/>
        </bottom>
      </border>
    </ndxf>
  </rcc>
  <rcc rId="3020" sId="3">
    <nc r="B1113" t="inlineStr">
      <is>
        <t>992</t>
      </is>
    </nc>
  </rcc>
  <rcc rId="3021" sId="3">
    <nc r="C1113" t="inlineStr">
      <is>
        <t>01</t>
      </is>
    </nc>
  </rcc>
  <rcc rId="3022" sId="3">
    <nc r="D1113" t="inlineStr">
      <is>
        <t>13</t>
      </is>
    </nc>
  </rcc>
  <rcc rId="3023" sId="3">
    <nc r="F1113" t="inlineStr">
      <is>
        <t>530</t>
      </is>
    </nc>
  </rcc>
  <rcc rId="3024" sId="3">
    <nc r="I1113">
      <f>G1113+H1113</f>
    </nc>
  </rcc>
  <rcc rId="3025" sId="3" numFmtId="4">
    <nc r="H1113">
      <v>47.8</v>
    </nc>
  </rcc>
  <rcc rId="3026" sId="3">
    <nc r="E1110" t="inlineStr">
      <is>
        <t>99 0 7315</t>
      </is>
    </nc>
  </rcc>
  <rcc rId="3027" sId="3">
    <nc r="E1111" t="inlineStr">
      <is>
        <t>99 0 7315</t>
      </is>
    </nc>
  </rcc>
  <rcc rId="3028" sId="3">
    <nc r="E1112" t="inlineStr">
      <is>
        <t>99 0 7315</t>
      </is>
    </nc>
  </rcc>
  <rcc rId="3029" sId="3">
    <nc r="E1113" t="inlineStr">
      <is>
        <t>99 0 7315</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1512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год'!$A$1:$I$1142</formula>
    <oldFormula>'2014 год'!$A$1:$I$1142</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год'!$A$8:$F$1142</formula>
    <oldFormula>'2014 год'!$A$8:$F$1142</oldFormula>
  </rdn>
  <rcv guid="{EA1929C7-85F7-40DE-826A-94377FC9966E}" action="add"/>
</revisions>
</file>

<file path=xl/revisions/revisionLog11513.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год'!$A$1:$I$1159</formula>
    <oldFormula>'2014 год'!$A$1:$I$1159</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год'!$A$8:$F$1159</formula>
    <oldFormula>'2014 год'!$A$8:$F$1159</oldFormula>
  </rdn>
  <rcv guid="{167491D8-6D6D-447D-A119-5E65D8431081}" action="add"/>
</revisions>
</file>

<file path=xl/revisions/revisionLog1152.xml><?xml version="1.0" encoding="utf-8"?>
<revisions xmlns="http://schemas.openxmlformats.org/spreadsheetml/2006/main" xmlns:r="http://schemas.openxmlformats.org/officeDocument/2006/relationships">
  <rcc rId="4936" sId="3">
    <oc r="A1172"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is>
    </oc>
    <nc r="A1172"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нарушениях, предусмотренных частями 3, 4 статьи 3 Закона Республики Коми «Об административной ответственности в Республике Коми»</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год'!$A$1:$I$1204</formula>
    <oldFormula>'2014 год'!$A$1:$I$1204</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год'!$A$8:$F$1204</formula>
    <oldFormula>'2014 год'!$A$8:$F$1204</oldFormula>
  </rdn>
  <rcv guid="{167491D8-6D6D-447D-A119-5E65D8431081}" action="add"/>
</revisions>
</file>

<file path=xl/revisions/revisionLog1152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Rows" hidden="1" oldHidden="1">
    <formula>'2014 год'!$338:$341,'2014 год'!$362:$365,'2014 год'!$373:$376</formula>
    <oldFormula>'2014 год'!$338:$341,'2014 год'!$362:$365,'2014 год'!$373:$376</oldFormula>
  </rdn>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1522.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1522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152211.xml><?xml version="1.0" encoding="utf-8"?>
<revisions xmlns="http://schemas.openxmlformats.org/spreadsheetml/2006/main" xmlns:r="http://schemas.openxmlformats.org/officeDocument/2006/relationships">
  <rcc rId="4580" sId="3">
    <nc r="J1195">
      <f>G214+G596+G1160+G1164+G1182+G1190+G1195+G1201</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1522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год'!$A$1:$I$1160</formula>
    <oldFormula>'2014 год'!$A$1:$I$1160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год'!$A$8:$F$1160</formula>
    <oldFormula>'2014 год'!$A$8:$F$1160</oldFormula>
  </rdn>
  <rcv guid="{167491D8-6D6D-447D-A119-5E65D8431081}" action="add"/>
</revisions>
</file>

<file path=xl/revisions/revisionLog1152212.xml><?xml version="1.0" encoding="utf-8"?>
<revisions xmlns="http://schemas.openxmlformats.org/spreadsheetml/2006/main" xmlns:r="http://schemas.openxmlformats.org/officeDocument/2006/relationships">
  <rcc rId="4545" sId="3">
    <oc r="H938">
      <f>-4116.6+2263.5-301.9-1369.2+1634.2</f>
    </oc>
    <nc r="H938">
      <f>-4116.6+2263.5-301.9-1369.2+1634.1</f>
    </nc>
  </rcc>
  <rcc rId="4546" sId="3">
    <oc r="H97">
      <f>20000+10518.7</f>
    </oc>
    <nc r="H97">
      <f>20000+10518.8</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1522121.xml><?xml version="1.0" encoding="utf-8"?>
<revisions xmlns="http://schemas.openxmlformats.org/spreadsheetml/2006/main" xmlns:r="http://schemas.openxmlformats.org/officeDocument/2006/relationships">
  <rcc rId="4466" sId="3">
    <oc r="H1200">
      <f>10000</f>
    </oc>
    <nc r="H1200">
      <f>10000+2829.8+612.8</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год'!$A$1:$I$1200</formula>
    <oldFormula>'2014 год'!$A$1:$I$1200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год'!$A$8:$F$1200</formula>
    <oldFormula>'2014 год'!$A$8:$F$1200</oldFormula>
  </rdn>
  <rcv guid="{167491D8-6D6D-447D-A119-5E65D8431081}" action="add"/>
</revisions>
</file>

<file path=xl/revisions/revisionLog1153.xml><?xml version="1.0" encoding="utf-8"?>
<revisions xmlns="http://schemas.openxmlformats.org/spreadsheetml/2006/main" xmlns:r="http://schemas.openxmlformats.org/officeDocument/2006/relationships">
  <rcc rId="4415" sId="3" numFmtId="4">
    <nc r="H1121">
      <v>-40</v>
    </nc>
  </rcc>
  <rcc rId="4416" sId="3" numFmtId="4">
    <oc r="H1120">
      <v>0</v>
    </oc>
    <nc r="H1120">
      <f>542.9+143.9+450.1</f>
    </nc>
  </rcc>
  <rcc rId="4417" sId="3">
    <oc r="H1125">
      <f>-25+25</f>
    </oc>
    <nc r="H1125">
      <f>-50+-203.8+-50</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год'!$A$1:$I$1200</formula>
    <oldFormula>'2014 год'!$A$1:$I$1200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год'!$A$8:$F$1200</formula>
    <oldFormula>'2014 год'!$A$8:$F$1200</oldFormula>
  </rdn>
  <rcv guid="{167491D8-6D6D-447D-A119-5E65D8431081}" action="add"/>
</revisions>
</file>

<file path=xl/revisions/revisionLog11531.xml><?xml version="1.0" encoding="utf-8"?>
<revisions xmlns="http://schemas.openxmlformats.org/spreadsheetml/2006/main" xmlns:r="http://schemas.openxmlformats.org/officeDocument/2006/relationships">
  <rcc rId="4350" sId="3" numFmtId="4">
    <nc r="H296">
      <v>215.1</v>
    </nc>
  </rcc>
  <rcc rId="4351" sId="3" numFmtId="4">
    <oc r="H297">
      <v>-3011.3</v>
    </oc>
    <nc r="H297">
      <f>-3011.3-215.1</f>
    </nc>
  </rcc>
  <rcc rId="4352" sId="3">
    <nc r="I296">
      <f>H296</f>
    </nc>
  </rcc>
  <rcv guid="{EA1929C7-85F7-40DE-826A-94377FC9966E}" action="delete"/>
  <rdn rId="0" localSheetId="3" customView="1" name="Z_EA1929C7_85F7_40DE_826A_94377FC9966E_.wvu.PrintArea" hidden="1" oldHidden="1">
    <formula>'2014 год'!$A$1:$I$1200</formula>
    <oldFormula>'2014 год'!$A$1:$I$1200</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год'!$A$8:$F$1200</formula>
    <oldFormula>'2014 год'!$A$8:$F$1200</oldFormula>
  </rdn>
  <rcv guid="{EA1929C7-85F7-40DE-826A-94377FC9966E}" action="add"/>
</revisions>
</file>

<file path=xl/revisions/revisionLog115311.xml><?xml version="1.0" encoding="utf-8"?>
<revisions xmlns="http://schemas.openxmlformats.org/spreadsheetml/2006/main" xmlns:r="http://schemas.openxmlformats.org/officeDocument/2006/relationships">
  <rcc rId="3385" sId="3">
    <oc r="H864">
      <f>302.4-352.2</f>
    </oc>
    <nc r="H864">
      <f>32+302.4-352.2</f>
    </nc>
  </rcc>
  <rcc rId="3386" sId="3" numFmtId="4">
    <oc r="H902">
      <v>32</v>
    </oc>
    <nc r="H902"/>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год'!$A$1:$I$1160</formula>
    <oldFormula>'2014 год'!$A$1:$I$1160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год'!$A$8:$F$1160</formula>
    <oldFormula>'2014 год'!$A$8:$F$1160</oldFormula>
  </rdn>
  <rcv guid="{167491D8-6D6D-447D-A119-5E65D8431081}" action="add"/>
</revisions>
</file>

<file path=xl/revisions/revisionLog1153111.xml><?xml version="1.0" encoding="utf-8"?>
<revisions xmlns="http://schemas.openxmlformats.org/spreadsheetml/2006/main" xmlns:r="http://schemas.openxmlformats.org/officeDocument/2006/relationships">
  <rcc rId="3314" sId="3">
    <nc r="E934" t="inlineStr">
      <is>
        <t>99 0 5097</t>
      </is>
    </nc>
  </rcc>
  <rcc rId="3315" sId="3">
    <nc r="F934" t="inlineStr">
      <is>
        <t>612</t>
      </is>
    </nc>
  </rcc>
  <rcc rId="3316" sId="3">
    <nc r="B933" t="inlineStr">
      <is>
        <t>975</t>
      </is>
    </nc>
  </rcc>
  <rcc rId="3317" sId="3" numFmtId="4">
    <nc r="C933">
      <v>7</v>
    </nc>
  </rcc>
  <rcc rId="3318" sId="3" numFmtId="4">
    <nc r="D933">
      <v>2</v>
    </nc>
  </rcc>
  <rcc rId="3319" sId="3">
    <nc r="E933" t="inlineStr">
      <is>
        <t>99 0 5097</t>
      </is>
    </nc>
  </rcc>
  <rcc rId="3320" sId="3">
    <nc r="F933" t="inlineStr">
      <is>
        <t>612</t>
      </is>
    </nc>
  </rcc>
  <rrc rId="3321" sId="3" ref="A932:XFD932" action="insertRow">
    <undo index="0" exp="area" ref3D="1" dr="$G$1:$G$1048576" dn="Z_5B0ECC04_287D_41FE_BA8D_5B249E27F599_.wvu.Cols" sId="3"/>
  </rrc>
  <rcc rId="3322" sId="3">
    <nc r="F933" t="inlineStr">
      <is>
        <t>610</t>
      </is>
    </nc>
  </rcc>
  <rcc rId="3323" sId="3">
    <nc r="F932" t="inlineStr">
      <is>
        <t>600</t>
      </is>
    </nc>
  </rcc>
  <rcc rId="3324" sId="3">
    <nc r="A932" t="inlineStr">
      <is>
        <t>Предоставление субсидий бюджетным, автономным учреждениям и иным некоммерческим организациям</t>
      </is>
    </nc>
  </rcc>
  <rcc rId="3325" sId="3">
    <nc r="A933" t="inlineStr">
      <is>
        <t>Субсидии бюджетным учреждениям</t>
      </is>
    </nc>
  </rcc>
  <rcc rId="3326" sId="3">
    <nc r="A934" t="inlineStr">
      <is>
        <t>Субсидии бюджетным учреждениям на иные цели</t>
      </is>
    </nc>
  </rcc>
  <rcc rId="3327" sId="3">
    <nc r="B932" t="inlineStr">
      <is>
        <t>975</t>
      </is>
    </nc>
  </rcc>
  <rcc rId="3328" sId="3">
    <nc r="B933" t="inlineStr">
      <is>
        <t>975</t>
      </is>
    </nc>
  </rcc>
  <rcc rId="3329" sId="3">
    <nc r="B931" t="inlineStr">
      <is>
        <t>975</t>
      </is>
    </nc>
  </rcc>
  <rcc rId="3330" sId="3" numFmtId="4">
    <nc r="C931">
      <v>7</v>
    </nc>
  </rcc>
  <rcc rId="3331" sId="3" numFmtId="4">
    <nc r="C932">
      <v>7</v>
    </nc>
  </rcc>
  <rcc rId="3332" sId="3" numFmtId="4">
    <nc r="C933">
      <v>7</v>
    </nc>
  </rcc>
  <rcc rId="3333" sId="3" numFmtId="4">
    <nc r="D933">
      <v>2</v>
    </nc>
  </rcc>
  <rcc rId="3334" sId="3" numFmtId="4">
    <nc r="D932">
      <v>2</v>
    </nc>
  </rcc>
  <rcc rId="3335" sId="3" numFmtId="4">
    <nc r="D931">
      <v>2</v>
    </nc>
  </rcc>
  <rcc rId="3336" sId="3">
    <nc r="E933" t="inlineStr">
      <is>
        <t>99 0 5097</t>
      </is>
    </nc>
  </rcc>
  <rcc rId="3337" sId="3">
    <nc r="E932" t="inlineStr">
      <is>
        <t>99 0 5097</t>
      </is>
    </nc>
  </rcc>
  <rcc rId="3338" sId="3">
    <nc r="E931" t="inlineStr">
      <is>
        <t>99 0 5097</t>
      </is>
    </nc>
  </rcc>
  <rcc rId="3339" sId="3">
    <nc r="G934">
      <f>G934</f>
    </nc>
  </rcc>
  <rcc rId="3340" sId="3">
    <nc r="G933">
      <f>G934</f>
    </nc>
  </rcc>
  <rcc rId="3341" sId="3">
    <nc r="G932">
      <f>G933</f>
    </nc>
  </rcc>
  <rcc rId="3342" sId="3">
    <nc r="G931">
      <f>G932</f>
    </nc>
  </rcc>
  <rcc rId="3343" sId="3">
    <nc r="H931">
      <f>H932</f>
    </nc>
  </rcc>
  <rcc rId="3344" sId="3">
    <nc r="I931">
      <f>I932</f>
    </nc>
  </rcc>
  <rcc rId="3345" sId="3">
    <nc r="H932">
      <f>H933</f>
    </nc>
  </rcc>
  <rcc rId="3346" sId="3">
    <nc r="I932">
      <f>I933</f>
    </nc>
  </rcc>
  <rcc rId="3347" sId="3">
    <nc r="H933">
      <f>H934</f>
    </nc>
  </rcc>
  <rcc rId="3348" sId="3">
    <nc r="I933">
      <f>I934</f>
    </nc>
  </rcc>
  <rcc rId="3349" sId="3">
    <nc r="H934">
      <f>H934</f>
    </nc>
  </rcc>
  <rcc rId="3350" sId="3">
    <nc r="I934">
      <f>I934</f>
    </nc>
  </rcc>
  <rcc rId="3351" sId="3" numFmtId="4">
    <nc r="H935">
      <v>800</v>
    </nc>
  </rcc>
  <rcc rId="3352" sId="3">
    <nc r="I935">
      <f>G935+H935</f>
    </nc>
  </rcc>
  <rcc rId="3353" sId="3">
    <nc r="A931" t="inlineStr">
      <is>
        <t>Создание в общеобразовательных организациях, расположенных в сельской местности, условий для занятий физической культурой и спортом</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год'!$A$1:$I$1160</formula>
    <oldFormula>'2014 год'!$A$1:$I$1160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год'!$A$8:$F$1160</formula>
    <oldFormula>'2014 год'!$A$8:$F$1160</oldFormula>
  </rdn>
  <rcv guid="{167491D8-6D6D-447D-A119-5E65D8431081}" action="add"/>
</revisions>
</file>

<file path=xl/revisions/revisionLog1154.xml><?xml version="1.0" encoding="utf-8"?>
<revisions xmlns="http://schemas.openxmlformats.org/spreadsheetml/2006/main" xmlns:r="http://schemas.openxmlformats.org/officeDocument/2006/relationships">
  <rcc rId="4111" sId="3">
    <oc r="A115" t="inlineStr">
      <is>
        <t>Осуществление переданных государственных полномочий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is>
    </oc>
    <nc r="A115"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год'!$A$1:$I$1190</formula>
    <oldFormula>'2014 год'!$A$1:$I$1190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год'!$A$8:$F$1190</formula>
    <oldFormula>'2014 год'!$A$8:$F$1190</oldFormula>
  </rdn>
  <rcv guid="{167491D8-6D6D-447D-A119-5E65D8431081}" action="add"/>
</revisions>
</file>

<file path=xl/revisions/revisionLog116.xml><?xml version="1.0" encoding="utf-8"?>
<revisions xmlns="http://schemas.openxmlformats.org/spreadsheetml/2006/main" xmlns:r="http://schemas.openxmlformats.org/officeDocument/2006/relationships">
  <rcc rId="4138" sId="3">
    <oc r="A971" t="inlineStr">
      <is>
        <t>На реализацию муниципальными дошкольными  и общеобразовательными организациями в Республике Коми образовательных программ</t>
      </is>
    </oc>
    <nc r="A971" t="inlineStr">
      <is>
        <t>На реализацию муниципальными дошкольными  и муниципальными общеобразовательными организациями в Республике Коми образовательных программ</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год'!$A$1:$I$1190</formula>
    <oldFormula>'2014 год'!$A$1:$I$1190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год'!$A$8:$F$1190</formula>
    <oldFormula>'2014 год'!$A$8:$F$1190</oldFormula>
  </rdn>
  <rcv guid="{167491D8-6D6D-447D-A119-5E65D8431081}" action="add"/>
</revisions>
</file>

<file path=xl/revisions/revisionLog1161.xml><?xml version="1.0" encoding="utf-8"?>
<revisions xmlns="http://schemas.openxmlformats.org/spreadsheetml/2006/main" xmlns:r="http://schemas.openxmlformats.org/officeDocument/2006/relationships">
  <rcc rId="3464" sId="3" numFmtId="4">
    <nc r="H52">
      <v>-129.9</v>
    </nc>
  </rcc>
  <rcc rId="3465" sId="3" numFmtId="4">
    <nc r="H53">
      <v>100</v>
    </nc>
  </rcc>
  <rcc rId="3466" sId="3" numFmtId="4">
    <nc r="H56">
      <v>100</v>
    </nc>
  </rcc>
  <rcc rId="3467" sId="3" numFmtId="4">
    <nc r="H58">
      <v>-372.1</v>
    </nc>
  </rcc>
  <rrc rId="3468" sId="3" ref="A60:XFD60" action="insertRow">
    <undo index="0" exp="area" ref3D="1" dr="$G$1:$G$1048576" dn="Z_5B0ECC04_287D_41FE_BA8D_5B249E27F599_.wvu.Cols" sId="3"/>
  </rrc>
  <rrc rId="3469" sId="3" ref="A60:XFD60" action="insertRow">
    <undo index="0" exp="area" ref3D="1" dr="$G$1:$G$1048576" dn="Z_5B0ECC04_287D_41FE_BA8D_5B249E27F599_.wvu.Cols" sId="3"/>
  </rrc>
  <rfmt sheetId="3" sqref="A60:I60">
    <dxf>
      <fill>
        <patternFill>
          <bgColor theme="0"/>
        </patternFill>
      </fill>
    </dxf>
  </rfmt>
  <rcc rId="3470" sId="3" odxf="1" dxf="1">
    <nc r="A60" t="inlineStr">
      <is>
        <t>Публичные нормативные социальные выплаты гражданам</t>
      </is>
    </nc>
    <odxf>
      <numFmt numFmtId="0" formatCode="General"/>
      <fill>
        <patternFill patternType="solid">
          <bgColor theme="0"/>
        </patternFill>
      </fill>
    </odxf>
    <ndxf>
      <numFmt numFmtId="30" formatCode="@"/>
      <fill>
        <patternFill patternType="none">
          <bgColor indexed="65"/>
        </patternFill>
      </fill>
    </ndxf>
  </rcc>
  <rcc rId="3471" sId="3" odxf="1" dxf="1">
    <nc r="A61" t="inlineStr">
      <is>
        <t xml:space="preserve">Пособия, компенсации, меры социальной поддержки по публичным нормативным обязательствам
</t>
      </is>
    </nc>
    <odxf>
      <numFmt numFmtId="0" formatCode="General"/>
    </odxf>
    <ndxf>
      <numFmt numFmtId="30" formatCode="@"/>
    </ndxf>
  </rcc>
  <rrc rId="3472" sId="3" ref="A60:XFD60" action="insertRow">
    <undo index="0" exp="area" ref3D="1" dr="$G$1:$G$1048576" dn="Z_5B0ECC04_287D_41FE_BA8D_5B249E27F599_.wvu.Cols" sId="3"/>
  </rrc>
  <rfmt sheetId="3" sqref="A60:I60">
    <dxf>
      <fill>
        <patternFill>
          <bgColor theme="0"/>
        </patternFill>
      </fill>
    </dxf>
  </rfmt>
  <rcv guid="{EA1929C7-85F7-40DE-826A-94377FC9966E}" action="delete"/>
  <rdn rId="0" localSheetId="3" customView="1" name="Z_EA1929C7_85F7_40DE_826A_94377FC9966E_.wvu.PrintArea" hidden="1" oldHidden="1">
    <formula>'2014 год'!$A$1:$I$1163</formula>
    <oldFormula>'2014 год'!$A$1:$I$1163</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год'!$A$8:$F$1163</formula>
    <oldFormula>'2014 год'!$A$8:$F$1163</oldFormula>
  </rdn>
  <rcv guid="{EA1929C7-85F7-40DE-826A-94377FC9966E}" action="add"/>
</revisions>
</file>

<file path=xl/revisions/revisionLog11611.xml><?xml version="1.0" encoding="utf-8"?>
<revisions xmlns="http://schemas.openxmlformats.org/spreadsheetml/2006/main" xmlns:r="http://schemas.openxmlformats.org/officeDocument/2006/relationships">
  <rcc rId="3094" sId="3">
    <oc r="G1100">
      <f>G1101+G1118+G1106</f>
    </oc>
    <nc r="G1100">
      <f>G1101+G1118+G1106+G1110+G1114</f>
    </nc>
  </rcc>
  <rcc rId="3095" sId="3">
    <oc r="H1100">
      <f>H1101+H1118+H1106</f>
    </oc>
    <nc r="H1100">
      <f>H1101+H1118+H1106+H1110+H1114</f>
    </nc>
  </rcc>
  <rcc rId="3096" sId="3">
    <oc r="I1100">
      <f>I1101+I1118+I1106</f>
    </oc>
    <nc r="I1100">
      <f>I1101+I1118+I1106+I1110+I1114</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год'!$A$1:$I$1146</formula>
    <oldFormula>'2014 год'!$A$1:$I$1146</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год'!$A$8:$F$1146</formula>
    <oldFormula>'2014 год'!$A$8:$F$1146</oldFormula>
  </rdn>
  <rcv guid="{167491D8-6D6D-447D-A119-5E65D8431081}" action="add"/>
</revisions>
</file>

<file path=xl/revisions/revisionLog116111.xml><?xml version="1.0" encoding="utf-8"?>
<revisions xmlns="http://schemas.openxmlformats.org/spreadsheetml/2006/main" xmlns:r="http://schemas.openxmlformats.org/officeDocument/2006/relationships">
  <rcc rId="764" sId="3">
    <oc r="H255">
      <f>H256+H262+H268+H276+H287+H272+H284</f>
    </oc>
    <nc r="H255">
      <f>H256+H262+H268+H276+H287+H272+H284+H293+H280</f>
    </nc>
  </rcc>
  <rcv guid="{EA1929C7-85F7-40DE-826A-94377FC9966E}" action="delete"/>
  <rdn rId="0" localSheetId="3" customView="1" name="Z_EA1929C7_85F7_40DE_826A_94377FC9966E_.wvu.PrintArea" hidden="1" oldHidden="1">
    <formula>'2014 год'!$A$1:$I$1142</formula>
    <oldFormula>'2014 год'!$A$1:$I$1142</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год'!$A$8:$F$1142</formula>
    <oldFormula>'2014 год'!$A$8:$F$1142</oldFormula>
  </rdn>
  <rcv guid="{EA1929C7-85F7-40DE-826A-94377FC9966E}" action="add"/>
</revisions>
</file>

<file path=xl/revisions/revisionLog1161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162.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Rows" hidden="1" oldHidden="1">
    <formula>'2014 год'!$338:$341,'2014 год'!$362:$365,'2014 год'!$373:$376</formula>
    <oldFormula>'2014 год'!$338:$341,'2014 год'!$362:$365,'2014 год'!$373:$376</oldFormula>
  </rdn>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17.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год'!$A$1:$I$1188</formula>
    <oldFormula>'2014 год'!$A$1:$I$1188</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год'!$A$8:$F$1188</formula>
    <oldFormula>'2014 год'!$A$8:$F$1188</oldFormula>
  </rdn>
  <rcv guid="{167491D8-6D6D-447D-A119-5E65D8431081}" action="add"/>
</revisions>
</file>

<file path=xl/revisions/revisionLog117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год'!$A$1:$I$1188</formula>
    <oldFormula>'2014 год'!$A$1:$I$1188</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год'!$A$8:$F$1188</formula>
    <oldFormula>'2014 год'!$A$8:$F$1188</oldFormula>
  </rdn>
  <rcv guid="{167491D8-6D6D-447D-A119-5E65D8431081}" action="add"/>
</revisions>
</file>

<file path=xl/revisions/revisionLog11711.xml><?xml version="1.0" encoding="utf-8"?>
<revisions xmlns="http://schemas.openxmlformats.org/spreadsheetml/2006/main" xmlns:r="http://schemas.openxmlformats.org/officeDocument/2006/relationships">
  <rcc rId="3290" sId="3">
    <oc r="H1014">
      <f>-14.6+4.4-7.8-2.3</f>
    </oc>
    <nc r="H1014">
      <f>-14.6+-4.4-7.8-2.3</f>
    </nc>
  </rcc>
  <rcc rId="3291" sId="3">
    <oc r="H864">
      <f>302.3-352.2</f>
    </oc>
    <nc r="H864">
      <f>302.4-352.2</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год'!$A$1:$I$1155</formula>
    <oldFormula>'2014 год'!$A$1:$I$1155</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год'!$A$8:$F$1155</formula>
    <oldFormula>'2014 год'!$A$8:$F$1155</oldFormula>
  </rdn>
  <rcv guid="{167491D8-6D6D-447D-A119-5E65D8431081}" action="add"/>
</revisions>
</file>

<file path=xl/revisions/revisionLog117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1712.xml><?xml version="1.0" encoding="utf-8"?>
<revisions xmlns="http://schemas.openxmlformats.org/spreadsheetml/2006/main" xmlns:r="http://schemas.openxmlformats.org/officeDocument/2006/relationships">
  <rcc rId="3450" sId="3">
    <oc r="H864">
      <f>32+302.4-352.2</f>
    </oc>
    <nc r="H864">
      <f>32+302.3-352.2</f>
    </nc>
  </rcc>
  <rcc rId="3451" sId="3">
    <oc r="H898">
      <f>-4116.6+2263.4-301.9</f>
    </oc>
    <nc r="H898">
      <f>-4116.6+2263.5-301.9</f>
    </nc>
  </rcc>
  <rcc rId="3452" sId="3">
    <oc r="H1065">
      <f>473.95</f>
    </oc>
    <nc r="H1065">
      <f>474</f>
    </nc>
  </rcc>
  <rcc rId="3453" sId="3" numFmtId="4">
    <oc r="H1072">
      <v>-473.95</v>
    </oc>
    <nc r="H1072">
      <v>-474</v>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год'!$A$1:$I$1160</formula>
    <oldFormula>'2014 год'!$A$1:$I$1160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год'!$A$8:$F$1160</formula>
    <oldFormula>'2014 год'!$A$8:$F$1160</oldFormula>
  </rdn>
  <rcv guid="{167491D8-6D6D-447D-A119-5E65D8431081}" action="add"/>
</revisions>
</file>

<file path=xl/revisions/revisionLog1172.xml><?xml version="1.0" encoding="utf-8"?>
<revisions xmlns="http://schemas.openxmlformats.org/spreadsheetml/2006/main" xmlns:r="http://schemas.openxmlformats.org/officeDocument/2006/relationships">
  <rrc rId="3765" sId="5" ref="A253:XFD253" action="insertRow"/>
  <rrc rId="3766" sId="5" ref="A253:XFD253" action="insertRow"/>
  <rrc rId="3767" sId="5" ref="A253:XFD253" action="insertRow"/>
</revisions>
</file>

<file path=xl/revisions/revisionLog1172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173.xml><?xml version="1.0" encoding="utf-8"?>
<revisions xmlns="http://schemas.openxmlformats.org/spreadsheetml/2006/main" xmlns:r="http://schemas.openxmlformats.org/officeDocument/2006/relationships">
  <rcc rId="3732" sId="5" odxf="1" dxf="1">
    <nc r="A150" t="inlineStr">
      <is>
        <t>Межбюджетные трансферты</t>
      </is>
    </nc>
    <odxf>
      <font>
        <name val="Times New Roman"/>
        <scheme val="none"/>
      </font>
    </odxf>
    <ndxf>
      <font>
        <sz val="9"/>
        <name val="Times New Roman"/>
        <scheme val="none"/>
      </font>
    </ndxf>
  </rcc>
  <rcc rId="3733" sId="5">
    <nc r="B150" t="inlineStr">
      <is>
        <t>923</t>
      </is>
    </nc>
  </rcc>
  <rcc rId="3734" sId="5">
    <nc r="C150" t="inlineStr">
      <is>
        <t>04</t>
      </is>
    </nc>
  </rcc>
  <rcc rId="3735" sId="5">
    <nc r="D150" t="inlineStr">
      <is>
        <t>09</t>
      </is>
    </nc>
  </rcc>
  <rcc rId="3736" sId="5">
    <nc r="E150" t="inlineStr">
      <is>
        <t>99 0 7223</t>
      </is>
    </nc>
  </rcc>
  <rcc rId="3737" sId="5">
    <nc r="F150" t="inlineStr">
      <is>
        <t>500</t>
      </is>
    </nc>
  </rcc>
  <rcc rId="3738" sId="5" odxf="1" dxf="1">
    <nc r="G150">
      <f>G151</f>
    </nc>
    <odxf>
      <font>
        <sz val="11"/>
        <name val="Times New Roman"/>
        <scheme val="none"/>
      </font>
    </odxf>
    <ndxf>
      <font>
        <sz val="11"/>
        <name val="Arial"/>
        <scheme val="none"/>
      </font>
    </ndxf>
  </rcc>
  <rcc rId="3739" sId="5" odxf="1" dxf="1">
    <nc r="H150">
      <f>H151</f>
    </nc>
    <odxf>
      <font>
        <sz val="11"/>
        <name val="Times New Roman"/>
        <scheme val="none"/>
      </font>
    </odxf>
    <ndxf>
      <font>
        <sz val="11"/>
        <name val="Arial"/>
        <scheme val="none"/>
      </font>
    </ndxf>
  </rcc>
  <rcc rId="3740" sId="5" odxf="1" dxf="1">
    <nc r="A151" t="inlineStr">
      <is>
        <t>Субсидии</t>
      </is>
    </nc>
    <odxf>
      <font>
        <name val="Times New Roman"/>
        <scheme val="none"/>
      </font>
    </odxf>
    <ndxf>
      <font>
        <sz val="9"/>
        <name val="Times New Roman"/>
        <scheme val="none"/>
      </font>
    </ndxf>
  </rcc>
  <rcc rId="3741" sId="5">
    <nc r="B151" t="inlineStr">
      <is>
        <t>923</t>
      </is>
    </nc>
  </rcc>
  <rcc rId="3742" sId="5">
    <nc r="C151" t="inlineStr">
      <is>
        <t>04</t>
      </is>
    </nc>
  </rcc>
  <rcc rId="3743" sId="5">
    <nc r="D151" t="inlineStr">
      <is>
        <t>09</t>
      </is>
    </nc>
  </rcc>
  <rcc rId="3744" sId="5">
    <nc r="E151" t="inlineStr">
      <is>
        <t>99 0 7223</t>
      </is>
    </nc>
  </rcc>
  <rcc rId="3745" sId="5">
    <nc r="F151" t="inlineStr">
      <is>
        <t>520</t>
      </is>
    </nc>
  </rcc>
  <rcc rId="3746" sId="5" odxf="1" dxf="1">
    <nc r="G151">
      <f>G152</f>
    </nc>
    <odxf>
      <font>
        <sz val="11"/>
        <name val="Times New Roman"/>
        <scheme val="none"/>
      </font>
    </odxf>
    <ndxf>
      <font>
        <sz val="11"/>
        <name val="Arial"/>
        <scheme val="none"/>
      </font>
    </ndxf>
  </rcc>
  <rcc rId="3747" sId="5" odxf="1" dxf="1">
    <nc r="H151">
      <f>H152</f>
    </nc>
    <odxf>
      <font>
        <sz val="11"/>
        <name val="Times New Roman"/>
        <scheme val="none"/>
      </font>
    </odxf>
    <ndxf>
      <font>
        <sz val="11"/>
        <name val="Arial"/>
        <scheme val="none"/>
      </font>
    </ndxf>
  </rcc>
  <rcc rId="3748" sId="5" odxf="1" dxf="1">
    <nc r="A152" t="inlineStr">
      <is>
        <t>Субсидии, за исключением субсидий на софинансирование капитальных вложений в объект государственной (муниципальной) собственности</t>
      </is>
    </nc>
    <odxf>
      <font>
        <name val="Times New Roman"/>
        <scheme val="none"/>
      </font>
      <numFmt numFmtId="30" formatCode="@"/>
      <fill>
        <patternFill patternType="none">
          <bgColor indexed="65"/>
        </patternFill>
      </fill>
    </odxf>
    <ndxf>
      <font>
        <sz val="9"/>
        <name val="Times New Roman"/>
        <scheme val="none"/>
      </font>
      <numFmt numFmtId="0" formatCode="General"/>
      <fill>
        <patternFill patternType="solid">
          <bgColor theme="8" tint="0.79998168889431442"/>
        </patternFill>
      </fill>
    </ndxf>
  </rcc>
  <rcc rId="3749" sId="5" odxf="1" dxf="1">
    <nc r="B152" t="inlineStr">
      <is>
        <t>923</t>
      </is>
    </nc>
    <odxf>
      <fill>
        <patternFill patternType="none">
          <bgColor indexed="65"/>
        </patternFill>
      </fill>
    </odxf>
    <ndxf>
      <fill>
        <patternFill patternType="solid">
          <bgColor theme="8" tint="0.79998168889431442"/>
        </patternFill>
      </fill>
    </ndxf>
  </rcc>
  <rcc rId="3750" sId="5" odxf="1" dxf="1">
    <nc r="C152" t="inlineStr">
      <is>
        <t>04</t>
      </is>
    </nc>
    <odxf>
      <fill>
        <patternFill patternType="none">
          <bgColor indexed="65"/>
        </patternFill>
      </fill>
    </odxf>
    <ndxf>
      <fill>
        <patternFill patternType="solid">
          <bgColor theme="8" tint="0.79998168889431442"/>
        </patternFill>
      </fill>
    </ndxf>
  </rcc>
  <rcc rId="3751" sId="5" odxf="1" dxf="1">
    <nc r="D152" t="inlineStr">
      <is>
        <t>09</t>
      </is>
    </nc>
    <odxf>
      <fill>
        <patternFill patternType="none">
          <bgColor indexed="65"/>
        </patternFill>
      </fill>
    </odxf>
    <ndxf>
      <fill>
        <patternFill patternType="solid">
          <bgColor theme="8" tint="0.79998168889431442"/>
        </patternFill>
      </fill>
    </ndxf>
  </rcc>
  <rcc rId="3752" sId="5" odxf="1" dxf="1">
    <nc r="E152" t="inlineStr">
      <is>
        <t>99 0 7223</t>
      </is>
    </nc>
    <odxf>
      <fill>
        <patternFill patternType="none">
          <bgColor indexed="65"/>
        </patternFill>
      </fill>
    </odxf>
    <ndxf>
      <fill>
        <patternFill patternType="solid">
          <bgColor theme="8" tint="0.79998168889431442"/>
        </patternFill>
      </fill>
    </ndxf>
  </rcc>
  <rcc rId="3753" sId="5" odxf="1" dxf="1">
    <nc r="F152" t="inlineStr">
      <is>
        <t>521</t>
      </is>
    </nc>
    <odxf>
      <fill>
        <patternFill patternType="none">
          <bgColor indexed="65"/>
        </patternFill>
      </fill>
    </odxf>
    <ndxf>
      <fill>
        <patternFill patternType="solid">
          <bgColor theme="8" tint="0.79998168889431442"/>
        </patternFill>
      </fill>
    </ndxf>
  </rcc>
  <rfmt sheetId="5" sqref="G152" start="0" length="0">
    <dxf>
      <font>
        <sz val="11"/>
        <name val="Arial"/>
        <scheme val="none"/>
      </font>
      <fill>
        <patternFill patternType="solid">
          <bgColor theme="8" tint="0.79998168889431442"/>
        </patternFill>
      </fill>
    </dxf>
  </rfmt>
  <rfmt sheetId="5" sqref="H152" start="0" length="0">
    <dxf>
      <font>
        <sz val="11"/>
        <name val="Arial"/>
        <scheme val="none"/>
      </font>
      <fill>
        <patternFill patternType="solid">
          <bgColor theme="8" tint="0.79998168889431442"/>
        </patternFill>
      </fill>
    </dxf>
  </rfmt>
  <rcc rId="3754" sId="5" numFmtId="4">
    <nc r="G152">
      <v>21428.7</v>
    </nc>
  </rcc>
  <rcc rId="3755" sId="5" numFmtId="4">
    <nc r="H152">
      <v>0</v>
    </nc>
  </rcc>
</revisions>
</file>

<file path=xl/revisions/revisionLog11731.xml><?xml version="1.0" encoding="utf-8"?>
<revisions xmlns="http://schemas.openxmlformats.org/spreadsheetml/2006/main" xmlns:r="http://schemas.openxmlformats.org/officeDocument/2006/relationships">
  <rfmt sheetId="3" sqref="J260">
    <dxf>
      <numFmt numFmtId="172" formatCode="#,##0.000"/>
    </dxf>
  </rfmt>
  <rcc rId="3690" sId="3" numFmtId="4">
    <nc r="J260">
      <v>870986.98400000005</v>
    </nc>
  </rcc>
  <rcc rId="3691" sId="3" numFmtId="4">
    <nc r="J308">
      <v>235973.81899999999</v>
    </nc>
  </rcc>
  <rfmt sheetId="3" sqref="J308">
    <dxf>
      <numFmt numFmtId="172" formatCode="#,##0.000"/>
    </dxf>
  </rfmt>
  <rcc rId="3692" sId="3" numFmtId="4">
    <nc r="J355">
      <v>9359.7000000000007</v>
    </nc>
  </rcc>
  <rfmt sheetId="3" sqref="J355">
    <dxf>
      <numFmt numFmtId="172" formatCode="#,##0.000"/>
    </dxf>
  </rfmt>
  <rcc rId="3693" sId="3" numFmtId="4">
    <nc r="J378">
      <v>10504.733</v>
    </nc>
  </rcc>
  <rfmt sheetId="3" sqref="J378">
    <dxf>
      <numFmt numFmtId="172" formatCode="#,##0.000"/>
    </dxf>
  </rfmt>
</revisions>
</file>

<file path=xl/revisions/revisionLog1174.xml><?xml version="1.0" encoding="utf-8"?>
<revisions xmlns="http://schemas.openxmlformats.org/spreadsheetml/2006/main" xmlns:r="http://schemas.openxmlformats.org/officeDocument/2006/relationships">
  <rrc rId="3771" sId="3" ref="A389:XFD389" action="insertRow">
    <undo index="0" exp="area" ref3D="1" dr="$G$1:$G$1048576" dn="Z_5B0ECC04_287D_41FE_BA8D_5B249E27F599_.wvu.Cols" sId="3"/>
  </rrc>
  <rrc rId="3772" sId="3" ref="A389:XFD389" action="insertRow">
    <undo index="0" exp="area" ref3D="1" dr="$G$1:$G$1048576" dn="Z_5B0ECC04_287D_41FE_BA8D_5B249E27F599_.wvu.Cols" sId="3"/>
  </rrc>
  <rrc rId="3773" sId="3" ref="A389:XFD389" action="insertRow">
    <undo index="0" exp="area" ref3D="1" dr="$G$1:$G$1048576" dn="Z_5B0ECC04_287D_41FE_BA8D_5B249E27F599_.wvu.Cols" sId="3"/>
  </rrc>
  <rcc rId="3774" sId="3" odxf="1" dxf="1">
    <nc r="A389" t="inlineStr">
      <is>
        <t>Иные бюджетные ассигнования</t>
      </is>
    </nc>
    <odxf>
      <font>
        <name val="Times New Roman"/>
        <scheme val="none"/>
      </font>
      <fill>
        <patternFill patternType="solid">
          <bgColor theme="8" tint="0.79998168889431442"/>
        </patternFill>
      </fill>
      <alignment horizontal="left" readingOrder="0"/>
    </odxf>
    <ndxf>
      <font>
        <sz val="9"/>
        <name val="Times New Roman"/>
        <scheme val="none"/>
      </font>
      <fill>
        <patternFill patternType="none">
          <bgColor indexed="65"/>
        </patternFill>
      </fill>
      <alignment horizontal="justify" readingOrder="0"/>
    </ndxf>
  </rcc>
  <rcc rId="3775" sId="3" odxf="1" dxf="1">
    <nc r="B389" t="inlineStr">
      <is>
        <t>923</t>
      </is>
    </nc>
    <odxf>
      <font>
        <i/>
        <name val="Times New Roman"/>
        <scheme val="none"/>
      </font>
      <fill>
        <patternFill patternType="solid">
          <bgColor theme="8" tint="0.79998168889431442"/>
        </patternFill>
      </fill>
    </odxf>
    <ndxf>
      <font>
        <i val="0"/>
        <name val="Times New Roman"/>
        <scheme val="none"/>
      </font>
      <fill>
        <patternFill patternType="none">
          <bgColor indexed="65"/>
        </patternFill>
      </fill>
    </ndxf>
  </rcc>
  <rfmt sheetId="3" sqref="C389" start="0" length="0">
    <dxf>
      <fill>
        <patternFill>
          <bgColor indexed="9"/>
        </patternFill>
      </fill>
    </dxf>
  </rfmt>
  <rfmt sheetId="3" sqref="D389" start="0" length="0">
    <dxf>
      <fill>
        <patternFill>
          <bgColor indexed="9"/>
        </patternFill>
      </fill>
    </dxf>
  </rfmt>
  <rfmt sheetId="3" sqref="E389" start="0" length="0">
    <dxf>
      <fill>
        <patternFill patternType="none">
          <bgColor indexed="65"/>
        </patternFill>
      </fill>
    </dxf>
  </rfmt>
  <rcc rId="3776" sId="3" odxf="1" dxf="1">
    <nc r="F389" t="inlineStr">
      <is>
        <t>800</t>
      </is>
    </nc>
    <odxf>
      <font>
        <sz val="9"/>
        <name val="Times New Roman"/>
        <scheme val="none"/>
      </font>
      <fill>
        <patternFill patternType="solid">
          <bgColor theme="8" tint="0.79998168889431442"/>
        </patternFill>
      </fill>
    </odxf>
    <ndxf>
      <font>
        <sz val="9"/>
        <name val="Times New Roman"/>
        <scheme val="none"/>
      </font>
      <fill>
        <patternFill patternType="none">
          <bgColor indexed="65"/>
        </patternFill>
      </fill>
    </ndxf>
  </rcc>
  <rcc rId="3777" sId="3" odxf="1" dxf="1">
    <nc r="G389">
      <f>G390</f>
    </nc>
    <odxf>
      <fill>
        <patternFill patternType="solid">
          <bgColor theme="8" tint="0.79998168889431442"/>
        </patternFill>
      </fill>
    </odxf>
    <ndxf>
      <fill>
        <patternFill patternType="none">
          <bgColor indexed="65"/>
        </patternFill>
      </fill>
    </ndxf>
  </rcc>
  <rcc rId="3778" sId="3" odxf="1" dxf="1">
    <nc r="H389">
      <f>H390</f>
    </nc>
    <odxf>
      <fill>
        <patternFill patternType="solid">
          <bgColor theme="8" tint="0.79998168889431442"/>
        </patternFill>
      </fill>
    </odxf>
    <ndxf>
      <fill>
        <patternFill patternType="none">
          <bgColor indexed="65"/>
        </patternFill>
      </fill>
    </ndxf>
  </rcc>
  <rcc rId="3779" sId="3" odxf="1" dxf="1">
    <nc r="I389">
      <f>I390</f>
    </nc>
    <odxf>
      <fill>
        <patternFill patternType="solid">
          <bgColor theme="8" tint="0.79998168889431442"/>
        </patternFill>
      </fill>
    </odxf>
    <ndxf>
      <fill>
        <patternFill patternType="none">
          <bgColor indexed="65"/>
        </patternFill>
      </fill>
    </ndxf>
  </rcc>
  <rcc rId="3780" sId="3" odxf="1" dxf="1">
    <nc r="A390" t="inlineStr">
      <is>
        <t>Уплата налогов, сборов и иных платежей</t>
      </is>
    </nc>
    <odxf>
      <font>
        <name val="Times New Roman"/>
        <scheme val="none"/>
      </font>
      <fill>
        <patternFill patternType="solid">
          <bgColor theme="8" tint="0.79998168889431442"/>
        </patternFill>
      </fill>
      <alignment horizontal="left" readingOrder="0"/>
    </odxf>
    <ndxf>
      <font>
        <sz val="9"/>
        <name val="Times New Roman"/>
        <scheme val="none"/>
      </font>
      <fill>
        <patternFill patternType="none">
          <bgColor indexed="65"/>
        </patternFill>
      </fill>
      <alignment horizontal="justify" readingOrder="0"/>
    </ndxf>
  </rcc>
  <rcc rId="3781" sId="3" odxf="1" dxf="1">
    <nc r="B390" t="inlineStr">
      <is>
        <t>923</t>
      </is>
    </nc>
    <odxf>
      <font>
        <i/>
        <name val="Times New Roman"/>
        <scheme val="none"/>
      </font>
      <fill>
        <patternFill patternType="solid">
          <bgColor theme="8" tint="0.79998168889431442"/>
        </patternFill>
      </fill>
    </odxf>
    <ndxf>
      <font>
        <i val="0"/>
        <name val="Times New Roman"/>
        <scheme val="none"/>
      </font>
      <fill>
        <patternFill patternType="none">
          <bgColor indexed="65"/>
        </patternFill>
      </fill>
    </ndxf>
  </rcc>
  <rfmt sheetId="3" sqref="C390" start="0" length="0">
    <dxf>
      <fill>
        <patternFill>
          <bgColor indexed="9"/>
        </patternFill>
      </fill>
    </dxf>
  </rfmt>
  <rfmt sheetId="3" sqref="D390" start="0" length="0">
    <dxf>
      <fill>
        <patternFill>
          <bgColor indexed="9"/>
        </patternFill>
      </fill>
    </dxf>
  </rfmt>
  <rfmt sheetId="3" sqref="E390" start="0" length="0">
    <dxf>
      <fill>
        <patternFill patternType="none">
          <bgColor indexed="65"/>
        </patternFill>
      </fill>
    </dxf>
  </rfmt>
  <rcc rId="3782" sId="3" odxf="1" dxf="1">
    <nc r="F390" t="inlineStr">
      <is>
        <t>850</t>
      </is>
    </nc>
    <odxf>
      <font>
        <sz val="9"/>
        <name val="Times New Roman"/>
        <scheme val="none"/>
      </font>
      <fill>
        <patternFill patternType="solid">
          <bgColor theme="8" tint="0.79998168889431442"/>
        </patternFill>
      </fill>
    </odxf>
    <ndxf>
      <font>
        <sz val="9"/>
        <name val="Times New Roman"/>
        <scheme val="none"/>
      </font>
      <fill>
        <patternFill patternType="none">
          <bgColor indexed="65"/>
        </patternFill>
      </fill>
    </ndxf>
  </rcc>
  <rcc rId="3783" sId="3" odxf="1" dxf="1">
    <nc r="G390">
      <f>G391</f>
    </nc>
    <odxf>
      <fill>
        <patternFill patternType="solid">
          <bgColor theme="8" tint="0.79998168889431442"/>
        </patternFill>
      </fill>
    </odxf>
    <ndxf>
      <fill>
        <patternFill patternType="none">
          <bgColor indexed="65"/>
        </patternFill>
      </fill>
    </ndxf>
  </rcc>
  <rcc rId="3784" sId="3" odxf="1" dxf="1">
    <nc r="H390">
      <f>H391</f>
    </nc>
    <odxf>
      <fill>
        <patternFill patternType="solid">
          <bgColor theme="8" tint="0.79998168889431442"/>
        </patternFill>
      </fill>
    </odxf>
    <ndxf>
      <fill>
        <patternFill patternType="none">
          <bgColor indexed="65"/>
        </patternFill>
      </fill>
    </ndxf>
  </rcc>
  <rcc rId="3785" sId="3" odxf="1" dxf="1">
    <nc r="I390">
      <f>I391</f>
    </nc>
    <odxf>
      <fill>
        <patternFill patternType="solid">
          <bgColor theme="8" tint="0.79998168889431442"/>
        </patternFill>
      </fill>
    </odxf>
    <ndxf>
      <fill>
        <patternFill patternType="none">
          <bgColor indexed="65"/>
        </patternFill>
      </fill>
    </ndxf>
  </rcc>
  <rcc rId="3786" sId="3" odxf="1" dxf="1">
    <nc r="A391" t="inlineStr">
      <is>
        <t>Уплата прочих налогов, сборов и иных платежей</t>
      </is>
    </nc>
    <odxf>
      <font>
        <name val="Times New Roman"/>
        <scheme val="none"/>
      </font>
      <alignment horizontal="left" readingOrder="0"/>
    </odxf>
    <ndxf>
      <font>
        <sz val="9"/>
        <name val="Times New Roman"/>
        <scheme val="none"/>
      </font>
      <alignment horizontal="justify" readingOrder="0"/>
    </ndxf>
  </rcc>
  <rcc rId="3787" sId="3" odxf="1" dxf="1">
    <nc r="B391" t="inlineStr">
      <is>
        <t>923</t>
      </is>
    </nc>
    <odxf>
      <font>
        <i/>
        <name val="Times New Roman"/>
        <scheme val="none"/>
      </font>
    </odxf>
    <ndxf>
      <font>
        <i val="0"/>
        <name val="Times New Roman"/>
        <scheme val="none"/>
      </font>
    </ndxf>
  </rcc>
  <rcc rId="3788" sId="3" odxf="1" dxf="1">
    <nc r="F391" t="inlineStr">
      <is>
        <t>852</t>
      </is>
    </nc>
    <odxf>
      <font>
        <sz val="9"/>
        <name val="Times New Roman"/>
        <scheme val="none"/>
      </font>
    </odxf>
    <ndxf>
      <font>
        <sz val="9"/>
        <name val="Times New Roman"/>
        <scheme val="none"/>
      </font>
    </ndxf>
  </rcc>
  <rcc rId="3789" sId="3">
    <nc r="C391" t="inlineStr">
      <is>
        <t>05</t>
      </is>
    </nc>
  </rcc>
  <rcc rId="3790" sId="3">
    <nc r="D391" t="inlineStr">
      <is>
        <t>05</t>
      </is>
    </nc>
  </rcc>
  <rcc rId="3791" sId="3">
    <nc r="E391" t="inlineStr">
      <is>
        <t>99 0 0205</t>
      </is>
    </nc>
  </rcc>
  <rcc rId="3792" sId="3" odxf="1" dxf="1">
    <nc r="C389" t="inlineStr">
      <is>
        <t>05</t>
      </is>
    </nc>
    <ndxf>
      <fill>
        <patternFill>
          <bgColor theme="0"/>
        </patternFill>
      </fill>
    </ndxf>
  </rcc>
  <rcc rId="3793" sId="3" odxf="1" dxf="1">
    <nc r="D389" t="inlineStr">
      <is>
        <t>05</t>
      </is>
    </nc>
    <ndxf>
      <fill>
        <patternFill>
          <bgColor theme="0"/>
        </patternFill>
      </fill>
    </ndxf>
  </rcc>
  <rcc rId="3794" sId="3">
    <nc r="E389" t="inlineStr">
      <is>
        <t>99 0 0205</t>
      </is>
    </nc>
  </rcc>
  <rcc rId="3795" sId="3" odxf="1" dxf="1">
    <nc r="C390" t="inlineStr">
      <is>
        <t>05</t>
      </is>
    </nc>
    <ndxf>
      <fill>
        <patternFill>
          <bgColor theme="0"/>
        </patternFill>
      </fill>
    </ndxf>
  </rcc>
  <rcc rId="3796" sId="3" odxf="1" dxf="1">
    <nc r="D390" t="inlineStr">
      <is>
        <t>05</t>
      </is>
    </nc>
    <ndxf>
      <fill>
        <patternFill>
          <bgColor theme="0"/>
        </patternFill>
      </fill>
    </ndxf>
  </rcc>
  <rcc rId="3797" sId="3">
    <nc r="E390" t="inlineStr">
      <is>
        <t>99 0 0205</t>
      </is>
    </nc>
  </rcc>
  <rcc rId="3798" sId="3" numFmtId="4">
    <nc r="H391">
      <v>355.3</v>
    </nc>
  </rcc>
  <rcc rId="3799" sId="3" numFmtId="4">
    <nc r="H388">
      <v>-355.3</v>
    </nc>
  </rcc>
  <rcc rId="3800" sId="3">
    <oc r="H380">
      <f>H381+H385</f>
    </oc>
    <nc r="H380">
      <f>H381+H385+H389</f>
    </nc>
  </rcc>
  <rcc rId="3801" sId="3">
    <oc r="I380">
      <f>I381+I385</f>
    </oc>
    <nc r="I380">
      <f>I381+I385+I389</f>
    </nc>
  </rcc>
  <rcc rId="3802" sId="3">
    <nc r="I391">
      <f>H391</f>
    </nc>
  </rcc>
</revisions>
</file>

<file path=xl/revisions/revisionLog118.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год'!$A$1:$I$1205</formula>
    <oldFormula>'2014 год'!$A$1:$I$1205</oldFormula>
  </rdn>
  <rdn rId="0" localSheetId="3" customView="1" name="Z_167491D8_6D6D_447D_A119_5E65D8431081_.wvu.PrintTitles" hidden="1" oldHidden="1">
    <formula>'2014 год'!$9:$10</formula>
    <oldFormula>'2014 год'!$9:$10</oldFormula>
  </rdn>
  <rdn rId="0" localSheetId="3" customView="1" name="Z_167491D8_6D6D_447D_A119_5E65D8431081_.wvu.Rows" hidden="1" oldHidden="1">
    <formula>'2014 год'!$112:$118,'2014 год'!$348:$349,'2014 год'!$363:$366,'2014 год'!$371:$374,'2014 год'!$443:$447,'2014 год'!$1076:$1078,'2014 год'!$1083:$1085,'2014 год'!$1177:$1179</formula>
  </rdn>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18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год'!$A$1:$I$1173</formula>
    <oldFormula>'2014 год'!$A$1:$I$1173</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год'!$A$8:$F$1173</formula>
    <oldFormula>'2014 год'!$A$8:$F$1173</oldFormula>
  </rdn>
  <rcv guid="{EA1929C7-85F7-40DE-826A-94377FC9966E}" action="add"/>
</revisions>
</file>

<file path=xl/revisions/revisionLog11811.xml><?xml version="1.0" encoding="utf-8"?>
<revisions xmlns="http://schemas.openxmlformats.org/spreadsheetml/2006/main" xmlns:r="http://schemas.openxmlformats.org/officeDocument/2006/relationships">
  <rcc rId="3418" sId="3" numFmtId="4">
    <oc r="H726">
      <v>0</v>
    </oc>
    <nc r="H726">
      <f>248.7-248.7</f>
    </nc>
  </rcc>
  <rcc rId="3419" sId="3">
    <oc r="H745">
      <f>-25+25-3+3</f>
    </oc>
    <nc r="H745">
      <f>-120+50+40+30</f>
    </nc>
  </rcc>
  <rcc rId="3420" sId="3" numFmtId="4">
    <nc r="H682">
      <v>-155</v>
    </nc>
  </rcc>
  <rcc rId="3421" sId="3" numFmtId="4">
    <oc r="H656">
      <v>0</v>
    </oc>
    <nc r="H656">
      <v>155</v>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год'!$A$1:$I$1160</formula>
    <oldFormula>'2014 год'!$A$1:$I$1160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год'!$A$8:$F$1160</formula>
    <oldFormula>'2014 год'!$A$8:$F$1160</oldFormula>
  </rdn>
  <rcv guid="{167491D8-6D6D-447D-A119-5E65D8431081}" action="add"/>
</revisions>
</file>

<file path=xl/revisions/revisionLog118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182.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год'!$A$1:$I$1205</formula>
    <oldFormula>'2014 год'!$A$1:$I$1205</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год'!$A$8:$F$1205</formula>
    <oldFormula>'2014 год'!$A$8:$F$1205</oldFormula>
  </rdn>
  <rcv guid="{EA1929C7-85F7-40DE-826A-94377FC9966E}" action="add"/>
</revisions>
</file>

<file path=xl/revisions/revisionLog1182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год'!$A$1:$I$1204</formula>
    <oldFormula>'2014 год'!$A$1:$I$1204</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год'!$A$8:$F$1204</formula>
    <oldFormula>'2014 год'!$A$8:$F$1204</oldFormula>
  </rdn>
  <rcv guid="{167491D8-6D6D-447D-A119-5E65D8431081}" action="add"/>
</revisions>
</file>

<file path=xl/revisions/revisionLog1182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182111.xml><?xml version="1.0" encoding="utf-8"?>
<revisions xmlns="http://schemas.openxmlformats.org/spreadsheetml/2006/main" xmlns:r="http://schemas.openxmlformats.org/officeDocument/2006/relationships">
  <rcc rId="4520" sId="3" numFmtId="4">
    <oc r="H1061">
      <v>-20</v>
    </oc>
    <nc r="H1061">
      <f>-20+10</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182111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год'!$A$1:$I$1200</formula>
    <oldFormula>'2014 год'!$A$1:$I$1200</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год'!$A$8:$F$1200</formula>
    <oldFormula>'2014 год'!$A$8:$F$1200</oldFormula>
  </rdn>
  <rcv guid="{EA1929C7-85F7-40DE-826A-94377FC9966E}" action="add"/>
</revisions>
</file>

<file path=xl/revisions/revisionLog118211111.xml><?xml version="1.0" encoding="utf-8"?>
<revisions xmlns="http://schemas.openxmlformats.org/spreadsheetml/2006/main" xmlns:r="http://schemas.openxmlformats.org/officeDocument/2006/relationships">
  <rcc rId="3724" sId="3">
    <oc r="H439">
      <f>H443+H451+H465+H472+H462+H440</f>
    </oc>
    <nc r="H439">
      <f>H443+H451+H465+H472+H462+H440+H448</f>
    </nc>
  </rcc>
  <rcc rId="3725" sId="3">
    <oc r="I439">
      <f>I443+I451+I465+I472+I462+I440</f>
    </oc>
    <nc r="I439">
      <f>I443+I451+I465+I472+I462+I440+I448</f>
    </nc>
  </rcc>
</revisions>
</file>

<file path=xl/revisions/revisionLog11822.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год'!$A$1:$I$1201</formula>
    <oldFormula>'2014 год'!$A$1:$I$1201</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год'!$A$8:$F$1201</formula>
    <oldFormula>'2014 год'!$A$8:$F$1201</oldFormula>
  </rdn>
  <rcv guid="{EA1929C7-85F7-40DE-826A-94377FC9966E}" action="add"/>
</revisions>
</file>

<file path=xl/revisions/revisionLog119.xml><?xml version="1.0" encoding="utf-8"?>
<revisions xmlns="http://schemas.openxmlformats.org/spreadsheetml/2006/main" xmlns:r="http://schemas.openxmlformats.org/officeDocument/2006/relationships">
  <rcc rId="5162" sId="3">
    <oc r="A112"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нарушениях, предусмотренных частью 4 статьи 8 Закона Республики Коми «Об административной ответственности в Республике Коми»</t>
      </is>
    </oc>
    <nc r="A112"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правонарушениях, предусмотренных частью 4 статьи 8 Закона Республики Коми «Об административной ответственности в Республике Коми»</t>
      </is>
    </nc>
  </rcc>
  <rcc rId="5163" sId="3">
    <oc r="A119"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нарушениях, предусмотренных частями 3, 4 статьи 3 Закона Республики Коми «Об административной ответственности в Республике Коми»</t>
      </is>
    </oc>
    <nc r="A119"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is>
    </nc>
  </rcc>
  <rcc rId="5164" sId="3">
    <oc r="A1169"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правонарушениях, предусмотренных статьями 6, 7, частями 1 и 2 статьи 8 Закона Республики Коми «Об административной ответственности в Республике Коми»</t>
      </is>
    </oc>
    <nc r="A1169"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статьями 6, 7, частями 1 и 2 статьи 8 Закона Республики Коми «Об административной ответственности в Республике Коми».</t>
      </is>
    </nc>
  </rcc>
  <rcc rId="5165" sId="3">
    <oc r="A1173"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is>
    </oc>
    <nc r="A1173"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is>
    </nc>
  </rcc>
  <rcv guid="{167491D8-6D6D-447D-A119-5E65D8431081}" action="delete"/>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19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год'!$A$1:$I$1186</formula>
    <oldFormula>'2014 год'!$A$1:$I$1186</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год'!$A$8:$F$1186</formula>
    <oldFormula>'2014 год'!$A$8:$F$1186</oldFormula>
  </rdn>
  <rcv guid="{EA1929C7-85F7-40DE-826A-94377FC9966E}" action="add"/>
</revisions>
</file>

<file path=xl/revisions/revisionLog11911.xml><?xml version="1.0" encoding="utf-8"?>
<revisions xmlns="http://schemas.openxmlformats.org/spreadsheetml/2006/main" xmlns:r="http://schemas.openxmlformats.org/officeDocument/2006/relationships">
  <rcc rId="3879" sId="3" odxf="1" dxf="1">
    <oc r="A115" t="inlineStr">
      <is>
        <t>Осуществление переданных государственных полномочий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t>
      </is>
    </oc>
    <nc r="A115" t="inlineStr">
      <is>
        <t>Осуществление переданных государственных полномочий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is>
    </nc>
    <odxf>
      <numFmt numFmtId="30" formatCode="@"/>
    </odxf>
    <ndxf>
      <numFmt numFmtId="0" formatCode="General"/>
    </ndxf>
  </rcc>
  <rcv guid="{EA1929C7-85F7-40DE-826A-94377FC9966E}" action="delete"/>
  <rdn rId="0" localSheetId="3" customView="1" name="Z_EA1929C7_85F7_40DE_826A_94377FC9966E_.wvu.PrintArea" hidden="1" oldHidden="1">
    <formula>'2014 год'!$A$1:$I$1186</formula>
    <oldFormula>'2014 год'!$A$1:$I$1186</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год'!$A$8:$F$1186</formula>
    <oldFormula>'2014 год'!$A$8:$F$1186</oldFormula>
  </rdn>
  <rcv guid="{EA1929C7-85F7-40DE-826A-94377FC9966E}" action="add"/>
</revisions>
</file>

<file path=xl/revisions/revisionLog119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год'!$A$1:$I$1160</formula>
    <oldFormula>'2014 год'!$A$1:$I$1160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год'!$A$8:$F$1160</formula>
    <oldFormula>'2014 год'!$A$8:$F$1160</oldFormula>
  </rdn>
  <rcv guid="{167491D8-6D6D-447D-A119-5E65D8431081}" action="add"/>
</revisions>
</file>

<file path=xl/revisions/revisionLog1191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192.xml><?xml version="1.0" encoding="utf-8"?>
<revisions xmlns="http://schemas.openxmlformats.org/spreadsheetml/2006/main" xmlns:r="http://schemas.openxmlformats.org/officeDocument/2006/relationships">
  <rcc rId="4983" sId="5">
    <oc r="H3" t="inlineStr">
      <is>
        <t xml:space="preserve"> от 26 сентября 2014 года  № </t>
      </is>
    </oc>
    <nc r="H3" t="inlineStr">
      <is>
        <t xml:space="preserve"> от 26 сентября 2014 года  № 5-29/388</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год'!$A$1:$I$1204</formula>
    <oldFormula>'2014 год'!$A$1:$I$1204</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год'!$A$8:$F$1204</formula>
    <oldFormula>'2014 год'!$A$8:$F$1204</oldFormula>
  </rdn>
  <rcv guid="{167491D8-6D6D-447D-A119-5E65D8431081}" action="add"/>
</revisions>
</file>

<file path=xl/revisions/revisionLog1192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Rows" hidden="1" oldHidden="1">
    <formula>'2014 год'!$338:$341,'2014 год'!$362:$365,'2014 год'!$373:$376</formula>
    <oldFormula>'2014 год'!$338:$341,'2014 год'!$362:$365,'2014 год'!$373:$376</oldFormula>
  </rdn>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193.xml><?xml version="1.0" encoding="utf-8"?>
<revisions xmlns="http://schemas.openxmlformats.org/spreadsheetml/2006/main" xmlns:r="http://schemas.openxmlformats.org/officeDocument/2006/relationships">
  <rcc rId="4792" sId="3">
    <oc r="H97">
      <f>32243.7-500-600+500</f>
    </oc>
    <nc r="H97">
      <f>32243.7-500-600+500</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193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год'!$A$1:$I$1201</formula>
    <oldFormula>'2014 год'!$A$1:$I$1201</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год'!$A$8:$F$1201</formula>
    <oldFormula>'2014 год'!$A$8:$F$1201</oldFormula>
  </rdn>
  <rcv guid="{EA1929C7-85F7-40DE-826A-94377FC9966E}" action="add"/>
</revisions>
</file>

<file path=xl/revisions/revisionLog1193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193111.xml><?xml version="1.0" encoding="utf-8"?>
<revisions xmlns="http://schemas.openxmlformats.org/spreadsheetml/2006/main" xmlns:r="http://schemas.openxmlformats.org/officeDocument/2006/relationships">
  <rcc rId="4472" sId="3">
    <oc r="H1059">
      <f>-14.6+-4.4+-7.8+-2.3</f>
    </oc>
    <nc r="H1059">
      <f>-14.6+-4.4+-7.8+-2.3+10-20</f>
    </nc>
  </rcc>
  <rcc rId="4473" sId="3">
    <oc r="H1065">
      <f>-7+19+-27+27+10.1</f>
    </oc>
    <nc r="H1065">
      <f>-7+19+-27+27+10.1-10+100.4-100.4+30-30+20-20</f>
    </nc>
  </rcc>
  <rcc rId="4474" sId="3">
    <nc r="H1035">
      <f>20-20</f>
    </nc>
  </rcc>
  <rcc rId="4475" sId="3">
    <nc r="H1018">
      <f>4.2-4.2</f>
    </nc>
  </rcc>
  <rcc rId="4476" sId="3" numFmtId="4">
    <oc r="H1006">
      <v>0</v>
    </oc>
    <nc r="H1006">
      <f>8.8+30-38.8</f>
    </nc>
  </rcc>
  <rcc rId="4477" sId="3">
    <oc r="H1044">
      <f>-37.7+32.9+4.8</f>
    </oc>
    <nc r="H1044">
      <f>1.6-1.6</f>
    </nc>
  </rcc>
  <rcc rId="4478" sId="3">
    <oc r="H1112">
      <f>-474+600</f>
    </oc>
    <nc r="H1112">
      <f>-474+600-534.9</f>
    </nc>
  </rcc>
  <rcc rId="4479" sId="3">
    <oc r="H1105">
      <f>474</f>
    </oc>
    <nc r="H1105">
      <f>474+534.9</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год'!$A$1:$I$1200</formula>
    <oldFormula>'2014 год'!$A$1:$I$1200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год'!$A$8:$F$1200</formula>
    <oldFormula>'2014 год'!$A$8:$F$1200</oldFormula>
  </rdn>
  <rcv guid="{167491D8-6D6D-447D-A119-5E65D8431081}" action="add"/>
</revisions>
</file>

<file path=xl/revisions/revisionLog11931111.xml><?xml version="1.0" encoding="utf-8"?>
<revisions xmlns="http://schemas.openxmlformats.org/spreadsheetml/2006/main" xmlns:r="http://schemas.openxmlformats.org/officeDocument/2006/relationships">
  <rcc rId="4444" sId="3" numFmtId="4">
    <oc r="H280">
      <v>582.70000000000005</v>
    </oc>
    <nc r="H280">
      <f>582.7-2100</f>
    </nc>
  </rcc>
  <rcc rId="4445" sId="3">
    <oc r="H333">
      <f>282.6-311.7</f>
    </oc>
    <nc r="H333">
      <f>282.6-300</f>
    </nc>
  </rcc>
  <rcc rId="4446" sId="3">
    <oc r="H328">
      <f>9271.7-217.2</f>
    </oc>
    <nc r="H328">
      <f>9271.7-3100</f>
    </nc>
  </rcc>
  <rcc rId="4447" sId="3" numFmtId="4">
    <oc r="H354">
      <v>-10000</v>
    </oc>
    <nc r="H354">
      <f>-6000-4000-4826.2</f>
    </nc>
  </rcc>
  <rcc rId="4448" sId="3">
    <oc r="H355">
      <f>H356</f>
    </oc>
    <nc r="H355">
      <f>H356</f>
    </nc>
  </rcc>
  <rcc rId="4449" sId="3" numFmtId="4">
    <oc r="H370">
      <v>0</v>
    </oc>
    <nc r="H370">
      <v>-2357.1</v>
    </nc>
  </rcc>
  <rcc rId="4450" sId="3" numFmtId="4">
    <nc r="H523">
      <v>-1273.7</v>
    </nc>
  </rcc>
  <rcc rId="4451" sId="3">
    <oc r="H53">
      <f>100+238.9-180</f>
    </oc>
    <nc r="H53">
      <f>100+239</f>
    </nc>
  </rcc>
  <rcc rId="4452" sId="3" numFmtId="4">
    <oc r="H97">
      <v>10000</v>
    </oc>
    <nc r="H97">
      <v>20000</v>
    </nc>
  </rcc>
  <rcc rId="4453" sId="3" numFmtId="4">
    <oc r="H264">
      <v>0</v>
    </oc>
    <nc r="H264">
      <v>-60</v>
    </nc>
  </rcc>
  <rcc rId="4454" sId="3" numFmtId="4">
    <oc r="H262">
      <v>0</v>
    </oc>
    <nc r="H262">
      <v>60</v>
    </nc>
  </rcc>
</revisions>
</file>

<file path=xl/revisions/revisionLog119311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год'!$A$1:$I$1190</formula>
    <oldFormula>'2014 год'!$A$1:$I$1190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год'!$A$8:$F$1190</formula>
    <oldFormula>'2014 год'!$A$8:$F$1190</oldFormula>
  </rdn>
  <rcv guid="{167491D8-6D6D-447D-A119-5E65D8431081}" action="add"/>
</revisions>
</file>

<file path=xl/revisions/revisionLog1193112.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2.xml><?xml version="1.0" encoding="utf-8"?>
<revisions xmlns="http://schemas.openxmlformats.org/spreadsheetml/2006/main" xmlns:r="http://schemas.openxmlformats.org/officeDocument/2006/relationships">
  <rcc rId="4316" sId="3">
    <oc r="G295">
      <f>G297</f>
    </oc>
    <nc r="G295">
      <f>G296+G297</f>
    </nc>
  </rcc>
  <rcc rId="4317" sId="3">
    <oc r="H295">
      <f>H297</f>
    </oc>
    <nc r="H295">
      <f>H296+H297</f>
    </nc>
  </rcc>
  <rcc rId="4318" sId="3">
    <oc r="I295">
      <f>I297</f>
    </oc>
    <nc r="I295">
      <f>I296+I297</f>
    </nc>
  </rcc>
  <rcv guid="{EA1929C7-85F7-40DE-826A-94377FC9966E}" action="delete"/>
  <rdn rId="0" localSheetId="3" customView="1" name="Z_EA1929C7_85F7_40DE_826A_94377FC9966E_.wvu.PrintArea" hidden="1" oldHidden="1">
    <formula>'2014 год'!$A$1:$I$1197</formula>
    <oldFormula>'2014 год'!$A$1:$I$1197</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год'!$A$8:$F$1197</formula>
    <oldFormula>'2014 год'!$A$8:$F$1197</oldFormula>
  </rdn>
  <rcv guid="{EA1929C7-85F7-40DE-826A-94377FC9966E}" action="add"/>
</revisions>
</file>

<file path=xl/revisions/revisionLog120.xml><?xml version="1.0" encoding="utf-8"?>
<revisions xmlns="http://schemas.openxmlformats.org/spreadsheetml/2006/main" xmlns:r="http://schemas.openxmlformats.org/officeDocument/2006/relationships">
  <rcc rId="4081" sId="3">
    <oc r="A1158" t="inlineStr">
      <is>
        <t>Осуществление переданных государственных полномочий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is>
    </oc>
    <nc r="A1158"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год'!$A$1:$I$1190</formula>
    <oldFormula>'2014 год'!$A$1:$I$1190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год'!$A$8:$F$1190</formula>
    <oldFormula>'2014 год'!$A$8:$F$1190</oldFormula>
  </rdn>
  <rcv guid="{167491D8-6D6D-447D-A119-5E65D8431081}" action="add"/>
</revisions>
</file>

<file path=xl/revisions/revisionLog120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год'!$A$1:$I$1190</formula>
    <oldFormula>'2014 год'!$A$1:$I$1190</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год'!$A$8:$F$1190</formula>
    <oldFormula>'2014 год'!$A$8:$F$1190</oldFormula>
  </rdn>
  <rcv guid="{EA1929C7-85F7-40DE-826A-94377FC9966E}" action="add"/>
</revisions>
</file>

<file path=xl/revisions/revisionLog12011.xml><?xml version="1.0" encoding="utf-8"?>
<revisions xmlns="http://schemas.openxmlformats.org/spreadsheetml/2006/main" xmlns:r="http://schemas.openxmlformats.org/officeDocument/2006/relationships">
  <rcc rId="3694" sId="3" numFmtId="4">
    <nc r="H410">
      <v>82.2</v>
    </nc>
  </rcc>
  <rcc rId="3695" sId="3" numFmtId="4">
    <nc r="H423">
      <v>-82.2</v>
    </nc>
  </rcc>
  <rrc rId="3696" sId="3" ref="A448:XFD448" action="insertRow">
    <undo index="0" exp="area" ref3D="1" dr="$G$1:$G$1048576" dn="Z_5B0ECC04_287D_41FE_BA8D_5B249E27F599_.wvu.Cols" sId="3"/>
  </rrc>
  <rrc rId="3697" sId="3" ref="A448:XFD448" action="insertRow">
    <undo index="0" exp="area" ref3D="1" dr="$G$1:$G$1048576" dn="Z_5B0ECC04_287D_41FE_BA8D_5B249E27F599_.wvu.Cols" sId="3"/>
  </rrc>
  <rrc rId="3698" sId="3" ref="A448:XFD448" action="insertRow">
    <undo index="0" exp="area" ref3D="1" dr="$G$1:$G$1048576" dn="Z_5B0ECC04_287D_41FE_BA8D_5B249E27F599_.wvu.Cols" sId="3"/>
  </rrc>
  <rrc rId="3699" sId="3" ref="A448:XFD448" action="insertRow">
    <undo index="0" exp="area" ref3D="1" dr="$G$1:$G$1048576" dn="Z_5B0ECC04_287D_41FE_BA8D_5B249E27F599_.wvu.Cols" sId="3"/>
  </rrc>
  <rfmt sheetId="3" sqref="A448:I450">
    <dxf>
      <fill>
        <patternFill>
          <bgColor theme="0"/>
        </patternFill>
      </fill>
    </dxf>
  </rfmt>
  <rcc rId="3700" sId="3">
    <nc r="F451" t="inlineStr">
      <is>
        <t>323</t>
      </is>
    </nc>
  </rcc>
</revisions>
</file>

<file path=xl/revisions/revisionLog120111.xml><?xml version="1.0" encoding="utf-8"?>
<revisions xmlns="http://schemas.openxmlformats.org/spreadsheetml/2006/main" xmlns:r="http://schemas.openxmlformats.org/officeDocument/2006/relationships">
  <rcc rId="3630" sId="3">
    <nc r="H299">
      <f>H300+H301</f>
    </nc>
  </rcc>
  <rcc rId="3631" sId="3" numFmtId="4">
    <oc r="H314">
      <v>0</v>
    </oc>
    <nc r="H314">
      <v>9271.7000000000007</v>
    </nc>
  </rcc>
  <rcc rId="3632" sId="3" numFmtId="4">
    <oc r="H315">
      <v>0</v>
    </oc>
    <nc r="H315">
      <v>-4428</v>
    </nc>
  </rcc>
  <rcc rId="3633" sId="3" numFmtId="4">
    <oc r="H319">
      <v>0</v>
    </oc>
    <nc r="H319">
      <v>282.5</v>
    </nc>
  </rcc>
  <rcc rId="3634" sId="3" numFmtId="4">
    <oc r="H320">
      <v>0</v>
    </oc>
    <nc r="H320">
      <v>-1408.9</v>
    </nc>
  </rcc>
  <rrc rId="3635" sId="3" ref="A330:XFD330" action="insertRow">
    <undo index="0" exp="area" ref3D="1" dr="$G$1:$G$1048576" dn="Z_5B0ECC04_287D_41FE_BA8D_5B249E27F599_.wvu.Cols" sId="3"/>
  </rrc>
  <rrc rId="3636" sId="3" ref="A330:XFD330" action="insertRow">
    <undo index="0" exp="area" ref3D="1" dr="$G$1:$G$1048576" dn="Z_5B0ECC04_287D_41FE_BA8D_5B249E27F599_.wvu.Cols" sId="3"/>
  </rrc>
  <rrc rId="3637" sId="3" ref="A330:XFD330" action="insertRow">
    <undo index="0" exp="area" ref3D="1" dr="$G$1:$G$1048576" dn="Z_5B0ECC04_287D_41FE_BA8D_5B249E27F599_.wvu.Cols" sId="3"/>
  </rrc>
  <rrc rId="3638" sId="3" ref="A330:XFD330" action="insertRow">
    <undo index="0" exp="area" ref3D="1" dr="$G$1:$G$1048576" dn="Z_5B0ECC04_287D_41FE_BA8D_5B249E27F599_.wvu.Cols" sId="3"/>
  </rrc>
  <rfmt sheetId="3" sqref="A330:I332">
    <dxf>
      <fill>
        <patternFill>
          <bgColor theme="0"/>
        </patternFill>
      </fill>
    </dxf>
  </rfmt>
  <rfmt sheetId="3" sqref="B330" start="0" length="0">
    <dxf>
      <fill>
        <patternFill patternType="none">
          <bgColor indexed="65"/>
        </patternFill>
      </fill>
    </dxf>
  </rfmt>
  <rfmt sheetId="3" sqref="C330" start="0" length="0">
    <dxf>
      <fill>
        <patternFill patternType="none">
          <bgColor indexed="65"/>
        </patternFill>
      </fill>
    </dxf>
  </rfmt>
  <rfmt sheetId="3" sqref="D330" start="0" length="0">
    <dxf>
      <fill>
        <patternFill patternType="none">
          <bgColor indexed="65"/>
        </patternFill>
      </fill>
    </dxf>
  </rfmt>
  <rfmt sheetId="3" sqref="B331" start="0" length="0">
    <dxf>
      <fill>
        <patternFill patternType="none">
          <bgColor indexed="65"/>
        </patternFill>
      </fill>
    </dxf>
  </rfmt>
  <rfmt sheetId="3" sqref="C331" start="0" length="0">
    <dxf>
      <fill>
        <patternFill patternType="none">
          <bgColor indexed="65"/>
        </patternFill>
      </fill>
    </dxf>
  </rfmt>
  <rfmt sheetId="3" sqref="D331" start="0" length="0">
    <dxf>
      <fill>
        <patternFill patternType="none">
          <bgColor indexed="65"/>
        </patternFill>
      </fill>
    </dxf>
  </rfmt>
  <rfmt sheetId="3" sqref="B332" start="0" length="0">
    <dxf>
      <fill>
        <patternFill patternType="none">
          <bgColor indexed="65"/>
        </patternFill>
      </fill>
    </dxf>
  </rfmt>
  <rfmt sheetId="3" sqref="C332" start="0" length="0">
    <dxf>
      <fill>
        <patternFill patternType="none">
          <bgColor indexed="65"/>
        </patternFill>
      </fill>
    </dxf>
  </rfmt>
  <rfmt sheetId="3" sqref="D332" start="0" length="0">
    <dxf>
      <fill>
        <patternFill patternType="none">
          <bgColor indexed="65"/>
        </patternFill>
      </fill>
    </dxf>
  </rfmt>
  <rcc rId="3639" sId="3" odxf="1" dxf="1">
    <nc r="A330" t="inlineStr">
      <is>
        <t xml:space="preserve">Обеспечение мероприятий по переселению граждан из аварийного жилищного фонда  </t>
      </is>
    </nc>
    <odxf>
      <numFmt numFmtId="0" formatCode="General"/>
      <fill>
        <patternFill patternType="solid">
          <bgColor theme="0"/>
        </patternFill>
      </fill>
    </odxf>
    <ndxf>
      <numFmt numFmtId="30" formatCode="@"/>
      <fill>
        <patternFill patternType="none">
          <bgColor indexed="65"/>
        </patternFill>
      </fill>
    </ndxf>
  </rcc>
  <rcc rId="3640" sId="3">
    <nc r="B330" t="inlineStr">
      <is>
        <t>923</t>
      </is>
    </nc>
  </rcc>
  <rcc rId="3641" sId="3">
    <nc r="C330" t="inlineStr">
      <is>
        <t>05</t>
      </is>
    </nc>
  </rcc>
  <rcc rId="3642" sId="3" odxf="1" dxf="1">
    <nc r="E330" t="inlineStr">
      <is>
        <t>99 0 4041</t>
      </is>
    </nc>
    <odxf>
      <fill>
        <patternFill patternType="solid">
          <bgColor theme="0"/>
        </patternFill>
      </fill>
    </odxf>
    <ndxf>
      <fill>
        <patternFill patternType="none">
          <bgColor indexed="65"/>
        </patternFill>
      </fill>
    </ndxf>
  </rcc>
  <rfmt sheetId="3" sqref="F330" start="0" length="0">
    <dxf>
      <fill>
        <patternFill patternType="none">
          <bgColor indexed="65"/>
        </patternFill>
      </fill>
    </dxf>
  </rfmt>
  <rcc rId="3643" sId="3" odxf="1" dxf="1">
    <nc r="A331" t="inlineStr">
      <is>
        <t>Капитальные вложения в объекты недвижимого имущества государственной (муниципальной) собственности</t>
      </is>
    </nc>
    <odxf>
      <numFmt numFmtId="0" formatCode="General"/>
      <fill>
        <patternFill patternType="solid">
          <bgColor theme="0"/>
        </patternFill>
      </fill>
    </odxf>
    <ndxf>
      <numFmt numFmtId="30" formatCode="@"/>
      <fill>
        <patternFill patternType="none">
          <bgColor indexed="65"/>
        </patternFill>
      </fill>
    </ndxf>
  </rcc>
  <rcc rId="3644" sId="3">
    <nc r="B331" t="inlineStr">
      <is>
        <t>923</t>
      </is>
    </nc>
  </rcc>
  <rcc rId="3645" sId="3">
    <nc r="C331" t="inlineStr">
      <is>
        <t>05</t>
      </is>
    </nc>
  </rcc>
  <rcc rId="3646" sId="3" odxf="1" dxf="1">
    <nc r="E331" t="inlineStr">
      <is>
        <t>99 0 4041</t>
      </is>
    </nc>
    <odxf>
      <fill>
        <patternFill patternType="solid">
          <bgColor theme="0"/>
        </patternFill>
      </fill>
    </odxf>
    <ndxf>
      <fill>
        <patternFill patternType="none">
          <bgColor indexed="65"/>
        </patternFill>
      </fill>
    </ndxf>
  </rcc>
  <rcc rId="3647" sId="3" odxf="1" dxf="1">
    <nc r="F331" t="inlineStr">
      <is>
        <t>400</t>
      </is>
    </nc>
    <odxf>
      <fill>
        <patternFill patternType="solid">
          <bgColor theme="0"/>
        </patternFill>
      </fill>
    </odxf>
    <ndxf>
      <fill>
        <patternFill patternType="none">
          <bgColor indexed="65"/>
        </patternFill>
      </fill>
    </ndxf>
  </rcc>
  <rcc rId="3648" sId="3" odxf="1" dxf="1">
    <nc r="A332" t="inlineStr">
      <is>
        <t>Бюджетные инвестиции</t>
      </is>
    </nc>
    <odxf>
      <numFmt numFmtId="0" formatCode="General"/>
      <fill>
        <patternFill patternType="solid">
          <bgColor theme="0"/>
        </patternFill>
      </fill>
    </odxf>
    <ndxf>
      <numFmt numFmtId="30" formatCode="@"/>
      <fill>
        <patternFill patternType="none">
          <bgColor indexed="65"/>
        </patternFill>
      </fill>
    </ndxf>
  </rcc>
  <rcc rId="3649" sId="3">
    <nc r="B332" t="inlineStr">
      <is>
        <t>923</t>
      </is>
    </nc>
  </rcc>
  <rcc rId="3650" sId="3">
    <nc r="C332" t="inlineStr">
      <is>
        <t>05</t>
      </is>
    </nc>
  </rcc>
  <rcc rId="3651" sId="3" odxf="1" dxf="1">
    <nc r="E332" t="inlineStr">
      <is>
        <t>99 0 4041</t>
      </is>
    </nc>
    <odxf>
      <fill>
        <patternFill patternType="solid">
          <bgColor theme="0"/>
        </patternFill>
      </fill>
    </odxf>
    <ndxf>
      <fill>
        <patternFill patternType="none">
          <bgColor indexed="65"/>
        </patternFill>
      </fill>
    </ndxf>
  </rcc>
  <rcc rId="3652" sId="3" odxf="1" dxf="1">
    <nc r="F332" t="inlineStr">
      <is>
        <t>410</t>
      </is>
    </nc>
    <odxf>
      <fill>
        <patternFill patternType="solid">
          <bgColor theme="0"/>
        </patternFill>
      </fill>
    </odxf>
    <ndxf>
      <fill>
        <patternFill patternType="none">
          <bgColor indexed="65"/>
        </patternFill>
      </fill>
    </ndxf>
  </rcc>
  <rcc rId="3653" sId="3" odxf="1" dxf="1">
    <nc r="A333" t="inlineStr">
      <is>
        <t>Бюджетные инвестиции в объекты капитального строительства государственной (муниципальной) собственности</t>
      </is>
    </nc>
    <odxf>
      <numFmt numFmtId="0" formatCode="General"/>
      <alignment horizontal="left" readingOrder="0"/>
    </odxf>
    <ndxf>
      <numFmt numFmtId="30" formatCode="@"/>
      <alignment horizontal="justify" readingOrder="0"/>
    </ndxf>
  </rcc>
  <rcc rId="3654" sId="3">
    <nc r="B333" t="inlineStr">
      <is>
        <t>923</t>
      </is>
    </nc>
  </rcc>
  <rcc rId="3655" sId="3">
    <nc r="C333" t="inlineStr">
      <is>
        <t>05</t>
      </is>
    </nc>
  </rcc>
  <rcc rId="3656" sId="3">
    <nc r="E333" t="inlineStr">
      <is>
        <t>99 0 4041</t>
      </is>
    </nc>
  </rcc>
  <rcc rId="3657" sId="3">
    <nc r="F333" t="inlineStr">
      <is>
        <t>414</t>
      </is>
    </nc>
  </rcc>
  <rcc rId="3658" sId="3">
    <nc r="D333" t="inlineStr">
      <is>
        <t>02</t>
      </is>
    </nc>
  </rcc>
  <rcc rId="3659" sId="3">
    <nc r="D330" t="inlineStr">
      <is>
        <t>02</t>
      </is>
    </nc>
  </rcc>
  <rcc rId="3660" sId="3">
    <nc r="D331" t="inlineStr">
      <is>
        <t>02</t>
      </is>
    </nc>
  </rcc>
  <rcc rId="3661" sId="3">
    <nc r="D332" t="inlineStr">
      <is>
        <t>02</t>
      </is>
    </nc>
  </rcc>
  <rcv guid="{EA1929C7-85F7-40DE-826A-94377FC9966E}" action="delete"/>
  <rdn rId="0" localSheetId="3" customView="1" name="Z_EA1929C7_85F7_40DE_826A_94377FC9966E_.wvu.PrintArea" hidden="1" oldHidden="1">
    <formula>'2014 год'!$A$1:$I$1173</formula>
    <oldFormula>'2014 год'!$A$1:$I$1173</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год'!$A$8:$F$1173</formula>
    <oldFormula>'2014 год'!$A$8:$F$1173</oldFormula>
  </rdn>
  <rcv guid="{EA1929C7-85F7-40DE-826A-94377FC9966E}" action="add"/>
</revisions>
</file>

<file path=xl/revisions/revisionLog1201111.xml><?xml version="1.0" encoding="utf-8"?>
<revisions xmlns="http://schemas.openxmlformats.org/spreadsheetml/2006/main" xmlns:r="http://schemas.openxmlformats.org/officeDocument/2006/relationships">
  <rcc rId="1686" sId="3">
    <oc r="G255">
      <f>G256+G262+G268+G276+G287+G272+G284</f>
    </oc>
    <nc r="G255">
      <f>G256+G262+G268+G276+G287+G272+G284+G280+G293</f>
    </nc>
  </rcc>
  <rcc rId="1687" sId="3">
    <oc r="H255">
      <f>H256+H262+H268+H276+H287+H272+H284</f>
    </oc>
    <nc r="H255">
      <f>H256+H262+H268+H276+H287+H272+H284+H280+H293</f>
    </nc>
  </rcc>
  <rcc rId="1688" sId="3">
    <oc r="I255">
      <f>I256+I262+I268+I276+I287+I272+I284</f>
    </oc>
    <nc r="I255">
      <f>I256+I262+I268+I276+I287+I272+I284+I280+I293</f>
    </nc>
  </rcc>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20112.xml><?xml version="1.0" encoding="utf-8"?>
<revisions xmlns="http://schemas.openxmlformats.org/spreadsheetml/2006/main" xmlns:r="http://schemas.openxmlformats.org/officeDocument/2006/relationships">
  <rcc rId="3678" sId="3" numFmtId="4">
    <oc r="H346">
      <v>0</v>
    </oc>
    <nc r="H346">
      <v>-26108.3</v>
    </nc>
  </rcc>
  <rcc rId="3679" sId="3" numFmtId="4">
    <oc r="H319">
      <v>282.5</v>
    </oc>
    <nc r="H319">
      <v>282.60000000000002</v>
    </nc>
  </rcc>
  <rcv guid="{EA1929C7-85F7-40DE-826A-94377FC9966E}" action="delete"/>
  <rdn rId="0" localSheetId="3" customView="1" name="Z_EA1929C7_85F7_40DE_826A_94377FC9966E_.wvu.PrintArea" hidden="1" oldHidden="1">
    <formula>'2014 год'!$A$1:$I$1173</formula>
    <oldFormula>'2014 год'!$A$1:$I$1173</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год'!$A$8:$F$1173</formula>
    <oldFormula>'2014 год'!$A$8:$F$1173</oldFormula>
  </rdn>
  <rcv guid="{EA1929C7-85F7-40DE-826A-94377FC9966E}" action="add"/>
</revisions>
</file>

<file path=xl/revisions/revisionLog1202.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год'!$A$1:$I$1188</formula>
    <oldFormula>'2014 год'!$A$1:$I$1188</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год'!$A$8:$F$1188</formula>
    <oldFormula>'2014 год'!$A$8:$F$1188</oldFormula>
  </rdn>
  <rcv guid="{167491D8-6D6D-447D-A119-5E65D8431081}" action="add"/>
</revisions>
</file>

<file path=xl/revisions/revisionLog12021.xml><?xml version="1.0" encoding="utf-8"?>
<revisions xmlns="http://schemas.openxmlformats.org/spreadsheetml/2006/main" xmlns:r="http://schemas.openxmlformats.org/officeDocument/2006/relationships">
  <rcc rId="3914" sId="3" odxf="1" dxf="1">
    <nc r="A185" t="inlineStr">
      <is>
        <t>за счет дотации из республиканского бюджета РК</t>
      </is>
    </nc>
    <odxf>
      <numFmt numFmtId="0" formatCode="General"/>
    </odxf>
    <ndxf>
      <numFmt numFmtId="30" formatCode="@"/>
    </ndxf>
  </rcc>
</revisions>
</file>

<file path=xl/revisions/revisionLog12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Rows" hidden="1" oldHidden="1">
    <formula>'2014 год'!$338:$341,'2014 год'!$362:$365,'2014 год'!$373:$376</formula>
    <oldFormula>'2014 год'!$338:$341,'2014 год'!$362:$365,'2014 год'!$373:$376</oldFormula>
  </rdn>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210.xml><?xml version="1.0" encoding="utf-8"?>
<revisions xmlns="http://schemas.openxmlformats.org/spreadsheetml/2006/main" xmlns:r="http://schemas.openxmlformats.org/officeDocument/2006/relationships">
  <rcv guid="{DA15D12B-B687-4104-AF35-4470F046E021}" action="delete"/>
  <rdn rId="0" localSheetId="3" customView="1" name="Z_DA15D12B_B687_4104_AF35_4470F046E021_.wvu.FilterData" hidden="1" oldHidden="1">
    <formula>'2014 год'!$A$11:$G$1196</formula>
    <oldFormula>'2014 год'!$A$11:$G$1196</oldFormula>
  </rdn>
  <rcv guid="{DA15D12B-B687-4104-AF35-4470F046E021}" action="add"/>
</revisions>
</file>

<file path=xl/revisions/revisionLog12101.xml><?xml version="1.0" encoding="utf-8"?>
<revisions xmlns="http://schemas.openxmlformats.org/spreadsheetml/2006/main" xmlns:r="http://schemas.openxmlformats.org/officeDocument/2006/relationships">
  <rcc rId="3915" sId="3" odxf="1" dxf="1">
    <oc r="I891">
      <f>G891+H891</f>
    </oc>
    <nc r="I891">
      <f>G891+H891</f>
    </nc>
    <odxf>
      <fill>
        <patternFill>
          <bgColor rgb="FFFF0000"/>
        </patternFill>
      </fill>
    </odxf>
    <ndxf>
      <fill>
        <patternFill>
          <bgColor theme="8" tint="0.79998168889431442"/>
        </patternFill>
      </fill>
    </ndxf>
  </rcc>
  <rcc rId="3916" sId="3">
    <nc r="J927">
      <f>I927+I929</f>
    </nc>
  </rcc>
  <rrc rId="3917" sId="3" ref="A927:XFD927" action="insertRow">
    <undo index="0" exp="area" ref3D="1" dr="$G$1:$G$1048576" dn="Z_5B0ECC04_287D_41FE_BA8D_5B249E27F599_.wvu.Cols" sId="3"/>
  </rrc>
  <rcc rId="3918" sId="3">
    <nc r="A927" t="inlineStr">
      <is>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is>
    </nc>
  </rcc>
  <rcc rId="3919" sId="3">
    <nc r="B927" t="inlineStr">
      <is>
        <t>975</t>
      </is>
    </nc>
  </rcc>
  <rcc rId="3920" sId="3" numFmtId="4">
    <nc r="C927">
      <v>7</v>
    </nc>
  </rcc>
  <rcc rId="3921" sId="3" numFmtId="4">
    <nc r="D927">
      <v>2</v>
    </nc>
  </rcc>
  <rcc rId="3922" sId="3">
    <nc r="E927" t="inlineStr">
      <is>
        <t>99 0 1059</t>
      </is>
    </nc>
  </rcc>
  <rcc rId="3923" sId="3">
    <nc r="F927" t="inlineStr">
      <is>
        <t>621</t>
      </is>
    </nc>
  </rcc>
  <rcc rId="3924" sId="3" numFmtId="4">
    <oc r="G928">
      <v>29771</v>
    </oc>
    <nc r="G928">
      <v>28784.400000000001</v>
    </nc>
  </rcc>
  <rcc rId="3925" sId="3">
    <nc r="G927">
      <f>G928+G929</f>
    </nc>
  </rcc>
  <rcc rId="3926" sId="3">
    <nc r="H927">
      <f>H928+H929</f>
    </nc>
  </rcc>
  <rcc rId="3927" sId="3">
    <nc r="I927">
      <f>I928+I929</f>
    </nc>
  </rcc>
  <rcc rId="3928" sId="3">
    <oc r="G926">
      <f>G928+G930</f>
    </oc>
    <nc r="G926">
      <f>G927+G930</f>
    </nc>
  </rcc>
  <rcc rId="3929" sId="3">
    <oc r="H926">
      <f>H928+H930</f>
    </oc>
    <nc r="H926">
      <f>H927+H930</f>
    </nc>
  </rcc>
  <rcc rId="3930" sId="3">
    <oc r="I926">
      <f>I928+I930</f>
    </oc>
    <nc r="I926">
      <f>I927+I930</f>
    </nc>
  </rcc>
  <rcc rId="3931" sId="3">
    <oc r="A928" t="inlineStr">
      <is>
        <t xml:space="preserve">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
</t>
      </is>
    </oc>
    <nc r="A928" t="inlineStr">
      <is>
        <t>за счет средств бюджета МР "Печора"</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год'!$A$1:$I$1188</formula>
    <oldFormula>'2014 год'!$A$1:$I$1188</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год'!$A$8:$F$1188</formula>
    <oldFormula>'2014 год'!$A$8:$F$1188</oldFormula>
  </rdn>
  <rcv guid="{167491D8-6D6D-447D-A119-5E65D8431081}" action="add"/>
</revisions>
</file>

<file path=xl/revisions/revisionLog1211.xml><?xml version="1.0" encoding="utf-8"?>
<revisions xmlns="http://schemas.openxmlformats.org/spreadsheetml/2006/main" xmlns:r="http://schemas.openxmlformats.org/officeDocument/2006/relationships">
  <rcc rId="2700" sId="3">
    <oc r="D173" t="inlineStr">
      <is>
        <t>05</t>
      </is>
    </oc>
    <nc r="D173" t="inlineStr">
      <is>
        <t>06</t>
      </is>
    </nc>
  </rcc>
  <rcc rId="2701" sId="3">
    <oc r="D174" t="inlineStr">
      <is>
        <t>05</t>
      </is>
    </oc>
    <nc r="D174" t="inlineStr">
      <is>
        <t>06</t>
      </is>
    </nc>
  </rcc>
  <rcv guid="{EA1929C7-85F7-40DE-826A-94377FC9966E}" action="delete"/>
  <rdn rId="0" localSheetId="3" customView="1" name="Z_EA1929C7_85F7_40DE_826A_94377FC9966E_.wvu.PrintArea" hidden="1" oldHidden="1">
    <formula>'2014 год'!$A$1:$I$1142</formula>
    <oldFormula>'2014 год'!$A$1:$I$1142</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год'!$A$8:$F$1142</formula>
    <oldFormula>'2014 год'!$A$8:$F$1142</oldFormula>
  </rdn>
  <rcv guid="{EA1929C7-85F7-40DE-826A-94377FC9966E}" action="add"/>
</revisions>
</file>

<file path=xl/revisions/revisionLog1212.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Rows" hidden="1" oldHidden="1">
    <formula>'2014 год'!$338:$341,'2014 год'!$362:$365,'2014 год'!$373:$376</formula>
    <oldFormula>'2014 год'!$338:$341,'2014 год'!$362:$365,'2014 год'!$373:$376</oldFormula>
  </rdn>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213.xml><?xml version="1.0" encoding="utf-8"?>
<revisions xmlns="http://schemas.openxmlformats.org/spreadsheetml/2006/main" xmlns:r="http://schemas.openxmlformats.org/officeDocument/2006/relationships">
  <rcc rId="3175" sId="3" numFmtId="4">
    <oc r="H940">
      <v>0</v>
    </oc>
    <nc r="H940">
      <f>-1297.1</f>
    </nc>
  </rcc>
  <rcc rId="3176" sId="3" numFmtId="4">
    <oc r="H881">
      <v>0</v>
    </oc>
    <nc r="H881">
      <f>-1698.4</f>
    </nc>
  </rcc>
  <rcc rId="3177" sId="3" numFmtId="4">
    <oc r="H884">
      <v>0</v>
    </oc>
    <nc r="H884">
      <v>2995.5</v>
    </nc>
  </rcc>
  <rcc rId="3178" sId="3" numFmtId="4">
    <nc r="H897">
      <v>-10864.2</v>
    </nc>
  </rcc>
  <rcc rId="3179" sId="3" numFmtId="4">
    <nc r="H898">
      <v>-4116.6000000000004</v>
    </nc>
  </rcc>
  <rcc rId="3180" sId="3" numFmtId="4">
    <nc r="H902">
      <v>32</v>
    </nc>
  </rcc>
  <rcc rId="3181" sId="3" numFmtId="4">
    <nc r="H860">
      <v>2217.1</v>
    </nc>
  </rcc>
  <rcc rId="3182" sId="3" numFmtId="4">
    <oc r="H889">
      <v>0</v>
    </oc>
    <nc r="H889">
      <f>891</f>
    </nc>
  </rcc>
  <rcc rId="3183" sId="3" numFmtId="4">
    <oc r="H891">
      <v>0</v>
    </oc>
    <nc r="H891">
      <f>99</f>
    </nc>
  </rcc>
  <rcc rId="3184" sId="3">
    <nc r="H863">
      <f>10769.2</f>
    </nc>
  </rcc>
  <rcc rId="3185" sId="3" numFmtId="4">
    <oc r="H950">
      <v>0</v>
    </oc>
    <nc r="H950">
      <v>972.5</v>
    </nc>
  </rcc>
  <rcc rId="3186" sId="3" numFmtId="4">
    <nc r="H1006">
      <v>-10</v>
    </nc>
  </rcc>
  <rcc rId="3187" sId="3">
    <nc r="H1010">
      <f>10</f>
    </nc>
  </rcc>
  <rcc rId="3188" sId="3">
    <nc r="H1020">
      <f>-7+7</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год'!$A$1:$I$1149</formula>
    <oldFormula>'2014 год'!$A$1:$I$1149</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год'!$A$8:$F$1149</formula>
    <oldFormula>'2014 год'!$A$8:$F$1149</oldFormula>
  </rdn>
  <rcv guid="{167491D8-6D6D-447D-A119-5E65D8431081}" action="add"/>
</revisions>
</file>

<file path=xl/revisions/revisionLog1214.xml><?xml version="1.0" encoding="utf-8"?>
<revisions xmlns="http://schemas.openxmlformats.org/spreadsheetml/2006/main" xmlns:r="http://schemas.openxmlformats.org/officeDocument/2006/relationships">
  <rcv guid="{DA15D12B-B687-4104-AF35-4470F046E021}" action="delete"/>
  <rdn rId="0" localSheetId="3" customView="1" name="Z_DA15D12B_B687_4104_AF35_4470F046E021_.wvu.FilterData" hidden="1" oldHidden="1">
    <formula>'2014 год'!$A$11:$G$1192</formula>
    <oldFormula>'2014 год'!$A$11:$G$1192</oldFormula>
  </rdn>
  <rcv guid="{DA15D12B-B687-4104-AF35-4470F046E021}" action="add"/>
</revisions>
</file>

<file path=xl/revisions/revisionLog122.xml><?xml version="1.0" encoding="utf-8"?>
<revisions xmlns="http://schemas.openxmlformats.org/spreadsheetml/2006/main" xmlns:r="http://schemas.openxmlformats.org/officeDocument/2006/relationships">
  <rcc rId="5120" sId="5">
    <oc r="A594" t="inlineStr">
      <is>
        <t>На реализацию муниципальными дошкольными  и общеобразовательными организациями в Республике Коми образовательных программ</t>
      </is>
    </oc>
    <nc r="A594" t="inlineStr">
      <is>
        <t>На реализацию муниципальными дошкольными  и муниципальными общеобразовательными организациями в Республике Коми образовательных программ</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год'!$A$1:$I$1205</formula>
    <oldFormula>'2014 год'!$A$1:$I$1205</oldFormula>
  </rdn>
  <rdn rId="0" localSheetId="3" customView="1" name="Z_167491D8_6D6D_447D_A119_5E65D8431081_.wvu.PrintTitles" hidden="1" oldHidden="1">
    <formula>'2014 год'!$9:$10</formula>
    <oldFormula>'2014 год'!$9:$10</oldFormula>
  </rdn>
  <rdn rId="0" localSheetId="3" customView="1" name="Z_167491D8_6D6D_447D_A119_5E65D8431081_.wvu.Rows" hidden="1" oldHidden="1">
    <formula>'2014 год'!$112:$118,'2014 год'!$348:$349,'2014 год'!$363:$366,'2014 год'!$371:$374,'2014 год'!$443:$447,'2014 год'!$1076:$1078,'2014 год'!$1083:$1085,'2014 год'!$1177:$1179</formula>
    <oldFormula>'2014 год'!$112:$118,'2014 год'!$348:$349,'2014 год'!$363:$366,'2014 год'!$371:$374,'2014 год'!$443:$447,'2014 год'!$1076:$1078,'2014 год'!$1083:$1085,'2014 год'!$1177:$1179</oldFormula>
  </rdn>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221.xml><?xml version="1.0" encoding="utf-8"?>
<revisions xmlns="http://schemas.openxmlformats.org/spreadsheetml/2006/main" xmlns:r="http://schemas.openxmlformats.org/officeDocument/2006/relationships">
  <rcc rId="4028" sId="3" numFmtId="4">
    <nc r="H360">
      <v>2500</v>
    </nc>
  </rcc>
</revisions>
</file>

<file path=xl/revisions/revisionLog12211.xml><?xml version="1.0" encoding="utf-8"?>
<revisions xmlns="http://schemas.openxmlformats.org/spreadsheetml/2006/main" xmlns:r="http://schemas.openxmlformats.org/officeDocument/2006/relationships">
  <rcc rId="3726" sId="3" numFmtId="4">
    <oc r="H450">
      <v>136.80000000000001</v>
    </oc>
    <nc r="H450">
      <v>136.69999999999999</v>
    </nc>
  </rcc>
</revisions>
</file>

<file path=xl/revisions/revisionLog122111.xml><?xml version="1.0" encoding="utf-8"?>
<revisions xmlns="http://schemas.openxmlformats.org/spreadsheetml/2006/main" xmlns:r="http://schemas.openxmlformats.org/officeDocument/2006/relationships">
  <rcc rId="3689" sId="3" numFmtId="4">
    <nc r="J259">
      <v>1126825.237</v>
    </nc>
  </rcc>
  <rfmt sheetId="3" sqref="J259">
    <dxf>
      <numFmt numFmtId="172" formatCode="#,##0.000"/>
    </dxf>
  </rfmt>
</revisions>
</file>

<file path=xl/revisions/revisionLog1221111.xml><?xml version="1.0" encoding="utf-8"?>
<revisions xmlns="http://schemas.openxmlformats.org/spreadsheetml/2006/main" xmlns:r="http://schemas.openxmlformats.org/officeDocument/2006/relationships">
  <rrc rId="2613" sId="5" ref="A444:XFD444" action="deleteRow">
    <undo index="7" exp="ref" v="1" dr="H444" r="H403" sId="5"/>
    <undo index="7" exp="ref" v="1" dr="G444" r="G403" sId="5"/>
    <rfmt sheetId="5" xfDxf="1" sqref="A444:XFD444" start="0" length="0"/>
    <rcc rId="0" sId="5" dxf="1">
      <nc r="A444" t="inlineStr">
        <is>
          <t>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Санкт-Петербурга</t>
        </is>
      </nc>
      <ndxf>
        <font>
          <sz val="10"/>
          <color auto="1"/>
          <name val="Times New Roman"/>
          <scheme val="none"/>
        </font>
        <numFmt numFmtId="30" formatCode="@"/>
        <alignment horizontal="left" vertical="center" wrapText="1" readingOrder="0"/>
        <border outline="0">
          <left style="dotted">
            <color indexed="64"/>
          </left>
          <right style="dotted">
            <color indexed="64"/>
          </right>
          <top style="dotted">
            <color indexed="64"/>
          </top>
          <bottom style="dotted">
            <color indexed="64"/>
          </bottom>
        </border>
      </ndxf>
    </rcc>
    <rcc rId="0" sId="5" dxf="1">
      <nc r="B444" t="inlineStr">
        <is>
          <t>956</t>
        </is>
      </nc>
      <n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5" dxf="1" numFmtId="4">
      <nc r="C444">
        <v>8</v>
      </nc>
      <ndxf>
        <font>
          <sz val="10"/>
          <color auto="1"/>
          <name val="Times New Roman"/>
          <scheme val="none"/>
        </font>
        <numFmt numFmtId="164" formatCode="00"/>
        <alignment horizontal="center" vertical="center" wrapText="1" readingOrder="0"/>
        <border outline="0">
          <left style="dotted">
            <color indexed="64"/>
          </left>
          <right style="dotted">
            <color indexed="64"/>
          </right>
          <top style="dotted">
            <color indexed="64"/>
          </top>
          <bottom style="dotted">
            <color indexed="64"/>
          </bottom>
        </border>
      </ndxf>
    </rcc>
    <rcc rId="0" sId="5" dxf="1" numFmtId="4">
      <nc r="D444">
        <v>1</v>
      </nc>
      <ndxf>
        <font>
          <sz val="10"/>
          <color auto="1"/>
          <name val="Times New Roman"/>
          <scheme val="none"/>
        </font>
        <numFmt numFmtId="164" formatCode="00"/>
        <alignment horizontal="center" vertical="center" wrapText="1" readingOrder="0"/>
        <border outline="0">
          <left style="dotted">
            <color indexed="64"/>
          </left>
          <right style="dotted">
            <color indexed="64"/>
          </right>
          <top style="dotted">
            <color indexed="64"/>
          </top>
          <bottom style="dotted">
            <color indexed="64"/>
          </bottom>
        </border>
      </ndxf>
    </rcc>
    <rcc rId="0" sId="5" dxf="1">
      <nc r="E444" t="inlineStr">
        <is>
          <t>99 0 5144</t>
        </is>
      </nc>
      <n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fmt sheetId="5" sqref="F444" start="0" length="0">
      <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dxf>
    </rfmt>
    <rcc rId="0" sId="5" dxf="1">
      <nc r="G444">
        <f>G445</f>
      </nc>
      <ndxf>
        <font>
          <sz val="11"/>
          <color auto="1"/>
          <name val="Times New Roman"/>
          <scheme val="none"/>
        </font>
        <numFmt numFmtId="171" formatCode="0.0"/>
        <alignment horizontal="right" vertical="center" readingOrder="0"/>
        <border outline="0">
          <left style="dotted">
            <color indexed="64"/>
          </left>
          <right style="dotted">
            <color indexed="64"/>
          </right>
          <top style="dotted">
            <color indexed="64"/>
          </top>
          <bottom style="dotted">
            <color indexed="64"/>
          </bottom>
        </border>
      </ndxf>
    </rcc>
    <rcc rId="0" sId="5" dxf="1">
      <nc r="H444">
        <f>H445</f>
      </nc>
      <ndxf>
        <font>
          <sz val="11"/>
          <color auto="1"/>
          <name val="Times New Roman"/>
          <scheme val="none"/>
        </font>
        <numFmt numFmtId="171" formatCode="0.0"/>
        <alignment horizontal="right" vertical="center" readingOrder="0"/>
        <border outline="0">
          <left style="dotted">
            <color indexed="64"/>
          </left>
          <right style="dotted">
            <color indexed="64"/>
          </right>
          <top style="dotted">
            <color indexed="64"/>
          </top>
          <bottom style="dotted">
            <color indexed="64"/>
          </bottom>
        </border>
      </ndxf>
    </rcc>
  </rrc>
  <rrc rId="2614" sId="5" ref="A444:XFD444" action="deleteRow">
    <rfmt sheetId="5" xfDxf="1" sqref="A444:XFD444" start="0" length="0"/>
    <rcc rId="0" sId="5" dxf="1">
      <nc r="A444" t="inlineStr">
        <is>
          <t>Предоставление субсидий бюджетным, автономным учреждениям и иным некоммерческим организациям</t>
        </is>
      </nc>
      <ndxf>
        <font>
          <sz val="10"/>
          <color auto="1"/>
          <name val="Times New Roman"/>
          <scheme val="none"/>
        </font>
        <numFmt numFmtId="30" formatCode="@"/>
        <alignment horizontal="left" vertical="center" wrapText="1" readingOrder="0"/>
        <border outline="0">
          <left style="dotted">
            <color indexed="64"/>
          </left>
          <right style="dotted">
            <color indexed="64"/>
          </right>
          <top style="dotted">
            <color indexed="64"/>
          </top>
          <bottom style="dotted">
            <color indexed="64"/>
          </bottom>
        </border>
      </ndxf>
    </rcc>
    <rcc rId="0" sId="5" dxf="1">
      <nc r="B444" t="inlineStr">
        <is>
          <t>956</t>
        </is>
      </nc>
      <n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5" dxf="1" numFmtId="4">
      <nc r="C444">
        <v>8</v>
      </nc>
      <ndxf>
        <font>
          <sz val="10"/>
          <color auto="1"/>
          <name val="Times New Roman"/>
          <scheme val="none"/>
        </font>
        <numFmt numFmtId="164" formatCode="00"/>
        <alignment horizontal="center" vertical="center" wrapText="1" readingOrder="0"/>
        <border outline="0">
          <left style="dotted">
            <color indexed="64"/>
          </left>
          <right style="dotted">
            <color indexed="64"/>
          </right>
          <top style="dotted">
            <color indexed="64"/>
          </top>
          <bottom style="dotted">
            <color indexed="64"/>
          </bottom>
        </border>
      </ndxf>
    </rcc>
    <rcc rId="0" sId="5" dxf="1" numFmtId="4">
      <nc r="D444">
        <v>1</v>
      </nc>
      <ndxf>
        <font>
          <sz val="10"/>
          <color auto="1"/>
          <name val="Times New Roman"/>
          <scheme val="none"/>
        </font>
        <numFmt numFmtId="164" formatCode="00"/>
        <alignment horizontal="center" vertical="center" wrapText="1" readingOrder="0"/>
        <border outline="0">
          <left style="dotted">
            <color indexed="64"/>
          </left>
          <right style="dotted">
            <color indexed="64"/>
          </right>
          <top style="dotted">
            <color indexed="64"/>
          </top>
          <bottom style="dotted">
            <color indexed="64"/>
          </bottom>
        </border>
      </ndxf>
    </rcc>
    <rcc rId="0" sId="5" dxf="1">
      <nc r="E444" t="inlineStr">
        <is>
          <t>99 0 5144</t>
        </is>
      </nc>
      <n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5" dxf="1">
      <nc r="F444" t="inlineStr">
        <is>
          <t>600</t>
        </is>
      </nc>
      <n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5" dxf="1">
      <nc r="G444">
        <f>G445</f>
      </nc>
      <ndxf>
        <font>
          <sz val="11"/>
          <color auto="1"/>
          <name val="Times New Roman"/>
          <scheme val="none"/>
        </font>
        <numFmt numFmtId="171" formatCode="0.0"/>
        <alignment horizontal="right" vertical="center" readingOrder="0"/>
        <border outline="0">
          <left style="dotted">
            <color indexed="64"/>
          </left>
          <right style="dotted">
            <color indexed="64"/>
          </right>
          <top style="dotted">
            <color indexed="64"/>
          </top>
          <bottom style="dotted">
            <color indexed="64"/>
          </bottom>
        </border>
      </ndxf>
    </rcc>
    <rcc rId="0" sId="5" dxf="1">
      <nc r="H444">
        <f>H445</f>
      </nc>
      <ndxf>
        <font>
          <sz val="11"/>
          <color auto="1"/>
          <name val="Times New Roman"/>
          <scheme val="none"/>
        </font>
        <numFmt numFmtId="171" formatCode="0.0"/>
        <alignment horizontal="right" vertical="center" readingOrder="0"/>
        <border outline="0">
          <left style="dotted">
            <color indexed="64"/>
          </left>
          <right style="dotted">
            <color indexed="64"/>
          </right>
          <top style="dotted">
            <color indexed="64"/>
          </top>
          <bottom style="dotted">
            <color indexed="64"/>
          </bottom>
        </border>
      </ndxf>
    </rcc>
  </rrc>
  <rrc rId="2615" sId="5" ref="A444:XFD444" action="deleteRow">
    <rfmt sheetId="5" xfDxf="1" sqref="A444:XFD444" start="0" length="0"/>
    <rcc rId="0" sId="5" dxf="1">
      <nc r="A444" t="inlineStr">
        <is>
          <t>Субсидии бюджетным учреждениям</t>
        </is>
      </nc>
      <ndxf>
        <font>
          <sz val="10"/>
          <color auto="1"/>
          <name val="Times New Roman"/>
          <scheme val="none"/>
        </font>
        <numFmt numFmtId="30" formatCode="@"/>
        <fill>
          <patternFill patternType="solid">
            <bgColor theme="0"/>
          </patternFill>
        </fill>
        <alignment horizontal="left" vertical="center" wrapText="1" readingOrder="0"/>
        <border outline="0">
          <left style="dotted">
            <color indexed="64"/>
          </left>
          <right style="dotted">
            <color indexed="64"/>
          </right>
          <top style="dotted">
            <color indexed="64"/>
          </top>
          <bottom style="dotted">
            <color indexed="64"/>
          </bottom>
        </border>
      </ndxf>
    </rcc>
    <rcc rId="0" sId="5" dxf="1">
      <nc r="B444" t="inlineStr">
        <is>
          <t>956</t>
        </is>
      </nc>
      <n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5" dxf="1" numFmtId="4">
      <nc r="C444">
        <v>8</v>
      </nc>
      <ndxf>
        <font>
          <sz val="10"/>
          <color auto="1"/>
          <name val="Times New Roman"/>
          <scheme val="none"/>
        </font>
        <numFmt numFmtId="164" formatCode="00"/>
        <alignment horizontal="center" vertical="center" wrapText="1" readingOrder="0"/>
        <border outline="0">
          <left style="dotted">
            <color indexed="64"/>
          </left>
          <right style="dotted">
            <color indexed="64"/>
          </right>
          <top style="dotted">
            <color indexed="64"/>
          </top>
          <bottom style="dotted">
            <color indexed="64"/>
          </bottom>
        </border>
      </ndxf>
    </rcc>
    <rcc rId="0" sId="5" dxf="1" numFmtId="4">
      <nc r="D444">
        <v>1</v>
      </nc>
      <ndxf>
        <font>
          <sz val="10"/>
          <color auto="1"/>
          <name val="Times New Roman"/>
          <scheme val="none"/>
        </font>
        <numFmt numFmtId="164" formatCode="00"/>
        <alignment horizontal="center" vertical="center" wrapText="1" readingOrder="0"/>
        <border outline="0">
          <left style="dotted">
            <color indexed="64"/>
          </left>
          <right style="dotted">
            <color indexed="64"/>
          </right>
          <top style="dotted">
            <color indexed="64"/>
          </top>
          <bottom style="dotted">
            <color indexed="64"/>
          </bottom>
        </border>
      </ndxf>
    </rcc>
    <rcc rId="0" sId="5" dxf="1">
      <nc r="E444" t="inlineStr">
        <is>
          <t>99 0 5144</t>
        </is>
      </nc>
      <n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5" dxf="1">
      <nc r="F444" t="inlineStr">
        <is>
          <t>610</t>
        </is>
      </nc>
      <n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5" dxf="1">
      <nc r="G444">
        <f>G445</f>
      </nc>
      <ndxf>
        <font>
          <sz val="11"/>
          <color auto="1"/>
          <name val="Times New Roman"/>
          <scheme val="none"/>
        </font>
        <numFmt numFmtId="171" formatCode="0.0"/>
        <alignment horizontal="right" vertical="center" readingOrder="0"/>
        <border outline="0">
          <left style="dotted">
            <color indexed="64"/>
          </left>
          <right style="dotted">
            <color indexed="64"/>
          </right>
          <top style="dotted">
            <color indexed="64"/>
          </top>
          <bottom style="dotted">
            <color indexed="64"/>
          </bottom>
        </border>
      </ndxf>
    </rcc>
    <rcc rId="0" sId="5" dxf="1">
      <nc r="H444">
        <f>H445</f>
      </nc>
      <ndxf>
        <font>
          <sz val="11"/>
          <color auto="1"/>
          <name val="Times New Roman"/>
          <scheme val="none"/>
        </font>
        <numFmt numFmtId="171" formatCode="0.0"/>
        <alignment horizontal="right" vertical="center" readingOrder="0"/>
        <border outline="0">
          <left style="dotted">
            <color indexed="64"/>
          </left>
          <right style="dotted">
            <color indexed="64"/>
          </right>
          <top style="dotted">
            <color indexed="64"/>
          </top>
          <bottom style="dotted">
            <color indexed="64"/>
          </bottom>
        </border>
      </ndxf>
    </rcc>
  </rrc>
  <rrc rId="2616" sId="5" ref="A444:XFD444" action="deleteRow">
    <rfmt sheetId="5" xfDxf="1" sqref="A444:XFD444" start="0" length="0"/>
    <rcc rId="0" sId="5" dxf="1">
      <nc r="A444" t="inlineStr">
        <is>
          <t>Субсидии бюджетным учреждениям на иные цели</t>
        </is>
      </nc>
      <ndxf>
        <font>
          <sz val="10"/>
          <color auto="1"/>
          <name val="Times New Roman"/>
          <scheme val="none"/>
        </font>
        <numFmt numFmtId="30" formatCode="@"/>
        <alignment horizontal="left" vertical="center" wrapText="1" readingOrder="0"/>
        <border outline="0">
          <left style="dotted">
            <color indexed="64"/>
          </left>
          <right style="dotted">
            <color indexed="64"/>
          </right>
          <top style="dotted">
            <color indexed="64"/>
          </top>
          <bottom style="dotted">
            <color indexed="64"/>
          </bottom>
        </border>
      </ndxf>
    </rcc>
    <rcc rId="0" sId="5" dxf="1">
      <nc r="B444" t="inlineStr">
        <is>
          <t>956</t>
        </is>
      </nc>
      <n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5" dxf="1" numFmtId="4">
      <nc r="C444">
        <v>8</v>
      </nc>
      <ndxf>
        <font>
          <sz val="10"/>
          <color auto="1"/>
          <name val="Times New Roman"/>
          <scheme val="none"/>
        </font>
        <numFmt numFmtId="164" formatCode="00"/>
        <alignment horizontal="center" vertical="center" wrapText="1" readingOrder="0"/>
        <border outline="0">
          <left style="dotted">
            <color indexed="64"/>
          </left>
          <right style="dotted">
            <color indexed="64"/>
          </right>
          <top style="dotted">
            <color indexed="64"/>
          </top>
          <bottom style="dotted">
            <color indexed="64"/>
          </bottom>
        </border>
      </ndxf>
    </rcc>
    <rcc rId="0" sId="5" dxf="1" numFmtId="4">
      <nc r="D444">
        <v>1</v>
      </nc>
      <ndxf>
        <font>
          <sz val="10"/>
          <color auto="1"/>
          <name val="Times New Roman"/>
          <scheme val="none"/>
        </font>
        <numFmt numFmtId="164" formatCode="00"/>
        <alignment horizontal="center" vertical="center" wrapText="1" readingOrder="0"/>
        <border outline="0">
          <left style="dotted">
            <color indexed="64"/>
          </left>
          <right style="dotted">
            <color indexed="64"/>
          </right>
          <top style="dotted">
            <color indexed="64"/>
          </top>
          <bottom style="dotted">
            <color indexed="64"/>
          </bottom>
        </border>
      </ndxf>
    </rcc>
    <rcc rId="0" sId="5" dxf="1">
      <nc r="E444" t="inlineStr">
        <is>
          <t>99 0 5144</t>
        </is>
      </nc>
      <n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5" dxf="1">
      <nc r="F444" t="inlineStr">
        <is>
          <t>612</t>
        </is>
      </nc>
      <n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5" dxf="1">
      <nc r="G444">
        <f>G445</f>
      </nc>
      <ndxf>
        <font>
          <sz val="11"/>
          <color auto="1"/>
          <name val="Times New Roman"/>
          <scheme val="none"/>
        </font>
        <numFmt numFmtId="171" formatCode="0.0"/>
        <alignment horizontal="right" vertical="center" readingOrder="0"/>
        <border outline="0">
          <left style="dotted">
            <color indexed="64"/>
          </left>
          <right style="dotted">
            <color indexed="64"/>
          </right>
          <top style="dotted">
            <color indexed="64"/>
          </top>
          <bottom style="dotted">
            <color indexed="64"/>
          </bottom>
        </border>
      </ndxf>
    </rcc>
    <rcc rId="0" sId="5" dxf="1">
      <nc r="H444">
        <f>H445</f>
      </nc>
      <ndxf>
        <font>
          <sz val="11"/>
          <color auto="1"/>
          <name val="Times New Roman"/>
          <scheme val="none"/>
        </font>
        <numFmt numFmtId="171" formatCode="0.0"/>
        <alignment horizontal="right" vertical="center" readingOrder="0"/>
        <border outline="0">
          <left style="dotted">
            <color indexed="64"/>
          </left>
          <right style="dotted">
            <color indexed="64"/>
          </right>
          <top style="dotted">
            <color indexed="64"/>
          </top>
          <bottom style="dotted">
            <color indexed="64"/>
          </bottom>
        </border>
      </ndxf>
    </rcc>
  </rrc>
  <rrc rId="2617" sId="5" ref="A444:XFD444" action="deleteRow">
    <rfmt sheetId="5" xfDxf="1" sqref="A444:XFD444" start="0" length="0"/>
    <rcc rId="0" sId="5" dxf="1">
      <nc r="A444" t="inlineStr">
        <is>
          <t xml:space="preserve"> за счет субсидии Федерального бюджета РФ</t>
        </is>
      </nc>
      <ndxf>
        <font>
          <sz val="10"/>
          <color auto="1"/>
          <name val="Times New Roman"/>
          <scheme val="none"/>
        </font>
        <numFmt numFmtId="30" formatCode="@"/>
        <fill>
          <patternFill patternType="solid">
            <bgColor theme="8" tint="0.79998168889431442"/>
          </patternFill>
        </fill>
        <alignment horizontal="left" vertical="center" wrapText="1" readingOrder="0"/>
        <border outline="0">
          <left style="dotted">
            <color indexed="64"/>
          </left>
          <right style="dotted">
            <color indexed="64"/>
          </right>
          <top style="dotted">
            <color indexed="64"/>
          </top>
          <bottom style="dotted">
            <color indexed="64"/>
          </bottom>
        </border>
      </ndxf>
    </rcc>
    <rcc rId="0" sId="5" dxf="1">
      <nc r="B444" t="inlineStr">
        <is>
          <t>956</t>
        </is>
      </nc>
      <n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5" dxf="1" numFmtId="4">
      <nc r="C444">
        <v>8</v>
      </nc>
      <ndxf>
        <font>
          <sz val="10"/>
          <color auto="1"/>
          <name val="Times New Roman"/>
          <scheme val="none"/>
        </font>
        <numFmt numFmtId="164" formatCode="00"/>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5" dxf="1" numFmtId="4">
      <nc r="D444">
        <v>1</v>
      </nc>
      <ndxf>
        <font>
          <sz val="10"/>
          <color auto="1"/>
          <name val="Times New Roman"/>
          <scheme val="none"/>
        </font>
        <numFmt numFmtId="164" formatCode="00"/>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5" dxf="1">
      <nc r="E444" t="inlineStr">
        <is>
          <t>99 0 5144</t>
        </is>
      </nc>
      <n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5" dxf="1">
      <nc r="F444" t="inlineStr">
        <is>
          <t>612</t>
        </is>
      </nc>
      <n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5" dxf="1">
      <nc r="G444">
        <f>148.9-148.9</f>
      </nc>
      <ndxf>
        <font>
          <sz val="11"/>
          <color auto="1"/>
          <name val="Times New Roman"/>
          <scheme val="none"/>
        </font>
        <numFmt numFmtId="171"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cc rId="0" sId="5" dxf="1">
      <nc r="H444">
        <f>148.9-148.9</f>
      </nc>
      <ndxf>
        <font>
          <sz val="11"/>
          <color auto="1"/>
          <name val="Times New Roman"/>
          <scheme val="none"/>
        </font>
        <numFmt numFmtId="171"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rc>
  <rcc rId="2618" sId="5">
    <oc r="G403">
      <f>G404+G408+G417+G435+#REF!+G430+G444+G448</f>
    </oc>
    <nc r="G403">
      <f>G404+G408+G417+G435+G430+G444+G448</f>
    </nc>
  </rcc>
  <rcc rId="2619" sId="5">
    <oc r="H403">
      <f>H404+H408+H417+H435+#REF!+H430+H444+H448</f>
    </oc>
    <nc r="H403">
      <f>H404+H408+H417+H435+H430+H444+H448</f>
    </nc>
  </rcc>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222.xml><?xml version="1.0" encoding="utf-8"?>
<revisions xmlns="http://schemas.openxmlformats.org/spreadsheetml/2006/main" xmlns:r="http://schemas.openxmlformats.org/officeDocument/2006/relationships">
  <rcc rId="4942" sId="3">
    <oc r="A1153" t="inlineStr">
      <is>
        <t>Осуществление переданных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is>
    </oc>
    <nc r="A1153" t="inlineStr">
      <is>
        <t>Осуществление государственного полномочия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нарушениях, предусмотренных частями 3, 4 статьи 3 Закона Республики Коми «Об административной ответственности в Республике Коми»</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год'!$A$1:$I$1204</formula>
    <oldFormula>'2014 год'!$A$1:$I$1204</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год'!$A$8:$F$1204</formula>
    <oldFormula>'2014 год'!$A$8:$F$1204</oldFormula>
  </rdn>
  <rcv guid="{167491D8-6D6D-447D-A119-5E65D8431081}" action="add"/>
</revisions>
</file>

<file path=xl/revisions/revisionLog1222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год'!$A$1:$I$1188</formula>
    <oldFormula>'2014 год'!$A$1:$I$1188</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год'!$A$8:$F$1188</formula>
    <oldFormula>'2014 год'!$A$8:$F$1188</oldFormula>
  </rdn>
  <rcv guid="{167491D8-6D6D-447D-A119-5E65D8431081}" action="add"/>
</revisions>
</file>

<file path=xl/revisions/revisionLog1222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год'!$A$1:$I$1188</formula>
    <oldFormula>'2014 год'!$A$1:$I$1188</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год'!$A$8:$F$1188</formula>
    <oldFormula>'2014 год'!$A$8:$F$1188</oldFormula>
  </rdn>
  <rcv guid="{167491D8-6D6D-447D-A119-5E65D8431081}" action="add"/>
</revisions>
</file>

<file path=xl/revisions/revisionLog12222.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22221.xml><?xml version="1.0" encoding="utf-8"?>
<revisions xmlns="http://schemas.openxmlformats.org/spreadsheetml/2006/main" xmlns:r="http://schemas.openxmlformats.org/officeDocument/2006/relationships">
  <rcc rId="4636" sId="3" numFmtId="4">
    <oc r="H523">
      <v>-1273.7</v>
    </oc>
    <nc r="H523">
      <v>-2998.6</v>
    </nc>
  </rcc>
  <rcv guid="{EA1929C7-85F7-40DE-826A-94377FC9966E}" action="delete"/>
  <rdn rId="0" localSheetId="3" customView="1" name="Z_EA1929C7_85F7_40DE_826A_94377FC9966E_.wvu.PrintArea" hidden="1" oldHidden="1">
    <formula>'2014 год'!$A$1:$I$1201</formula>
    <oldFormula>'2014 год'!$A$1:$I$1201</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год'!$A$8:$F$1201</formula>
    <oldFormula>'2014 год'!$A$8:$F$1201</oldFormula>
  </rdn>
  <rcv guid="{EA1929C7-85F7-40DE-826A-94377FC9966E}" action="add"/>
</revisions>
</file>

<file path=xl/revisions/revisionLog12222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2222111.xml><?xml version="1.0" encoding="utf-8"?>
<revisions xmlns="http://schemas.openxmlformats.org/spreadsheetml/2006/main" xmlns:r="http://schemas.openxmlformats.org/officeDocument/2006/relationships">
  <rcv guid="{DA15D12B-B687-4104-AF35-4470F046E021}" action="delete"/>
  <rdn rId="0" localSheetId="3" customView="1" name="Z_DA15D12B_B687_4104_AF35_4470F046E021_.wvu.FilterData" hidden="1" oldHidden="1">
    <formula>'2014 год'!$A$11:$G$1201</formula>
    <oldFormula>'2014 год'!$A$11:$G$1201</oldFormula>
  </rdn>
  <rcv guid="{DA15D12B-B687-4104-AF35-4470F046E021}" action="add"/>
</revisions>
</file>

<file path=xl/revisions/revisionLog12222111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год'!$A$1:$I$1190</formula>
    <oldFormula>'2014 год'!$A$1:$I$1190</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год'!$A$8:$F$1190</formula>
    <oldFormula>'2014 год'!$A$8:$F$1190</oldFormula>
  </rdn>
  <rcv guid="{EA1929C7-85F7-40DE-826A-94377FC9966E}" action="add"/>
</revisions>
</file>

<file path=xl/revisions/revisionLog1223.xml><?xml version="1.0" encoding="utf-8"?>
<revisions xmlns="http://schemas.openxmlformats.org/spreadsheetml/2006/main" xmlns:r="http://schemas.openxmlformats.org/officeDocument/2006/relationships">
  <rcv guid="{DA15D12B-B687-4104-AF35-4470F046E021}" action="delete"/>
  <rdn rId="0" localSheetId="3" customView="1" name="Z_DA15D12B_B687_4104_AF35_4470F046E021_.wvu.FilterData" hidden="1" oldHidden="1">
    <formula>'2014 год'!$A$11:$G$1201</formula>
    <oldFormula>'2014 год'!$A$11:$G$1201</oldFormula>
  </rdn>
  <rcv guid="{DA15D12B-B687-4104-AF35-4470F046E021}" action="add"/>
</revisions>
</file>

<file path=xl/revisions/revisionLog12231.xml><?xml version="1.0" encoding="utf-8"?>
<revisions xmlns="http://schemas.openxmlformats.org/spreadsheetml/2006/main" xmlns:r="http://schemas.openxmlformats.org/officeDocument/2006/relationships">
  <rcv guid="{DA15D12B-B687-4104-AF35-4470F046E021}" action="delete"/>
  <rdn rId="0" localSheetId="3" customView="1" name="Z_DA15D12B_B687_4104_AF35_4470F046E021_.wvu.FilterData" hidden="1" oldHidden="1">
    <formula>'2014 год'!$A$11:$G$1201</formula>
    <oldFormula>'2014 год'!$A$11:$G$1201</oldFormula>
  </rdn>
  <rcv guid="{DA15D12B-B687-4104-AF35-4470F046E021}" action="add"/>
</revisions>
</file>

<file path=xl/revisions/revisionLog122311.xml><?xml version="1.0" encoding="utf-8"?>
<revisions xmlns="http://schemas.openxmlformats.org/spreadsheetml/2006/main" xmlns:r="http://schemas.openxmlformats.org/officeDocument/2006/relationships">
  <rcc rId="4455" sId="3" numFmtId="4">
    <oc r="H315">
      <v>-62.6</v>
    </oc>
    <nc r="H315">
      <f>-62.6+22000</f>
    </nc>
  </rcc>
  <rcc rId="4456" sId="3" numFmtId="4">
    <oc r="H285">
      <v>0</v>
    </oc>
    <nc r="H285">
      <v>-10132.200000000001</v>
    </nc>
  </rcc>
  <rcc rId="4457" sId="3" numFmtId="4">
    <nc r="H562">
      <v>1268</v>
    </nc>
  </rcc>
  <rcc rId="4458" sId="3">
    <oc r="H404">
      <f>-355.3+445.5+30-475.5</f>
    </oc>
    <nc r="H404">
      <f>-355.3+445.5+30-475.5+1500</f>
    </nc>
  </rcc>
</revisions>
</file>

<file path=xl/revisions/revisionLog1223111.xml><?xml version="1.0" encoding="utf-8"?>
<revisions xmlns="http://schemas.openxmlformats.org/spreadsheetml/2006/main" xmlns:r="http://schemas.openxmlformats.org/officeDocument/2006/relationships">
  <rcc rId="4164" sId="3" numFmtId="4">
    <oc r="H53">
      <v>100</v>
    </oc>
    <nc r="H53">
      <f>100+238.9</f>
    </nc>
  </rcc>
  <rcc rId="4165" sId="3" numFmtId="4">
    <oc r="H62">
      <v>61.5</v>
    </oc>
    <nc r="H62">
      <f>61.5+100</f>
    </nc>
  </rcc>
  <rcc rId="4166" sId="3" numFmtId="4">
    <oc r="H58">
      <v>-372.1</v>
    </oc>
    <nc r="H58">
      <f>-372.1-600</f>
    </nc>
  </rcc>
  <rcc rId="4167" sId="3" numFmtId="4">
    <nc r="H97">
      <v>20000</v>
    </nc>
  </rcc>
  <rcc rId="4168" sId="3" numFmtId="4">
    <nc r="H91">
      <v>80</v>
    </nc>
  </rcc>
  <rcc rId="4169" sId="3" numFmtId="4">
    <oc r="H324">
      <v>9271.7000000000007</v>
    </oc>
    <nc r="H324">
      <f>9271.7-217.2</f>
    </nc>
  </rcc>
  <rcc rId="4170" sId="3" numFmtId="4">
    <oc r="H329">
      <v>282.60000000000002</v>
    </oc>
    <nc r="H329">
      <f>282.6-311.7</f>
    </nc>
  </rcc>
  <rrc rId="4171" sId="3" ref="A338:XFD338" action="insertRow">
    <undo index="0" exp="area" ref3D="1" dr="$G$1:$G$1048576" dn="Z_5B0ECC04_287D_41FE_BA8D_5B249E27F599_.wvu.Cols" sId="3"/>
  </rrc>
  <rcc rId="4172" sId="3" odxf="1" dxf="1">
    <nc r="A338" t="inlineStr">
      <is>
        <t>Закупка товаров, работ, услуг в целях капитального ремонта государственного (муниципального) имущества</t>
      </is>
    </nc>
    <odxf>
      <fill>
        <patternFill patternType="none">
          <bgColor indexed="65"/>
        </patternFill>
      </fill>
    </odxf>
    <ndxf>
      <fill>
        <patternFill patternType="solid">
          <bgColor theme="8" tint="0.79998168889431442"/>
        </patternFill>
      </fill>
    </ndxf>
  </rcc>
  <rcc rId="4173" sId="3" odxf="1" dxf="1">
    <nc r="B338" t="inlineStr">
      <is>
        <t>923</t>
      </is>
    </nc>
    <odxf>
      <fill>
        <patternFill patternType="none">
          <bgColor indexed="65"/>
        </patternFill>
      </fill>
    </odxf>
    <ndxf>
      <fill>
        <patternFill patternType="solid">
          <bgColor theme="8" tint="0.79998168889431442"/>
        </patternFill>
      </fill>
    </ndxf>
  </rcc>
  <rcc rId="4174" sId="3" odxf="1" dxf="1">
    <nc r="C338" t="inlineStr">
      <is>
        <t>05</t>
      </is>
    </nc>
    <odxf>
      <fill>
        <patternFill patternType="none">
          <bgColor indexed="65"/>
        </patternFill>
      </fill>
    </odxf>
    <ndxf>
      <fill>
        <patternFill patternType="solid">
          <bgColor theme="8" tint="0.79998168889431442"/>
        </patternFill>
      </fill>
    </ndxf>
  </rcc>
  <rcc rId="4175" sId="3" odxf="1" dxf="1">
    <nc r="D338" t="inlineStr">
      <is>
        <t>02</t>
      </is>
    </nc>
    <odxf>
      <fill>
        <patternFill patternType="none">
          <bgColor indexed="65"/>
        </patternFill>
      </fill>
    </odxf>
    <ndxf>
      <fill>
        <patternFill patternType="solid">
          <bgColor theme="8" tint="0.79998168889431442"/>
        </patternFill>
      </fill>
    </ndxf>
  </rcc>
  <rfmt sheetId="3" sqref="E338" start="0" length="0">
    <dxf>
      <fill>
        <patternFill patternType="solid">
          <bgColor theme="8" tint="0.79998168889431442"/>
        </patternFill>
      </fill>
    </dxf>
  </rfmt>
  <rcc rId="4176" sId="3" odxf="1" dxf="1">
    <nc r="F338" t="inlineStr">
      <is>
        <t>243</t>
      </is>
    </nc>
    <odxf>
      <fill>
        <patternFill>
          <bgColor theme="0"/>
        </patternFill>
      </fill>
    </odxf>
    <ndxf>
      <fill>
        <patternFill>
          <bgColor theme="8" tint="0.79998168889431442"/>
        </patternFill>
      </fill>
    </ndxf>
  </rcc>
  <rfmt sheetId="3" sqref="G338" start="0" length="0">
    <dxf>
      <fill>
        <patternFill>
          <bgColor theme="8" tint="0.79998168889431442"/>
        </patternFill>
      </fill>
    </dxf>
  </rfmt>
  <rfmt sheetId="3" sqref="H338" start="0" length="0">
    <dxf>
      <fill>
        <patternFill>
          <bgColor theme="8" tint="0.79998168889431442"/>
        </patternFill>
      </fill>
    </dxf>
  </rfmt>
  <rfmt sheetId="3" sqref="I338" start="0" length="0">
    <dxf>
      <fill>
        <patternFill>
          <bgColor theme="8" tint="0.79998168889431442"/>
        </patternFill>
      </fill>
    </dxf>
  </rfmt>
  <rcc rId="4177" sId="3">
    <nc r="E338" t="inlineStr">
      <is>
        <t>99 0 2540</t>
      </is>
    </nc>
  </rcc>
  <rcc rId="4178" sId="3">
    <oc r="G337">
      <f>G339</f>
    </oc>
    <nc r="G337">
      <f>G338+G339</f>
    </nc>
  </rcc>
  <rcc rId="4179" sId="3">
    <oc r="H337">
      <f>H339</f>
    </oc>
    <nc r="H337">
      <f>H338+H339</f>
    </nc>
  </rcc>
  <rcc rId="4180" sId="3">
    <oc r="I337">
      <f>I339</f>
    </oc>
    <nc r="I337">
      <f>I338+I339</f>
    </nc>
  </rcc>
  <rrc rId="4181" sId="3" ref="A339:XFD339" action="insertRow">
    <undo index="0" exp="area" ref3D="1" dr="$G$1:$G$1048576" dn="Z_5B0ECC04_287D_41FE_BA8D_5B249E27F599_.wvu.Cols" sId="3"/>
  </rrc>
  <rcc rId="4182" sId="3" odxf="1" dxf="1">
    <nc r="A339" t="inlineStr">
      <is>
        <t>в т.ч.за счет межбюджетных трансфертов из бюджетов поселений</t>
      </is>
    </nc>
    <odxf>
      <alignment horizontal="justify" readingOrder="0"/>
    </odxf>
    <ndxf>
      <alignment horizontal="left" readingOrder="0"/>
    </ndxf>
  </rcc>
  <rcc rId="4183" sId="3">
    <nc r="B339" t="inlineStr">
      <is>
        <t>923</t>
      </is>
    </nc>
  </rcc>
  <rcc rId="4184" sId="3">
    <nc r="C339" t="inlineStr">
      <is>
        <t>05</t>
      </is>
    </nc>
  </rcc>
  <rcc rId="4185" sId="3">
    <nc r="D339" t="inlineStr">
      <is>
        <t>02</t>
      </is>
    </nc>
  </rcc>
  <rcc rId="4186" sId="3">
    <nc r="E339" t="inlineStr">
      <is>
        <t>99 0 2540</t>
      </is>
    </nc>
  </rcc>
  <rcc rId="4187" sId="3">
    <nc r="I339">
      <f>G339+H339</f>
    </nc>
  </rcc>
  <rcc rId="4188" sId="3">
    <nc r="F339" t="inlineStr">
      <is>
        <t>243</t>
      </is>
    </nc>
  </rcc>
  <rcc rId="4189" sId="3" numFmtId="4">
    <nc r="H339">
      <v>1002.7</v>
    </nc>
  </rcc>
  <rcc rId="4190" sId="3" numFmtId="4">
    <nc r="H338">
      <v>1002.7</v>
    </nc>
  </rcc>
  <rcc rId="4191" sId="3" numFmtId="4">
    <oc r="H341">
      <v>0</v>
    </oc>
    <nc r="H341">
      <v>-1002.7</v>
    </nc>
  </rcc>
  <rcc rId="4192" sId="3" numFmtId="4">
    <oc r="H340">
      <v>0</v>
    </oc>
    <nc r="H340">
      <v>-1002.7</v>
    </nc>
  </rcc>
  <rcc rId="4193" sId="3">
    <nc r="I338">
      <f>H338</f>
    </nc>
  </rcc>
  <rcv guid="{EA1929C7-85F7-40DE-826A-94377FC9966E}" action="delete"/>
  <rdn rId="0" localSheetId="3" customView="1" name="Z_EA1929C7_85F7_40DE_826A_94377FC9966E_.wvu.PrintArea" hidden="1" oldHidden="1">
    <formula>'2014 год'!$A$1:$I$1192</formula>
    <oldFormula>'2014 год'!$A$1:$I$1192</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год'!$A$8:$F$1192</formula>
    <oldFormula>'2014 год'!$A$8:$F$1192</oldFormula>
  </rdn>
  <rcv guid="{EA1929C7-85F7-40DE-826A-94377FC9966E}" action="add"/>
</revisions>
</file>

<file path=xl/revisions/revisionLog1224.xml><?xml version="1.0" encoding="utf-8"?>
<revisions xmlns="http://schemas.openxmlformats.org/spreadsheetml/2006/main" xmlns:r="http://schemas.openxmlformats.org/officeDocument/2006/relationships">
  <rcc rId="4756" sId="3" numFmtId="4">
    <oc r="H793">
      <v>500</v>
    </oc>
    <nc r="H793">
      <v>0</v>
    </nc>
  </rcc>
  <rcv guid="{DA15D12B-B687-4104-AF35-4470F046E021}" action="delete"/>
  <rdn rId="0" localSheetId="3" customView="1" name="Z_DA15D12B_B687_4104_AF35_4470F046E021_.wvu.FilterData" hidden="1" oldHidden="1">
    <formula>'2014 год'!$A$11:$G$1202</formula>
    <oldFormula>'2014 год'!$A$11:$G$1202</oldFormula>
  </rdn>
  <rcv guid="{DA15D12B-B687-4104-AF35-4470F046E021}" action="add"/>
</revisions>
</file>

<file path=xl/revisions/revisionLog123.xml><?xml version="1.0" encoding="utf-8"?>
<revisions xmlns="http://schemas.openxmlformats.org/spreadsheetml/2006/main" xmlns:r="http://schemas.openxmlformats.org/officeDocument/2006/relationships">
  <rcc rId="4210" sId="3">
    <oc r="H1104">
      <f>-474+595</f>
    </oc>
    <nc r="H1104">
      <f>-474+600</f>
    </nc>
  </rcc>
  <rcc rId="4211" sId="3">
    <oc r="H1097">
      <f>474+310</f>
    </oc>
    <nc r="H1097">
      <f>474</f>
    </nc>
  </rcc>
  <rcc rId="4212" sId="3" numFmtId="4">
    <oc r="H1101">
      <v>55</v>
    </oc>
    <nc r="H1101">
      <v>360</v>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год'!$A$1:$I$1192</formula>
    <oldFormula>'2014 год'!$A$1:$I$1192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год'!$A$8:$F$1192</formula>
    <oldFormula>'2014 год'!$A$8:$F$1192</oldFormula>
  </rdn>
  <rcv guid="{167491D8-6D6D-447D-A119-5E65D8431081}" action="add"/>
</revisions>
</file>

<file path=xl/revisions/revisionLog123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год'!$A$1:$I$1190</formula>
    <oldFormula>'2014 год'!$A$1:$I$1190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год'!$A$8:$F$1190</formula>
    <oldFormula>'2014 год'!$A$8:$F$1190</oldFormula>
  </rdn>
  <rcv guid="{167491D8-6D6D-447D-A119-5E65D8431081}" action="add"/>
</revisions>
</file>

<file path=xl/revisions/revisionLog12311.xml><?xml version="1.0" encoding="utf-8"?>
<revisions xmlns="http://schemas.openxmlformats.org/spreadsheetml/2006/main" xmlns:r="http://schemas.openxmlformats.org/officeDocument/2006/relationships">
  <rcc rId="4087" sId="3">
    <oc r="A1154" t="inlineStr">
      <is>
        <t>Осуществление переданных государственных полномочий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статьями 6, 7, частями 1 и 2 статьи 8 Закона Республики Коми «Об административной ответственности в Республике Коми»</t>
      </is>
    </oc>
    <nc r="A1154"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статьями 6, 7, частями 1 и 2 статьи 8 Закона Республики Коми «Об административной ответственности в Республике Коми»</t>
      </is>
    </nc>
  </rcc>
  <rcc rId="4088" sId="3">
    <oc r="A1150" t="inlineStr">
      <is>
        <t>Осуществление переданных государственных полномочий Республики Коми по определению перечня должностных лиц местного самоуправления, уполномоченных составлять протоколы от административных правонарушениях</t>
      </is>
    </oc>
    <nc r="A1150"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частью 4 статьи 8 Закона Республики Коми «Об административной ответственности в Республике Коми»</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год'!$A$1:$I$1190</formula>
    <oldFormula>'2014 год'!$A$1:$I$1190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год'!$A$8:$F$1190</formula>
    <oldFormula>'2014 год'!$A$8:$F$1190</oldFormula>
  </rdn>
  <rcv guid="{167491D8-6D6D-447D-A119-5E65D8431081}" action="add"/>
</revisions>
</file>

<file path=xl/revisions/revisionLog12311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год'!$A$1:$I$1142</formula>
    <oldFormula>'2014 год'!$A$1:$I$1142</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год'!$A$8:$F$1142</formula>
    <oldFormula>'2014 год'!$A$8:$F$1142</oldFormula>
  </rdn>
  <rcv guid="{EA1929C7-85F7-40DE-826A-94377FC9966E}" action="add"/>
</revisions>
</file>

<file path=xl/revisions/revisionLog123112.xml><?xml version="1.0" encoding="utf-8"?>
<revisions xmlns="http://schemas.openxmlformats.org/spreadsheetml/2006/main" xmlns:r="http://schemas.openxmlformats.org/officeDocument/2006/relationships">
  <rcc rId="3701" sId="3" odxf="1" dxf="1">
    <nc r="A451" t="inlineStr">
      <is>
        <t>Приобретение товаров, работ, услуг в пользу граждан в целях их социального обеспечения</t>
      </is>
    </nc>
    <odxf>
      <alignment horizontal="left" readingOrder="0"/>
    </odxf>
    <ndxf>
      <alignment horizontal="justify" readingOrder="0"/>
    </ndxf>
  </rcc>
  <rcc rId="3702" sId="3">
    <nc r="B451" t="inlineStr">
      <is>
        <t>923</t>
      </is>
    </nc>
  </rcc>
  <rcc rId="3703" sId="3">
    <nc r="C451" t="inlineStr">
      <is>
        <t>10</t>
      </is>
    </nc>
  </rcc>
  <rcc rId="3704" sId="3">
    <nc r="D451" t="inlineStr">
      <is>
        <t>03</t>
      </is>
    </nc>
  </rcc>
  <rcc rId="3705" sId="3">
    <nc r="E451" t="inlineStr">
      <is>
        <t>99 0 6313</t>
      </is>
    </nc>
  </rcc>
  <rcc rId="3706" sId="3" numFmtId="4">
    <nc r="H451">
      <v>136.80000000000001</v>
    </nc>
  </rcc>
  <rcc rId="3707" sId="3" odxf="1" dxf="1">
    <nc r="A450" t="inlineStr">
      <is>
        <t>Социальные выплаты гражданам, кроме публичных нормативных социальных выплат</t>
      </is>
    </nc>
    <odxf>
      <fill>
        <patternFill patternType="solid">
          <bgColor theme="0"/>
        </patternFill>
      </fill>
      <alignment horizontal="left" readingOrder="0"/>
    </odxf>
    <ndxf>
      <fill>
        <patternFill patternType="none">
          <bgColor indexed="65"/>
        </patternFill>
      </fill>
      <alignment horizontal="justify" readingOrder="0"/>
    </ndxf>
  </rcc>
  <rcc rId="3708" sId="3" odxf="1" dxf="1">
    <nc r="B450" t="inlineStr">
      <is>
        <t>923</t>
      </is>
    </nc>
    <odxf>
      <fill>
        <patternFill patternType="solid">
          <bgColor theme="0"/>
        </patternFill>
      </fill>
    </odxf>
    <ndxf>
      <fill>
        <patternFill patternType="none">
          <bgColor indexed="65"/>
        </patternFill>
      </fill>
    </ndxf>
  </rcc>
  <rcc rId="3709" sId="3" odxf="1" dxf="1">
    <nc r="C450" t="inlineStr">
      <is>
        <t>10</t>
      </is>
    </nc>
    <odxf>
      <fill>
        <patternFill patternType="solid">
          <bgColor theme="0"/>
        </patternFill>
      </fill>
    </odxf>
    <ndxf>
      <fill>
        <patternFill patternType="none">
          <bgColor indexed="65"/>
        </patternFill>
      </fill>
    </ndxf>
  </rcc>
  <rfmt sheetId="3" sqref="D450" start="0" length="0">
    <dxf>
      <fill>
        <patternFill patternType="none">
          <bgColor indexed="65"/>
        </patternFill>
      </fill>
    </dxf>
  </rfmt>
  <rfmt sheetId="3" sqref="E450" start="0" length="0">
    <dxf>
      <fill>
        <patternFill patternType="none">
          <bgColor indexed="65"/>
        </patternFill>
      </fill>
    </dxf>
  </rfmt>
  <rcc rId="3710" sId="3" odxf="1" dxf="1">
    <nc r="F450" t="inlineStr">
      <is>
        <t>320</t>
      </is>
    </nc>
    <odxf>
      <fill>
        <patternFill patternType="solid">
          <bgColor theme="0"/>
        </patternFill>
      </fill>
    </odxf>
    <ndxf>
      <fill>
        <patternFill patternType="none">
          <bgColor indexed="65"/>
        </patternFill>
      </fill>
    </ndxf>
  </rcc>
  <rcc rId="3711" sId="3">
    <nc r="E450" t="inlineStr">
      <is>
        <t>99 0 6313</t>
      </is>
    </nc>
  </rcc>
  <rcc rId="3712" sId="3" odxf="1" dxf="1">
    <nc r="B449" t="inlineStr">
      <is>
        <t>923</t>
      </is>
    </nc>
    <odxf>
      <fill>
        <patternFill patternType="solid">
          <bgColor theme="0"/>
        </patternFill>
      </fill>
    </odxf>
    <ndxf>
      <fill>
        <patternFill patternType="none">
          <bgColor indexed="65"/>
        </patternFill>
      </fill>
    </ndxf>
  </rcc>
  <rcc rId="3713" sId="3" odxf="1" dxf="1">
    <nc r="C449" t="inlineStr">
      <is>
        <t>10</t>
      </is>
    </nc>
    <odxf>
      <fill>
        <patternFill patternType="solid">
          <bgColor theme="0"/>
        </patternFill>
      </fill>
    </odxf>
    <ndxf>
      <fill>
        <patternFill patternType="none">
          <bgColor indexed="65"/>
        </patternFill>
      </fill>
    </ndxf>
  </rcc>
  <rfmt sheetId="3" sqref="D449" start="0" length="0">
    <dxf>
      <fill>
        <patternFill patternType="none">
          <bgColor indexed="65"/>
        </patternFill>
      </fill>
    </dxf>
  </rfmt>
  <rcc rId="3714" sId="3" odxf="1" dxf="1">
    <nc r="E449" t="inlineStr">
      <is>
        <t>99 0 6313</t>
      </is>
    </nc>
    <odxf>
      <fill>
        <patternFill patternType="solid">
          <bgColor theme="0"/>
        </patternFill>
      </fill>
    </odxf>
    <ndxf>
      <fill>
        <patternFill patternType="none">
          <bgColor indexed="65"/>
        </patternFill>
      </fill>
    </ndxf>
  </rcc>
  <rcc rId="3715" sId="3">
    <nc r="D449" t="inlineStr">
      <is>
        <t>03</t>
      </is>
    </nc>
  </rcc>
  <rcc rId="3716" sId="3">
    <nc r="D450" t="inlineStr">
      <is>
        <t>03</t>
      </is>
    </nc>
  </rcc>
  <rcc rId="3717" sId="3">
    <nc r="A449" t="inlineStr">
      <is>
        <t>Социальная поддержка населения</t>
      </is>
    </nc>
  </rcc>
  <rrc rId="3718" sId="3" ref="A448:XFD448" action="deleteRow">
    <undo index="0" exp="area" ref3D="1" dr="$G$1:$G$1048576" dn="Z_5B0ECC04_287D_41FE_BA8D_5B249E27F599_.wvu.Cols" sId="3"/>
    <rfmt sheetId="3" xfDxf="1" sqref="A448:XFD448" start="0" length="0"/>
    <rfmt sheetId="3" sqref="A448" start="0" length="0">
      <dxf>
        <font>
          <sz val="10"/>
          <color auto="1"/>
          <name val="Times New Roman"/>
          <scheme val="none"/>
        </font>
        <numFmt numFmtId="30" formatCode="@"/>
        <fill>
          <patternFill patternType="solid">
            <bgColor theme="0"/>
          </patternFill>
        </fill>
        <alignment horizontal="left" vertical="center" wrapText="1" readingOrder="0"/>
        <border outline="0">
          <left style="dotted">
            <color indexed="64"/>
          </left>
          <right style="dotted">
            <color indexed="64"/>
          </right>
          <top style="dotted">
            <color indexed="64"/>
          </top>
          <bottom style="dotted">
            <color indexed="64"/>
          </bottom>
        </border>
      </dxf>
    </rfmt>
    <rfmt sheetId="3" sqref="B448" start="0" length="0">
      <dxf>
        <font>
          <sz val="10"/>
          <color auto="1"/>
          <name val="Times New Roman"/>
          <scheme val="none"/>
        </font>
        <numFmt numFmtId="30" formatCode="@"/>
        <fill>
          <patternFill patternType="solid">
            <bgColor theme="0"/>
          </patternFill>
        </fill>
        <alignment horizontal="center" vertical="center" wrapText="1" readingOrder="0"/>
        <border outline="0">
          <left style="dotted">
            <color indexed="64"/>
          </left>
          <right style="dotted">
            <color indexed="64"/>
          </right>
          <top style="dotted">
            <color indexed="64"/>
          </top>
          <bottom style="dotted">
            <color indexed="64"/>
          </bottom>
        </border>
      </dxf>
    </rfmt>
    <rfmt sheetId="3" sqref="C448" start="0" length="0">
      <dxf>
        <font>
          <sz val="10"/>
          <color auto="1"/>
          <name val="Times New Roman"/>
          <scheme val="none"/>
        </font>
        <numFmt numFmtId="30" formatCode="@"/>
        <fill>
          <patternFill patternType="solid">
            <bgColor theme="0"/>
          </patternFill>
        </fill>
        <alignment horizontal="center" vertical="center" readingOrder="0"/>
        <border outline="0">
          <left style="dotted">
            <color indexed="64"/>
          </left>
          <right style="dotted">
            <color indexed="64"/>
          </right>
          <top style="dotted">
            <color indexed="64"/>
          </top>
          <bottom style="dotted">
            <color indexed="64"/>
          </bottom>
        </border>
      </dxf>
    </rfmt>
    <rfmt sheetId="3" sqref="D448" start="0" length="0">
      <dxf>
        <font>
          <sz val="10"/>
          <color auto="1"/>
          <name val="Times New Roman"/>
          <scheme val="none"/>
        </font>
        <numFmt numFmtId="30" formatCode="@"/>
        <fill>
          <patternFill patternType="solid">
            <bgColor theme="0"/>
          </patternFill>
        </fill>
        <alignment horizontal="center" vertical="center" readingOrder="0"/>
        <border outline="0">
          <left style="dotted">
            <color indexed="64"/>
          </left>
          <right style="dotted">
            <color indexed="64"/>
          </right>
          <top style="dotted">
            <color indexed="64"/>
          </top>
          <bottom style="dotted">
            <color indexed="64"/>
          </bottom>
        </border>
      </dxf>
    </rfmt>
    <rfmt sheetId="3" sqref="E448" start="0" length="0">
      <dxf>
        <font>
          <sz val="10"/>
          <color auto="1"/>
          <name val="Times New Roman"/>
          <scheme val="none"/>
        </font>
        <numFmt numFmtId="30" formatCode="@"/>
        <fill>
          <patternFill patternType="solid">
            <bgColor theme="0"/>
          </patternFill>
        </fill>
        <alignment horizontal="center" vertical="center" wrapText="1" readingOrder="0"/>
        <border outline="0">
          <left style="dotted">
            <color indexed="64"/>
          </left>
          <right style="dotted">
            <color indexed="64"/>
          </right>
          <top style="dotted">
            <color indexed="64"/>
          </top>
          <bottom style="dotted">
            <color indexed="64"/>
          </bottom>
        </border>
      </dxf>
    </rfmt>
    <rfmt sheetId="3" sqref="F448" start="0" length="0">
      <dxf>
        <font>
          <sz val="10"/>
          <color auto="1"/>
          <name val="Times New Roman"/>
          <scheme val="none"/>
        </font>
        <numFmt numFmtId="30" formatCode="@"/>
        <fill>
          <patternFill patternType="solid">
            <bgColor theme="0"/>
          </patternFill>
        </fill>
        <alignment horizontal="center" vertical="center" wrapText="1" readingOrder="0"/>
        <border outline="0">
          <left style="dotted">
            <color indexed="64"/>
          </left>
          <right style="dotted">
            <color indexed="64"/>
          </right>
          <top style="dotted">
            <color indexed="64"/>
          </top>
          <bottom style="dotted">
            <color indexed="64"/>
          </bottom>
        </border>
      </dxf>
    </rfmt>
    <rfmt sheetId="3" sqref="G448" start="0" length="0">
      <dxf>
        <font>
          <sz val="10"/>
          <color auto="1"/>
          <name val="Arial"/>
          <scheme val="none"/>
        </font>
        <numFmt numFmtId="166" formatCode="#,##0.0"/>
        <fill>
          <patternFill patternType="solid">
            <bgColor theme="0"/>
          </patternFill>
        </fill>
        <alignment horizontal="right" vertical="center" readingOrder="0"/>
        <border outline="0">
          <left style="dotted">
            <color indexed="64"/>
          </left>
          <right style="dotted">
            <color indexed="64"/>
          </right>
          <top style="dotted">
            <color indexed="64"/>
          </top>
          <bottom style="dotted">
            <color indexed="64"/>
          </bottom>
        </border>
      </dxf>
    </rfmt>
    <rfmt sheetId="3" sqref="H448" start="0" length="0">
      <dxf>
        <font>
          <sz val="10"/>
          <color auto="1"/>
          <name val="Arial"/>
          <scheme val="none"/>
        </font>
        <numFmt numFmtId="166" formatCode="#,##0.0"/>
        <fill>
          <patternFill patternType="solid">
            <bgColor theme="0"/>
          </patternFill>
        </fill>
        <alignment horizontal="right" vertical="center" readingOrder="0"/>
        <border outline="0">
          <left style="dotted">
            <color indexed="64"/>
          </left>
          <right style="dotted">
            <color indexed="64"/>
          </right>
          <top style="dotted">
            <color indexed="64"/>
          </top>
          <bottom style="dotted">
            <color indexed="64"/>
          </bottom>
        </border>
      </dxf>
    </rfmt>
    <rfmt sheetId="3" sqref="I448" start="0" length="0">
      <dxf>
        <font>
          <sz val="10"/>
          <color auto="1"/>
          <name val="Arial"/>
          <scheme val="none"/>
        </font>
        <numFmt numFmtId="166" formatCode="#,##0.0"/>
        <fill>
          <patternFill patternType="solid">
            <bgColor theme="0"/>
          </patternFill>
        </fill>
        <alignment horizontal="right" vertical="center" readingOrder="0"/>
        <border outline="0">
          <left style="dotted">
            <color indexed="64"/>
          </left>
          <right style="dotted">
            <color indexed="64"/>
          </right>
          <top style="dotted">
            <color indexed="64"/>
          </top>
          <bottom style="dotted">
            <color indexed="64"/>
          </bottom>
        </border>
      </dxf>
    </rfmt>
    <rfmt sheetId="3" sqref="J448" start="0" length="0">
      <dxf>
        <numFmt numFmtId="166" formatCode="#,##0.0"/>
      </dxf>
    </rfmt>
    <rfmt sheetId="3" sqref="K448" start="0" length="0">
      <dxf>
        <font>
          <b/>
          <sz val="10"/>
          <color auto="1"/>
          <name val="Arial Cyr"/>
          <scheme val="none"/>
        </font>
        <numFmt numFmtId="166" formatCode="#,##0.0"/>
      </dxf>
    </rfmt>
  </rrc>
  <rcc rId="3719" sId="3">
    <nc r="H449">
      <f>H450</f>
    </nc>
  </rcc>
  <rcc rId="3720" sId="3">
    <nc r="H448">
      <f>H449</f>
    </nc>
  </rcc>
  <rcc rId="3721" sId="3">
    <nc r="I450">
      <f>H450</f>
    </nc>
  </rcc>
  <rcc rId="3722" sId="3">
    <nc r="I449">
      <f>I450</f>
    </nc>
  </rcc>
  <rcc rId="3723" sId="3">
    <nc r="I448">
      <f>I449</f>
    </nc>
  </rcc>
</revisions>
</file>

<file path=xl/revisions/revisionLog1232.xml><?xml version="1.0" encoding="utf-8"?>
<revisions xmlns="http://schemas.openxmlformats.org/spreadsheetml/2006/main" xmlns:r="http://schemas.openxmlformats.org/officeDocument/2006/relationships">
  <rcc rId="4075" sId="5">
    <oc r="H3" t="inlineStr">
      <is>
        <t xml:space="preserve"> от 29 мая 2014 года  № 5-27/366</t>
      </is>
    </oc>
    <nc r="H3" t="inlineStr">
      <is>
        <t xml:space="preserve"> от 26 сентября 2014 года  № </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год'!$A$1:$I$1190</formula>
    <oldFormula>'2014 год'!$A$1:$I$1190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год'!$A$8:$F$1190</formula>
    <oldFormula>'2014 год'!$A$8:$F$1190</oldFormula>
  </rdn>
  <rcv guid="{167491D8-6D6D-447D-A119-5E65D8431081}" action="add"/>
</revisions>
</file>

<file path=xl/revisions/revisionLog1232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год'!$A$1:$I$1190</formula>
    <oldFormula>'2014 год'!$A$1:$I$1190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год'!$A$8:$F$1190</formula>
    <oldFormula>'2014 год'!$A$8:$F$1190</oldFormula>
  </rdn>
  <rcv guid="{167491D8-6D6D-447D-A119-5E65D8431081}" action="add"/>
</revisions>
</file>

<file path=xl/revisions/revisionLog123211.xml><?xml version="1.0" encoding="utf-8"?>
<revisions xmlns="http://schemas.openxmlformats.org/spreadsheetml/2006/main" xmlns:r="http://schemas.openxmlformats.org/officeDocument/2006/relationships">
  <rrc rId="3803" sId="3" ref="A115:XFD115" action="insertRow">
    <undo index="0" exp="area" ref3D="1" dr="$G$1:$G$1048576" dn="Z_5B0ECC04_287D_41FE_BA8D_5B249E27F599_.wvu.Cols" sId="3"/>
  </rrc>
  <rrc rId="3804" sId="3" ref="A115:XFD115" action="insertRow">
    <undo index="0" exp="area" ref3D="1" dr="$G$1:$G$1048576" dn="Z_5B0ECC04_287D_41FE_BA8D_5B249E27F599_.wvu.Cols" sId="3"/>
  </rrc>
  <rrc rId="3805" sId="3" ref="A116:XFD116" action="insertRow">
    <undo index="0" exp="area" ref3D="1" dr="$G$1:$G$1048576" dn="Z_5B0ECC04_287D_41FE_BA8D_5B249E27F599_.wvu.Cols" sId="3"/>
  </rrc>
  <rrc rId="3806" sId="3" ref="A115:XFD115" action="insertRow">
    <undo index="0" exp="area" ref3D="1" dr="$G$1:$G$1048576" dn="Z_5B0ECC04_287D_41FE_BA8D_5B249E27F599_.wvu.Cols" sId="3"/>
  </rrc>
  <rrc rId="3807" sId="3" ref="A115:XFD115" action="insertRow">
    <undo index="0" exp="area" ref3D="1" dr="$G$1:$G$1048576" dn="Z_5B0ECC04_287D_41FE_BA8D_5B249E27F599_.wvu.Cols" sId="3"/>
  </rrc>
  <rrc rId="3808" sId="3" ref="A115:XFD115" action="insertRow">
    <undo index="0" exp="area" ref3D="1" dr="$G$1:$G$1048576" dn="Z_5B0ECC04_287D_41FE_BA8D_5B249E27F599_.wvu.Cols" sId="3"/>
  </rrc>
  <rrc rId="3809" sId="3" ref="A115:XFD115" action="insertRow">
    <undo index="0" exp="area" ref3D="1" dr="$G$1:$G$1048576" dn="Z_5B0ECC04_287D_41FE_BA8D_5B249E27F599_.wvu.Cols" sId="3"/>
  </rrc>
  <rfmt sheetId="3" sqref="A115" start="0" length="0">
    <dxf>
      <font>
        <sz val="9"/>
        <color indexed="8"/>
        <name val="Times New Roman"/>
        <scheme val="none"/>
      </font>
      <numFmt numFmtId="30" formatCode="@"/>
      <fill>
        <patternFill>
          <bgColor theme="0"/>
        </patternFill>
      </fill>
      <alignment horizontal="justify" readingOrder="0"/>
    </dxf>
  </rfmt>
  <rcc rId="3810" sId="3" odxf="1" dxf="1">
    <nc r="B115" t="inlineStr">
      <is>
        <t>923</t>
      </is>
    </nc>
    <odxf>
      <fill>
        <patternFill>
          <bgColor theme="8" tint="0.79998168889431442"/>
        </patternFill>
      </fill>
    </odxf>
    <ndxf>
      <fill>
        <patternFill>
          <bgColor theme="0"/>
        </patternFill>
      </fill>
    </ndxf>
  </rcc>
  <rcc rId="3811" sId="3" odxf="1" dxf="1">
    <nc r="C115" t="inlineStr">
      <is>
        <t>01</t>
      </is>
    </nc>
    <odxf>
      <fill>
        <patternFill>
          <bgColor theme="8" tint="0.79998168889431442"/>
        </patternFill>
      </fill>
    </odxf>
    <ndxf>
      <fill>
        <patternFill>
          <bgColor theme="0"/>
        </patternFill>
      </fill>
    </ndxf>
  </rcc>
  <rcc rId="3812" sId="3" odxf="1" dxf="1">
    <nc r="D115" t="inlineStr">
      <is>
        <t>13</t>
      </is>
    </nc>
    <odxf>
      <fill>
        <patternFill>
          <bgColor theme="8" tint="0.79998168889431442"/>
        </patternFill>
      </fill>
    </odxf>
    <ndxf>
      <fill>
        <patternFill>
          <bgColor theme="0"/>
        </patternFill>
      </fill>
    </ndxf>
  </rcc>
  <rfmt sheetId="3" sqref="E115" start="0" length="0">
    <dxf>
      <fill>
        <patternFill>
          <bgColor theme="0"/>
        </patternFill>
      </fill>
    </dxf>
  </rfmt>
  <rfmt sheetId="3" sqref="F115" start="0" length="0">
    <dxf>
      <fill>
        <patternFill>
          <bgColor theme="0"/>
        </patternFill>
      </fill>
    </dxf>
  </rfmt>
  <rcc rId="3813" sId="3" odxf="1" dxf="1">
    <nc r="G115">
      <f>G116+G119</f>
    </nc>
    <odxf>
      <fill>
        <patternFill>
          <bgColor theme="8" tint="0.79998168889431442"/>
        </patternFill>
      </fill>
    </odxf>
    <ndxf>
      <fill>
        <patternFill>
          <bgColor theme="0"/>
        </patternFill>
      </fill>
    </ndxf>
  </rcc>
  <rcc rId="3814" sId="3" odxf="1" dxf="1">
    <nc r="H115">
      <f>H116+H119</f>
    </nc>
    <odxf>
      <fill>
        <patternFill>
          <bgColor theme="8" tint="0.79998168889431442"/>
        </patternFill>
      </fill>
    </odxf>
    <ndxf>
      <fill>
        <patternFill>
          <bgColor theme="0"/>
        </patternFill>
      </fill>
    </ndxf>
  </rcc>
  <rcc rId="3815" sId="3" odxf="1" dxf="1">
    <nc r="I115">
      <f>I116+I119</f>
    </nc>
    <odxf>
      <fill>
        <patternFill>
          <bgColor theme="8" tint="0.79998168889431442"/>
        </patternFill>
      </fill>
    </odxf>
    <ndxf>
      <fill>
        <patternFill>
          <bgColor theme="0"/>
        </patternFill>
      </fill>
    </ndxf>
  </rcc>
  <rcc rId="3816" sId="3" odxf="1" dxf="1">
    <nc r="A116" t="inlineStr">
      <is>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is>
    </nc>
    <odxf>
      <font>
        <sz val="9"/>
        <name val="Times New Roman"/>
        <scheme val="none"/>
      </font>
      <fill>
        <patternFill patternType="solid">
          <bgColor theme="8" tint="0.79998168889431442"/>
        </patternFill>
      </fill>
      <alignment horizontal="left" readingOrder="0"/>
    </odxf>
    <ndxf>
      <font>
        <sz val="9"/>
        <color indexed="8"/>
        <name val="Times New Roman"/>
        <scheme val="none"/>
      </font>
      <fill>
        <patternFill patternType="none">
          <bgColor indexed="65"/>
        </patternFill>
      </fill>
      <alignment horizontal="general" readingOrder="0"/>
    </ndxf>
  </rcc>
  <rcc rId="3817" sId="3" odxf="1" dxf="1">
    <nc r="B116" t="inlineStr">
      <is>
        <t>923</t>
      </is>
    </nc>
    <odxf>
      <fill>
        <patternFill patternType="solid">
          <bgColor theme="8" tint="0.79998168889431442"/>
        </patternFill>
      </fill>
    </odxf>
    <ndxf>
      <fill>
        <patternFill patternType="none">
          <bgColor indexed="65"/>
        </patternFill>
      </fill>
    </ndxf>
  </rcc>
  <rcc rId="3818" sId="3" odxf="1" dxf="1">
    <nc r="C116" t="inlineStr">
      <is>
        <t>01</t>
      </is>
    </nc>
    <odxf>
      <fill>
        <patternFill>
          <bgColor theme="8" tint="0.79998168889431442"/>
        </patternFill>
      </fill>
    </odxf>
    <ndxf>
      <fill>
        <patternFill>
          <bgColor indexed="9"/>
        </patternFill>
      </fill>
    </ndxf>
  </rcc>
  <rcc rId="3819" sId="3" odxf="1" dxf="1">
    <nc r="D116" t="inlineStr">
      <is>
        <t>13</t>
      </is>
    </nc>
    <odxf>
      <fill>
        <patternFill>
          <bgColor theme="8" tint="0.79998168889431442"/>
        </patternFill>
      </fill>
    </odxf>
    <ndxf>
      <fill>
        <patternFill>
          <bgColor theme="0"/>
        </patternFill>
      </fill>
    </ndxf>
  </rcc>
  <rfmt sheetId="3" sqref="E116" start="0" length="0">
    <dxf>
      <font>
        <sz val="9"/>
        <name val="Times New Roman"/>
        <scheme val="none"/>
      </font>
      <fill>
        <patternFill>
          <bgColor theme="0"/>
        </patternFill>
      </fill>
    </dxf>
  </rfmt>
  <rcc rId="3820" sId="3" odxf="1" dxf="1">
    <nc r="F116" t="inlineStr">
      <is>
        <t>100</t>
      </is>
    </nc>
    <odxf>
      <fill>
        <patternFill patternType="solid">
          <bgColor theme="8" tint="0.79998168889431442"/>
        </patternFill>
      </fill>
    </odxf>
    <ndxf>
      <fill>
        <patternFill patternType="none">
          <bgColor indexed="65"/>
        </patternFill>
      </fill>
    </ndxf>
  </rcc>
  <rcc rId="3821" sId="3" odxf="1" dxf="1">
    <nc r="G116">
      <f>G117</f>
    </nc>
    <odxf>
      <fill>
        <patternFill patternType="solid">
          <bgColor theme="8" tint="0.79998168889431442"/>
        </patternFill>
      </fill>
    </odxf>
    <ndxf>
      <fill>
        <patternFill patternType="none">
          <bgColor indexed="65"/>
        </patternFill>
      </fill>
    </ndxf>
  </rcc>
  <rcc rId="3822" sId="3" odxf="1" dxf="1">
    <nc r="H116">
      <f>H117</f>
    </nc>
    <odxf>
      <fill>
        <patternFill patternType="solid">
          <bgColor theme="8" tint="0.79998168889431442"/>
        </patternFill>
      </fill>
    </odxf>
    <ndxf>
      <fill>
        <patternFill patternType="none">
          <bgColor indexed="65"/>
        </patternFill>
      </fill>
    </ndxf>
  </rcc>
  <rcc rId="3823" sId="3" odxf="1" dxf="1">
    <nc r="I116">
      <f>I117</f>
    </nc>
    <odxf>
      <fill>
        <patternFill patternType="solid">
          <bgColor theme="8" tint="0.79998168889431442"/>
        </patternFill>
      </fill>
    </odxf>
    <ndxf>
      <fill>
        <patternFill patternType="none">
          <bgColor indexed="65"/>
        </patternFill>
      </fill>
    </ndxf>
  </rcc>
  <rcc rId="3824" sId="3" odxf="1" dxf="1">
    <nc r="A117" t="inlineStr">
      <is>
        <t>Расходы на выплаты персоналу государственных (муниципальных) органов</t>
      </is>
    </nc>
    <odxf>
      <font>
        <sz val="9"/>
        <name val="Times New Roman"/>
        <scheme val="none"/>
      </font>
      <fill>
        <patternFill patternType="solid">
          <bgColor theme="8" tint="0.79998168889431442"/>
        </patternFill>
      </fill>
      <alignment horizontal="left" readingOrder="0"/>
    </odxf>
    <ndxf>
      <font>
        <sz val="9"/>
        <color indexed="8"/>
        <name val="Times New Roman"/>
        <scheme val="none"/>
      </font>
      <fill>
        <patternFill patternType="none">
          <bgColor indexed="65"/>
        </patternFill>
      </fill>
      <alignment horizontal="general" readingOrder="0"/>
    </ndxf>
  </rcc>
  <rcc rId="3825" sId="3" odxf="1" dxf="1">
    <nc r="B117" t="inlineStr">
      <is>
        <t>923</t>
      </is>
    </nc>
    <odxf>
      <fill>
        <patternFill patternType="solid">
          <bgColor theme="8" tint="0.79998168889431442"/>
        </patternFill>
      </fill>
    </odxf>
    <ndxf>
      <fill>
        <patternFill patternType="none">
          <bgColor indexed="65"/>
        </patternFill>
      </fill>
    </ndxf>
  </rcc>
  <rcc rId="3826" sId="3" odxf="1" dxf="1">
    <nc r="C117" t="inlineStr">
      <is>
        <t>01</t>
      </is>
    </nc>
    <odxf>
      <fill>
        <patternFill>
          <bgColor theme="8" tint="0.79998168889431442"/>
        </patternFill>
      </fill>
    </odxf>
    <ndxf>
      <fill>
        <patternFill>
          <bgColor indexed="9"/>
        </patternFill>
      </fill>
    </ndxf>
  </rcc>
  <rcc rId="3827" sId="3" odxf="1" dxf="1">
    <nc r="D117" t="inlineStr">
      <is>
        <t>13</t>
      </is>
    </nc>
    <odxf>
      <fill>
        <patternFill>
          <bgColor theme="8" tint="0.79998168889431442"/>
        </patternFill>
      </fill>
    </odxf>
    <ndxf>
      <fill>
        <patternFill>
          <bgColor theme="0"/>
        </patternFill>
      </fill>
    </ndxf>
  </rcc>
  <rfmt sheetId="3" sqref="E117" start="0" length="0">
    <dxf>
      <font>
        <sz val="9"/>
        <name val="Times New Roman"/>
        <scheme val="none"/>
      </font>
      <fill>
        <patternFill>
          <bgColor theme="0"/>
        </patternFill>
      </fill>
    </dxf>
  </rfmt>
  <rcc rId="3828" sId="3" odxf="1" dxf="1">
    <nc r="F117" t="inlineStr">
      <is>
        <t>120</t>
      </is>
    </nc>
    <odxf>
      <fill>
        <patternFill patternType="solid">
          <bgColor theme="8" tint="0.79998168889431442"/>
        </patternFill>
      </fill>
    </odxf>
    <ndxf>
      <fill>
        <patternFill patternType="none">
          <bgColor indexed="65"/>
        </patternFill>
      </fill>
    </ndxf>
  </rcc>
  <rcc rId="3829" sId="3" odxf="1" dxf="1">
    <nc r="G117">
      <f>G118</f>
    </nc>
    <odxf>
      <fill>
        <patternFill patternType="solid">
          <bgColor theme="8" tint="0.79998168889431442"/>
        </patternFill>
      </fill>
    </odxf>
    <ndxf>
      <fill>
        <patternFill patternType="none">
          <bgColor indexed="65"/>
        </patternFill>
      </fill>
    </ndxf>
  </rcc>
  <rcc rId="3830" sId="3" odxf="1" dxf="1">
    <nc r="H117">
      <f>H118</f>
    </nc>
    <odxf>
      <fill>
        <patternFill patternType="solid">
          <bgColor theme="8" tint="0.79998168889431442"/>
        </patternFill>
      </fill>
    </odxf>
    <ndxf>
      <fill>
        <patternFill patternType="none">
          <bgColor indexed="65"/>
        </patternFill>
      </fill>
    </ndxf>
  </rcc>
  <rcc rId="3831" sId="3" odxf="1" dxf="1">
    <nc r="I117">
      <f>I118</f>
    </nc>
    <odxf>
      <fill>
        <patternFill patternType="solid">
          <bgColor theme="8" tint="0.79998168889431442"/>
        </patternFill>
      </fill>
    </odxf>
    <ndxf>
      <fill>
        <patternFill patternType="none">
          <bgColor indexed="65"/>
        </patternFill>
      </fill>
    </ndxf>
  </rcc>
  <rcc rId="3832" sId="3" odxf="1" dxf="1">
    <nc r="A118" t="inlineStr">
      <is>
        <t xml:space="preserve"> Фонд оплаты труда государственных (муниципальных) органов и взносы по обязательному социальному страхованию</t>
      </is>
    </nc>
    <odxf>
      <font>
        <sz val="9"/>
        <name val="Times New Roman"/>
        <scheme val="none"/>
      </font>
      <alignment horizontal="left" readingOrder="0"/>
    </odxf>
    <ndxf>
      <font>
        <sz val="9"/>
        <color indexed="8"/>
        <name val="Times New Roman"/>
        <scheme val="none"/>
      </font>
      <alignment horizontal="justify" readingOrder="0"/>
    </ndxf>
  </rcc>
  <rcc rId="3833" sId="3">
    <nc r="B118" t="inlineStr">
      <is>
        <t>923</t>
      </is>
    </nc>
  </rcc>
  <rcc rId="3834" sId="3">
    <nc r="C118" t="inlineStr">
      <is>
        <t>01</t>
      </is>
    </nc>
  </rcc>
  <rcc rId="3835" sId="3">
    <nc r="D118" t="inlineStr">
      <is>
        <t>13</t>
      </is>
    </nc>
  </rcc>
  <rfmt sheetId="3" sqref="E118" start="0" length="0">
    <dxf>
      <font>
        <sz val="9"/>
        <name val="Times New Roman"/>
        <scheme val="none"/>
      </font>
    </dxf>
  </rfmt>
  <rcc rId="3836" sId="3">
    <nc r="F118" t="inlineStr">
      <is>
        <t>121</t>
      </is>
    </nc>
  </rcc>
  <rcc rId="3837" sId="3">
    <nc r="I118">
      <f>G118+H118</f>
    </nc>
  </rcc>
  <rcc rId="3838" sId="3" numFmtId="4">
    <nc r="H118">
      <v>5.4</v>
    </nc>
  </rcc>
  <rcc rId="3839" sId="3" numFmtId="4">
    <nc r="G118">
      <v>0</v>
    </nc>
  </rcc>
  <rcc rId="3840" sId="3" odxf="1" dxf="1">
    <nc r="E115" t="inlineStr">
      <is>
        <t>99 0 7317</t>
      </is>
    </nc>
    <ndxf>
      <font>
        <sz val="9"/>
        <name val="Times New Roman"/>
        <scheme val="none"/>
      </font>
    </ndxf>
  </rcc>
  <rcc rId="3841" sId="3" odxf="1" dxf="1">
    <nc r="E116" t="inlineStr">
      <is>
        <t>99 0 7317</t>
      </is>
    </nc>
    <ndxf>
      <font>
        <sz val="9"/>
        <name val="Times New Roman"/>
        <scheme val="none"/>
      </font>
    </ndxf>
  </rcc>
  <rcc rId="3842" sId="3" odxf="1" dxf="1">
    <nc r="E117" t="inlineStr">
      <is>
        <t>99 0 7317</t>
      </is>
    </nc>
    <ndxf>
      <font>
        <sz val="9"/>
        <name val="Times New Roman"/>
        <scheme val="none"/>
      </font>
    </ndxf>
  </rcc>
  <rfmt sheetId="3" sqref="E119" start="0" length="0">
    <dxf>
      <font>
        <sz val="9"/>
        <name val="Times New Roman"/>
        <scheme val="none"/>
      </font>
      <fill>
        <patternFill>
          <bgColor theme="0"/>
        </patternFill>
      </fill>
    </dxf>
  </rfmt>
  <rfmt sheetId="3" sqref="E120" start="0" length="0">
    <dxf>
      <font>
        <sz val="9"/>
        <name val="Times New Roman"/>
        <scheme val="none"/>
      </font>
      <fill>
        <patternFill>
          <bgColor theme="0"/>
        </patternFill>
      </fill>
    </dxf>
  </rfmt>
  <rcc rId="3843" sId="3" odxf="1" dxf="1">
    <nc r="E118" t="inlineStr">
      <is>
        <t>99 0 7317</t>
      </is>
    </nc>
    <ndxf>
      <font>
        <sz val="9"/>
        <name val="Times New Roman"/>
        <scheme val="none"/>
      </font>
    </ndxf>
  </rcc>
  <rcc rId="3844" sId="3" odxf="1" dxf="1">
    <nc r="A119" t="inlineStr">
      <is>
        <t>Закупка товаров, работ и услуг для государственных (муниципальных) нужд</t>
      </is>
    </nc>
    <odxf>
      <fill>
        <patternFill patternType="solid">
          <bgColor theme="8" tint="0.79998168889431442"/>
        </patternFill>
      </fill>
      <alignment horizontal="left" readingOrder="0"/>
    </odxf>
    <ndxf>
      <fill>
        <patternFill patternType="none">
          <bgColor indexed="65"/>
        </patternFill>
      </fill>
      <alignment horizontal="justify" readingOrder="0"/>
    </ndxf>
  </rcc>
  <rcc rId="3845" sId="3" odxf="1" dxf="1">
    <nc r="B119" t="inlineStr">
      <is>
        <t>923</t>
      </is>
    </nc>
    <odxf>
      <fill>
        <patternFill>
          <bgColor theme="8" tint="0.79998168889431442"/>
        </patternFill>
      </fill>
    </odxf>
    <ndxf>
      <fill>
        <patternFill>
          <bgColor theme="0"/>
        </patternFill>
      </fill>
    </ndxf>
  </rcc>
  <rcc rId="3846" sId="3" odxf="1" dxf="1">
    <nc r="C119" t="inlineStr">
      <is>
        <t>01</t>
      </is>
    </nc>
    <odxf>
      <fill>
        <patternFill>
          <bgColor theme="8" tint="0.79998168889431442"/>
        </patternFill>
      </fill>
    </odxf>
    <ndxf>
      <fill>
        <patternFill>
          <bgColor theme="0"/>
        </patternFill>
      </fill>
    </ndxf>
  </rcc>
  <rcc rId="3847" sId="3" odxf="1" dxf="1">
    <nc r="D119" t="inlineStr">
      <is>
        <t>13</t>
      </is>
    </nc>
    <odxf>
      <fill>
        <patternFill>
          <bgColor theme="8" tint="0.79998168889431442"/>
        </patternFill>
      </fill>
    </odxf>
    <ndxf>
      <fill>
        <patternFill>
          <bgColor theme="0"/>
        </patternFill>
      </fill>
    </ndxf>
  </rcc>
  <rfmt sheetId="3" sqref="E119" start="0" length="0">
    <dxf>
      <font>
        <sz val="9"/>
        <name val="Times New Roman"/>
        <scheme val="none"/>
      </font>
    </dxf>
  </rfmt>
  <rcc rId="3848" sId="3" odxf="1" dxf="1">
    <nc r="F119" t="inlineStr">
      <is>
        <t>200</t>
      </is>
    </nc>
    <odxf>
      <fill>
        <patternFill patternType="solid">
          <bgColor theme="8" tint="0.79998168889431442"/>
        </patternFill>
      </fill>
    </odxf>
    <ndxf>
      <fill>
        <patternFill patternType="none">
          <bgColor indexed="65"/>
        </patternFill>
      </fill>
    </ndxf>
  </rcc>
  <rcc rId="3849" sId="3" odxf="1" dxf="1">
    <nc r="G119">
      <f>G120</f>
    </nc>
    <odxf>
      <fill>
        <patternFill>
          <bgColor theme="8" tint="0.79998168889431442"/>
        </patternFill>
      </fill>
    </odxf>
    <ndxf>
      <fill>
        <patternFill>
          <bgColor theme="0"/>
        </patternFill>
      </fill>
    </ndxf>
  </rcc>
  <rcc rId="3850" sId="3" odxf="1" dxf="1">
    <nc r="H119">
      <f>H120</f>
    </nc>
    <odxf>
      <fill>
        <patternFill>
          <bgColor theme="8" tint="0.79998168889431442"/>
        </patternFill>
      </fill>
    </odxf>
    <ndxf>
      <fill>
        <patternFill>
          <bgColor theme="0"/>
        </patternFill>
      </fill>
    </ndxf>
  </rcc>
  <rcc rId="3851" sId="3" odxf="1" dxf="1">
    <nc r="I119">
      <f>I120</f>
    </nc>
    <odxf>
      <fill>
        <patternFill>
          <bgColor theme="8" tint="0.79998168889431442"/>
        </patternFill>
      </fill>
    </odxf>
    <ndxf>
      <fill>
        <patternFill>
          <bgColor theme="0"/>
        </patternFill>
      </fill>
    </ndxf>
  </rcc>
  <rcc rId="3852" sId="3" odxf="1" dxf="1">
    <nc r="A120" t="inlineStr">
      <is>
        <t>Иные закупки товаров, работ и услуг для обеспечения государственных (муниципальных) нужд</t>
      </is>
    </nc>
    <odxf>
      <fill>
        <patternFill patternType="solid">
          <bgColor theme="8" tint="0.79998168889431442"/>
        </patternFill>
      </fill>
      <alignment horizontal="left" readingOrder="0"/>
    </odxf>
    <ndxf>
      <fill>
        <patternFill patternType="none">
          <bgColor indexed="65"/>
        </patternFill>
      </fill>
      <alignment horizontal="justify" readingOrder="0"/>
    </ndxf>
  </rcc>
  <rcc rId="3853" sId="3" odxf="1" dxf="1">
    <nc r="B120" t="inlineStr">
      <is>
        <t>923</t>
      </is>
    </nc>
    <odxf>
      <fill>
        <patternFill patternType="solid">
          <bgColor theme="8" tint="0.79998168889431442"/>
        </patternFill>
      </fill>
    </odxf>
    <ndxf>
      <fill>
        <patternFill patternType="none">
          <bgColor indexed="65"/>
        </patternFill>
      </fill>
    </ndxf>
  </rcc>
  <rcc rId="3854" sId="3" odxf="1" dxf="1">
    <nc r="C120" t="inlineStr">
      <is>
        <t>01</t>
      </is>
    </nc>
    <odxf>
      <fill>
        <patternFill patternType="solid">
          <bgColor theme="8" tint="0.79998168889431442"/>
        </patternFill>
      </fill>
    </odxf>
    <ndxf>
      <fill>
        <patternFill patternType="none">
          <bgColor indexed="65"/>
        </patternFill>
      </fill>
    </ndxf>
  </rcc>
  <rcc rId="3855" sId="3" odxf="1" dxf="1">
    <nc r="D120" t="inlineStr">
      <is>
        <t>13</t>
      </is>
    </nc>
    <odxf>
      <fill>
        <patternFill patternType="solid">
          <bgColor theme="8" tint="0.79998168889431442"/>
        </patternFill>
      </fill>
    </odxf>
    <ndxf>
      <fill>
        <patternFill patternType="none">
          <bgColor indexed="65"/>
        </patternFill>
      </fill>
    </ndxf>
  </rcc>
  <rfmt sheetId="3" sqref="E120" start="0" length="0">
    <dxf>
      <font>
        <sz val="9"/>
        <name val="Times New Roman"/>
        <scheme val="none"/>
      </font>
    </dxf>
  </rfmt>
  <rcc rId="3856" sId="3" odxf="1" dxf="1">
    <nc r="F120" t="inlineStr">
      <is>
        <t>240</t>
      </is>
    </nc>
    <odxf>
      <fill>
        <patternFill patternType="solid">
          <bgColor theme="8" tint="0.79998168889431442"/>
        </patternFill>
      </fill>
    </odxf>
    <ndxf>
      <fill>
        <patternFill patternType="none">
          <bgColor indexed="65"/>
        </patternFill>
      </fill>
    </ndxf>
  </rcc>
  <rcc rId="3857" sId="3" odxf="1" dxf="1">
    <nc r="G120">
      <f>G121</f>
    </nc>
    <odxf>
      <fill>
        <patternFill>
          <bgColor theme="8" tint="0.79998168889431442"/>
        </patternFill>
      </fill>
    </odxf>
    <ndxf>
      <fill>
        <patternFill>
          <bgColor theme="0"/>
        </patternFill>
      </fill>
    </ndxf>
  </rcc>
  <rcc rId="3858" sId="3" odxf="1" dxf="1">
    <nc r="H120">
      <f>H121</f>
    </nc>
    <odxf>
      <fill>
        <patternFill>
          <bgColor theme="8" tint="0.79998168889431442"/>
        </patternFill>
      </fill>
    </odxf>
    <ndxf>
      <fill>
        <patternFill>
          <bgColor theme="0"/>
        </patternFill>
      </fill>
    </ndxf>
  </rcc>
  <rcc rId="3859" sId="3" odxf="1" dxf="1">
    <nc r="I120">
      <f>I121</f>
    </nc>
    <odxf>
      <fill>
        <patternFill>
          <bgColor theme="8" tint="0.79998168889431442"/>
        </patternFill>
      </fill>
    </odxf>
    <ndxf>
      <fill>
        <patternFill>
          <bgColor theme="0"/>
        </patternFill>
      </fill>
    </ndxf>
  </rcc>
  <rcc rId="3860" sId="3">
    <nc r="A121" t="inlineStr">
      <is>
        <t xml:space="preserve">Прочая закупка товаров, работ и услуг для обеспечения государственных (муниципальных) нужд
</t>
      </is>
    </nc>
  </rcc>
  <rcc rId="3861" sId="3">
    <nc r="B121" t="inlineStr">
      <is>
        <t>923</t>
      </is>
    </nc>
  </rcc>
  <rcc rId="3862" sId="3">
    <nc r="C121" t="inlineStr">
      <is>
        <t>01</t>
      </is>
    </nc>
  </rcc>
  <rcc rId="3863" sId="3">
    <nc r="D121" t="inlineStr">
      <is>
        <t>13</t>
      </is>
    </nc>
  </rcc>
  <rcc rId="3864" sId="3">
    <nc r="F121" t="inlineStr">
      <is>
        <t>244</t>
      </is>
    </nc>
  </rcc>
  <rcc rId="3865" sId="3">
    <nc r="I121">
      <f>G121+H121</f>
    </nc>
  </rcc>
  <rcc rId="3866" sId="3" odxf="1" dxf="1">
    <nc r="E119" t="inlineStr">
      <is>
        <t>99 0 7317</t>
      </is>
    </nc>
    <ndxf>
      <font>
        <sz val="9"/>
        <name val="Times New Roman"/>
        <scheme val="none"/>
      </font>
    </ndxf>
  </rcc>
  <rcc rId="3867" sId="3" odxf="1" dxf="1">
    <nc r="E120" t="inlineStr">
      <is>
        <t>99 0 7317</t>
      </is>
    </nc>
    <ndxf>
      <font>
        <sz val="9"/>
        <name val="Times New Roman"/>
        <scheme val="none"/>
      </font>
    </ndxf>
  </rcc>
  <rcc rId="3868" sId="3" odxf="1" dxf="1">
    <nc r="E121" t="inlineStr">
      <is>
        <t>99 0 7317</t>
      </is>
    </nc>
    <ndxf>
      <font>
        <sz val="9"/>
        <name val="Times New Roman"/>
        <scheme val="none"/>
      </font>
    </ndxf>
  </rcc>
  <rcc rId="3869" sId="3" numFmtId="4">
    <nc r="H121">
      <v>1.5</v>
    </nc>
  </rcc>
  <rcc rId="3870" sId="3" numFmtId="4">
    <nc r="G121">
      <v>0</v>
    </nc>
  </rcc>
  <rcc rId="3871" sId="3">
    <oc r="A108" t="inlineStr">
      <is>
        <t>Осуществление переданных государственных полномочий Республики Коми по определению перечня должностных лиц местного самоуправления, уполномоченных составлять протоколы от административных правонарушениях</t>
      </is>
    </oc>
    <nc r="A108" t="inlineStr">
      <is>
        <t>Осуществление переданных государственных полномочий Республики Коми по определению перечня должностных лиц органов  местного самоуправления, уполномоченных составлять протоколы от административных правонарушениях</t>
      </is>
    </nc>
  </rcc>
  <rcc rId="3872" sId="3">
    <nc r="A115" t="inlineStr">
      <is>
        <t>Осуществление переданных государственных полномочий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t>
      </is>
    </nc>
  </rcc>
  <rcv guid="{EA1929C7-85F7-40DE-826A-94377FC9966E}" action="delete"/>
  <rdn rId="0" localSheetId="3" customView="1" name="Z_EA1929C7_85F7_40DE_826A_94377FC9966E_.wvu.PrintArea" hidden="1" oldHidden="1">
    <formula>'2014 год'!$A$1:$I$1186</formula>
    <oldFormula>'2014 год'!$A$1:$I$1186</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год'!$A$8:$F$1186</formula>
    <oldFormula>'2014 год'!$A$8:$F$1186</oldFormula>
  </rdn>
  <rcv guid="{EA1929C7-85F7-40DE-826A-94377FC9966E}" action="add"/>
</revisions>
</file>

<file path=xl/revisions/revisionLog124.xml><?xml version="1.0" encoding="utf-8"?>
<revisions xmlns="http://schemas.openxmlformats.org/spreadsheetml/2006/main" xmlns:r="http://schemas.openxmlformats.org/officeDocument/2006/relationships">
  <rcc rId="2719" sId="3">
    <oc r="I3" t="inlineStr">
      <is>
        <t xml:space="preserve"> от 29 мая 2014 года  № 5-27/366</t>
      </is>
    </oc>
    <nc r="I3" t="inlineStr">
      <is>
        <t xml:space="preserve"> от сентября 2014 года  № 5-27/366</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Rows" hidden="1" oldHidden="1">
    <formula>'2014 год'!$338:$341,'2014 год'!$362:$365,'2014 год'!$373:$376</formula>
    <oldFormula>'2014 год'!$338:$341,'2014 год'!$362:$365,'2014 год'!$373:$376</oldFormula>
  </rdn>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25.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год'!$A$1:$I$1190</formula>
    <oldFormula>'2014 год'!$A$1:$I$1190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год'!$A$8:$F$1190</formula>
    <oldFormula>'2014 год'!$A$8:$F$1190</oldFormula>
  </rdn>
  <rcv guid="{167491D8-6D6D-447D-A119-5E65D8431081}" action="add"/>
</revisions>
</file>

<file path=xl/revisions/revisionLog1251.xml><?xml version="1.0" encoding="utf-8"?>
<revisions xmlns="http://schemas.openxmlformats.org/spreadsheetml/2006/main" xmlns:r="http://schemas.openxmlformats.org/officeDocument/2006/relationships">
  <rcc rId="3942" sId="3" numFmtId="4">
    <nc r="H1188">
      <v>10000</v>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год'!$A$1:$I$1188</formula>
    <oldFormula>'2014 год'!$A$1:$I$1188</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год'!$A$8:$F$1188</formula>
    <oldFormula>'2014 год'!$A$8:$F$1188</oldFormula>
  </rdn>
  <rcv guid="{167491D8-6D6D-447D-A119-5E65D8431081}" action="add"/>
</revisions>
</file>

<file path=xl/revisions/revisionLog12511.xml><?xml version="1.0" encoding="utf-8"?>
<revisions xmlns="http://schemas.openxmlformats.org/spreadsheetml/2006/main" xmlns:r="http://schemas.openxmlformats.org/officeDocument/2006/relationships">
  <rrc rId="2847" sId="3" ref="A358:XFD358" action="deleteRow">
    <undo index="5" exp="ref" v="1" dr="I358" r="I343" sId="3"/>
    <undo index="5" exp="ref" v="1" dr="H358" r="H343" sId="3"/>
    <undo index="5" exp="ref" v="1" dr="G358" r="G343" sId="3"/>
    <undo index="2" exp="area" ref3D="1" dr="$A$369:$XFD$372" dn="Z_167491D8_6D6D_447D_A119_5E65D8431081_.wvu.Rows" sId="3"/>
    <undo index="1" exp="area" ref3D="1" dr="$A$358:$XFD$361" dn="Z_167491D8_6D6D_447D_A119_5E65D8431081_.wvu.Rows" sId="3"/>
    <undo index="0" exp="area" ref3D="1" dr="$G$1:$G$1048576" dn="Z_5B0ECC04_287D_41FE_BA8D_5B249E27F599_.wvu.Cols" sId="3"/>
    <rfmt sheetId="3" xfDxf="1" sqref="A358:XFD358" start="0" length="0"/>
    <rcc rId="0" sId="3" dxf="1">
      <nc r="A358" t="inlineStr">
        <is>
          <t>Строительство объектов размещения (полигонов, площадок хранения) твердых бытовых и промышленных отходов для обеспечения экологичной и эффективной утилизации отходов, за счет субсидии республиканского бюджета РК</t>
        </is>
      </nc>
      <ndxf>
        <font>
          <sz val="10"/>
          <color auto="1"/>
          <name val="Times New Roman"/>
          <scheme val="none"/>
        </font>
        <numFmt numFmtId="30" formatCode="@"/>
        <alignment horizontal="left" vertical="center" wrapText="1" readingOrder="0"/>
        <border outline="0">
          <left style="dotted">
            <color indexed="64"/>
          </left>
          <right style="dotted">
            <color indexed="64"/>
          </right>
          <top style="dotted">
            <color indexed="64"/>
          </top>
          <bottom style="dotted">
            <color indexed="64"/>
          </bottom>
        </border>
      </ndxf>
    </rcc>
    <rcc rId="0" sId="3" dxf="1">
      <nc r="B358" t="inlineStr">
        <is>
          <t>923</t>
        </is>
      </nc>
      <ndxf>
        <font>
          <i/>
          <sz val="10"/>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C358" t="inlineStr">
        <is>
          <t>05</t>
        </is>
      </nc>
      <ndxf>
        <font>
          <sz val="10"/>
          <color auto="1"/>
          <name val="Times New Roman"/>
          <scheme val="none"/>
        </font>
        <numFmt numFmtId="30" formatCode="@"/>
        <fill>
          <patternFill patternType="solid">
            <bgColor indexed="9"/>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D358" t="inlineStr">
        <is>
          <t>03</t>
        </is>
      </nc>
      <ndxf>
        <font>
          <sz val="10"/>
          <color auto="1"/>
          <name val="Times New Roman"/>
          <scheme val="none"/>
        </font>
        <numFmt numFmtId="30" formatCode="@"/>
        <fill>
          <patternFill patternType="solid">
            <bgColor indexed="9"/>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E358" t="inlineStr">
        <is>
          <t>99 0 7234</t>
        </is>
      </nc>
      <ndxf>
        <font>
          <sz val="10"/>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ndxf>
    </rcc>
    <rfmt sheetId="3" sqref="F358" start="0" length="0">
      <dxf>
        <font>
          <sz val="10"/>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dxf>
    </rfmt>
    <rcc rId="0" sId="3" dxf="1">
      <nc r="G358">
        <f>G359</f>
      </nc>
      <ndxf>
        <font>
          <sz val="10"/>
          <color auto="1"/>
          <name val="Arial"/>
          <scheme val="none"/>
        </font>
        <numFmt numFmtId="166" formatCode="#,##0.0"/>
        <fill>
          <patternFill patternType="solid">
            <bgColor indexed="9"/>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H358">
        <f>H359</f>
      </nc>
      <ndxf>
        <font>
          <sz val="10"/>
          <color auto="1"/>
          <name val="Arial"/>
          <scheme val="none"/>
        </font>
        <numFmt numFmtId="166" formatCode="#,##0.0"/>
        <fill>
          <patternFill patternType="solid">
            <bgColor indexed="9"/>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I358">
        <f>I359</f>
      </nc>
      <ndxf>
        <font>
          <sz val="10"/>
          <color auto="1"/>
          <name val="Arial"/>
          <scheme val="none"/>
        </font>
        <numFmt numFmtId="166" formatCode="#,##0.0"/>
        <fill>
          <patternFill patternType="solid">
            <bgColor indexed="9"/>
          </patternFill>
        </fill>
        <alignment horizontal="right" vertical="center" readingOrder="0"/>
        <border outline="0">
          <left style="dotted">
            <color indexed="64"/>
          </left>
          <right style="dotted">
            <color indexed="64"/>
          </right>
          <top style="dotted">
            <color indexed="64"/>
          </top>
          <bottom style="dotted">
            <color indexed="64"/>
          </bottom>
        </border>
      </ndxf>
    </rcc>
    <rfmt sheetId="3" sqref="J358" start="0" length="0">
      <dxf>
        <numFmt numFmtId="166" formatCode="#,##0.0"/>
      </dxf>
    </rfmt>
    <rfmt sheetId="3" sqref="K358" start="0" length="0">
      <dxf>
        <font>
          <b/>
          <sz val="10"/>
          <color auto="1"/>
          <name val="Arial Cyr"/>
          <scheme val="none"/>
        </font>
        <numFmt numFmtId="166" formatCode="#,##0.0"/>
      </dxf>
    </rfmt>
  </rrc>
  <rrc rId="2848" sId="3" ref="A358:XFD358" action="deleteRow">
    <undo index="2" exp="area" ref3D="1" dr="$A$368:$XFD$371" dn="Z_167491D8_6D6D_447D_A119_5E65D8431081_.wvu.Rows" sId="3"/>
    <undo index="1" exp="area" ref3D="1" dr="$A$358:$XFD$360" dn="Z_167491D8_6D6D_447D_A119_5E65D8431081_.wvu.Rows" sId="3"/>
    <undo index="0" exp="area" ref3D="1" dr="$G$1:$G$1048576" dn="Z_5B0ECC04_287D_41FE_BA8D_5B249E27F599_.wvu.Cols" sId="3"/>
    <rfmt sheetId="3" xfDxf="1" sqref="A358:XFD358" start="0" length="0"/>
    <rcc rId="0" sId="3" dxf="1">
      <nc r="A358" t="inlineStr">
        <is>
          <t>Капитальные вложения в объекты недвижимого имущества государственной (муниципальной) собственности</t>
        </is>
      </nc>
      <ndxf>
        <font>
          <sz val="9"/>
          <color theme="1"/>
          <name val="Times New Roman"/>
          <scheme val="none"/>
        </font>
        <numFmt numFmtId="30" formatCode="@"/>
        <alignment horizontal="left" vertical="center" wrapText="1" readingOrder="0"/>
        <border outline="0">
          <left style="dotted">
            <color indexed="64"/>
          </left>
          <right style="dotted">
            <color indexed="64"/>
          </right>
          <top style="dotted">
            <color indexed="64"/>
          </top>
          <bottom style="dotted">
            <color indexed="64"/>
          </bottom>
        </border>
      </ndxf>
    </rcc>
    <rcc rId="0" sId="3" dxf="1">
      <nc r="B358" t="inlineStr">
        <is>
          <t>923</t>
        </is>
      </nc>
      <ndxf>
        <font>
          <i/>
          <sz val="10"/>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C358" t="inlineStr">
        <is>
          <t>05</t>
        </is>
      </nc>
      <ndxf>
        <font>
          <sz val="10"/>
          <color auto="1"/>
          <name val="Times New Roman"/>
          <scheme val="none"/>
        </font>
        <numFmt numFmtId="30" formatCode="@"/>
        <fill>
          <patternFill patternType="solid">
            <bgColor indexed="9"/>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D358" t="inlineStr">
        <is>
          <t>03</t>
        </is>
      </nc>
      <ndxf>
        <font>
          <sz val="10"/>
          <color auto="1"/>
          <name val="Times New Roman"/>
          <scheme val="none"/>
        </font>
        <numFmt numFmtId="30" formatCode="@"/>
        <fill>
          <patternFill patternType="solid">
            <bgColor indexed="9"/>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E358" t="inlineStr">
        <is>
          <t>99 0 7234</t>
        </is>
      </nc>
      <ndxf>
        <font>
          <sz val="10"/>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F358" t="inlineStr">
        <is>
          <t>400</t>
        </is>
      </nc>
      <ndxf>
        <font>
          <sz val="10"/>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G358">
        <f>G359</f>
      </nc>
      <ndxf>
        <font>
          <sz val="10"/>
          <color auto="1"/>
          <name val="Arial"/>
          <scheme val="none"/>
        </font>
        <numFmt numFmtId="166" formatCode="#,##0.0"/>
        <fill>
          <patternFill patternType="solid">
            <bgColor indexed="9"/>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H358">
        <f>H359</f>
      </nc>
      <ndxf>
        <font>
          <sz val="10"/>
          <color auto="1"/>
          <name val="Arial"/>
          <scheme val="none"/>
        </font>
        <numFmt numFmtId="166" formatCode="#,##0.0"/>
        <fill>
          <patternFill patternType="solid">
            <bgColor indexed="9"/>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I358">
        <f>I359</f>
      </nc>
      <ndxf>
        <font>
          <sz val="10"/>
          <color auto="1"/>
          <name val="Arial"/>
          <scheme val="none"/>
        </font>
        <numFmt numFmtId="166" formatCode="#,##0.0"/>
        <fill>
          <patternFill patternType="solid">
            <bgColor indexed="9"/>
          </patternFill>
        </fill>
        <alignment horizontal="right" vertical="center" readingOrder="0"/>
        <border outline="0">
          <left style="dotted">
            <color indexed="64"/>
          </left>
          <right style="dotted">
            <color indexed="64"/>
          </right>
          <top style="dotted">
            <color indexed="64"/>
          </top>
          <bottom style="dotted">
            <color indexed="64"/>
          </bottom>
        </border>
      </ndxf>
    </rcc>
    <rfmt sheetId="3" sqref="J358" start="0" length="0">
      <dxf>
        <numFmt numFmtId="166" formatCode="#,##0.0"/>
      </dxf>
    </rfmt>
    <rfmt sheetId="3" sqref="K358" start="0" length="0">
      <dxf>
        <font>
          <b/>
          <sz val="10"/>
          <color auto="1"/>
          <name val="Arial Cyr"/>
          <scheme val="none"/>
        </font>
        <numFmt numFmtId="166" formatCode="#,##0.0"/>
      </dxf>
    </rfmt>
  </rrc>
  <rrc rId="2849" sId="3" ref="A358:XFD358" action="deleteRow">
    <undo index="2" exp="area" ref3D="1" dr="$A$367:$XFD$370" dn="Z_167491D8_6D6D_447D_A119_5E65D8431081_.wvu.Rows" sId="3"/>
    <undo index="1" exp="area" ref3D="1" dr="$A$358:$XFD$359" dn="Z_167491D8_6D6D_447D_A119_5E65D8431081_.wvu.Rows" sId="3"/>
    <undo index="0" exp="area" ref3D="1" dr="$G$1:$G$1048576" dn="Z_5B0ECC04_287D_41FE_BA8D_5B249E27F599_.wvu.Cols" sId="3"/>
    <rfmt sheetId="3" xfDxf="1" sqref="A358:XFD358" start="0" length="0"/>
    <rcc rId="0" sId="3" dxf="1">
      <nc r="A358" t="inlineStr">
        <is>
          <t>Бюджетные инвестиции</t>
        </is>
      </nc>
      <ndxf>
        <font>
          <sz val="9"/>
          <color auto="1"/>
          <name val="Times New Roman"/>
          <scheme val="none"/>
        </font>
        <numFmt numFmtId="30" formatCode="@"/>
        <alignment horizontal="left" vertical="center" wrapText="1" readingOrder="0"/>
        <border outline="0">
          <left style="dotted">
            <color indexed="64"/>
          </left>
          <right style="dotted">
            <color indexed="64"/>
          </right>
          <top style="dotted">
            <color indexed="64"/>
          </top>
          <bottom style="dotted">
            <color indexed="64"/>
          </bottom>
        </border>
      </ndxf>
    </rcc>
    <rcc rId="0" sId="3" dxf="1">
      <nc r="B358" t="inlineStr">
        <is>
          <t>923</t>
        </is>
      </nc>
      <ndxf>
        <font>
          <i/>
          <sz val="10"/>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C358" t="inlineStr">
        <is>
          <t>05</t>
        </is>
      </nc>
      <ndxf>
        <font>
          <sz val="10"/>
          <color auto="1"/>
          <name val="Times New Roman"/>
          <scheme val="none"/>
        </font>
        <numFmt numFmtId="30" formatCode="@"/>
        <fill>
          <patternFill patternType="solid">
            <bgColor indexed="9"/>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D358" t="inlineStr">
        <is>
          <t>03</t>
        </is>
      </nc>
      <ndxf>
        <font>
          <sz val="10"/>
          <color auto="1"/>
          <name val="Times New Roman"/>
          <scheme val="none"/>
        </font>
        <numFmt numFmtId="30" formatCode="@"/>
        <fill>
          <patternFill patternType="solid">
            <bgColor indexed="9"/>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E358" t="inlineStr">
        <is>
          <t>99 0 7234</t>
        </is>
      </nc>
      <ndxf>
        <font>
          <sz val="10"/>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F358" t="inlineStr">
        <is>
          <t>410</t>
        </is>
      </nc>
      <ndxf>
        <font>
          <sz val="10"/>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G358">
        <f>G359</f>
      </nc>
      <ndxf>
        <font>
          <sz val="10"/>
          <color auto="1"/>
          <name val="Arial"/>
          <scheme val="none"/>
        </font>
        <numFmt numFmtId="166" formatCode="#,##0.0"/>
        <fill>
          <patternFill patternType="solid">
            <bgColor indexed="9"/>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H358">
        <f>H359</f>
      </nc>
      <ndxf>
        <font>
          <sz val="10"/>
          <color auto="1"/>
          <name val="Arial"/>
          <scheme val="none"/>
        </font>
        <numFmt numFmtId="166" formatCode="#,##0.0"/>
        <fill>
          <patternFill patternType="solid">
            <bgColor indexed="9"/>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I358">
        <f>I359</f>
      </nc>
      <ndxf>
        <font>
          <sz val="10"/>
          <color auto="1"/>
          <name val="Arial"/>
          <scheme val="none"/>
        </font>
        <numFmt numFmtId="166" formatCode="#,##0.0"/>
        <fill>
          <patternFill patternType="solid">
            <bgColor indexed="9"/>
          </patternFill>
        </fill>
        <alignment horizontal="right" vertical="center" readingOrder="0"/>
        <border outline="0">
          <left style="dotted">
            <color indexed="64"/>
          </left>
          <right style="dotted">
            <color indexed="64"/>
          </right>
          <top style="dotted">
            <color indexed="64"/>
          </top>
          <bottom style="dotted">
            <color indexed="64"/>
          </bottom>
        </border>
      </ndxf>
    </rcc>
    <rfmt sheetId="3" sqref="J358" start="0" length="0">
      <dxf>
        <numFmt numFmtId="166" formatCode="#,##0.0"/>
      </dxf>
    </rfmt>
    <rfmt sheetId="3" sqref="K358" start="0" length="0">
      <dxf>
        <font>
          <b/>
          <sz val="10"/>
          <color auto="1"/>
          <name val="Arial Cyr"/>
          <scheme val="none"/>
        </font>
        <numFmt numFmtId="166" formatCode="#,##0.0"/>
      </dxf>
    </rfmt>
  </rrc>
  <rrc rId="2850" sId="3" ref="A358:XFD358" action="deleteRow">
    <undo index="2" exp="area" ref3D="1" dr="$A$366:$XFD$369" dn="Z_167491D8_6D6D_447D_A119_5E65D8431081_.wvu.Rows" sId="3"/>
    <undo index="1" exp="area" ref3D="1" dr="$A$358:$XFD$358" dn="Z_167491D8_6D6D_447D_A119_5E65D8431081_.wvu.Rows" sId="3"/>
    <undo index="0" exp="area" ref3D="1" dr="$G$1:$G$1048576" dn="Z_5B0ECC04_287D_41FE_BA8D_5B249E27F599_.wvu.Cols" sId="3"/>
    <rfmt sheetId="3" xfDxf="1" sqref="A358:XFD358" start="0" length="0"/>
    <rcc rId="0" sId="3" dxf="1">
      <nc r="A358" t="inlineStr">
        <is>
          <t>Бюджетные инвестиции в объекты капитального строительства государственной (муниципальной) собственности</t>
        </is>
      </nc>
      <ndxf>
        <font>
          <sz val="9"/>
          <color indexed="8"/>
          <name val="Times New Roman"/>
          <scheme val="none"/>
        </font>
        <numFmt numFmtId="30" formatCode="@"/>
        <fill>
          <patternFill patternType="solid">
            <bgColor theme="8" tint="0.79998168889431442"/>
          </patternFill>
        </fill>
        <alignment horizontal="justify" vertical="center" wrapText="1" readingOrder="0"/>
        <border outline="0">
          <left style="dotted">
            <color indexed="64"/>
          </left>
          <right style="dotted">
            <color indexed="64"/>
          </right>
          <top style="dotted">
            <color indexed="64"/>
          </top>
          <bottom style="dotted">
            <color indexed="64"/>
          </bottom>
        </border>
      </ndxf>
    </rcc>
    <rcc rId="0" sId="3" dxf="1">
      <nc r="B358" t="inlineStr">
        <is>
          <t>923</t>
        </is>
      </nc>
      <ndxf>
        <font>
          <i/>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C358" t="inlineStr">
        <is>
          <t>05</t>
        </is>
      </nc>
      <ndxf>
        <font>
          <sz val="10"/>
          <color auto="1"/>
          <name val="Times New Roman"/>
          <scheme val="none"/>
        </font>
        <numFmt numFmtId="30" formatCode="@"/>
        <fill>
          <patternFill patternType="solid">
            <bgColor theme="8" tint="0.79998168889431442"/>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D358" t="inlineStr">
        <is>
          <t>03</t>
        </is>
      </nc>
      <ndxf>
        <font>
          <sz val="10"/>
          <color auto="1"/>
          <name val="Times New Roman"/>
          <scheme val="none"/>
        </font>
        <numFmt numFmtId="30" formatCode="@"/>
        <fill>
          <patternFill patternType="solid">
            <bgColor theme="8" tint="0.79998168889431442"/>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E358" t="inlineStr">
        <is>
          <t>99 0 7234</t>
        </is>
      </nc>
      <n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F358" t="inlineStr">
        <is>
          <t>414</t>
        </is>
      </nc>
      <n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G358">
        <v>22000</v>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umFmtId="4">
      <nc r="H358">
        <v>-22000</v>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I358">
        <f>G358+H358</f>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fmt sheetId="3" sqref="J358" start="0" length="0">
      <dxf>
        <numFmt numFmtId="166" formatCode="#,##0.0"/>
      </dxf>
    </rfmt>
    <rfmt sheetId="3" sqref="K358" start="0" length="0">
      <dxf>
        <font>
          <b/>
          <sz val="10"/>
          <color auto="1"/>
          <name val="Arial Cyr"/>
          <scheme val="none"/>
        </font>
        <numFmt numFmtId="166" formatCode="#,##0.0"/>
      </dxf>
    </rfmt>
  </rrc>
  <rrc rId="2851" sId="3" ref="A365:XFD365" action="deleteRow">
    <undo index="7" exp="ref" v="1" dr="I365" r="I343" sId="3"/>
    <undo index="7" exp="ref" v="1" dr="H365" r="H343" sId="3"/>
    <undo index="7" exp="ref" v="1" dr="G365" r="G343" sId="3"/>
    <undo index="2" exp="area" ref3D="1" dr="$A$365:$XFD$368" dn="Z_167491D8_6D6D_447D_A119_5E65D8431081_.wvu.Rows" sId="3"/>
    <undo index="0" exp="area" ref3D="1" dr="$G$1:$G$1048576" dn="Z_5B0ECC04_287D_41FE_BA8D_5B249E27F599_.wvu.Cols" sId="3"/>
    <rfmt sheetId="3" xfDxf="1" sqref="A365:XFD365" start="0" length="0"/>
    <rcc rId="0" sId="3" dxf="1">
      <nc r="A365" t="inlineStr">
        <is>
          <t>Строительство объектов размещения (полигонов, площадок хранения) твердых бытовых и промышленных отходов для обеспечения экологичной и эффективной утилизации отходов, за счет средств бюджета МО МР "Печора"</t>
        </is>
      </nc>
      <ndxf>
        <font>
          <sz val="10"/>
          <color auto="1"/>
          <name val="Times New Roman"/>
          <scheme val="none"/>
        </font>
        <numFmt numFmtId="30" formatCode="@"/>
        <alignment horizontal="left" vertical="center" wrapText="1" readingOrder="0"/>
        <border outline="0">
          <left style="dotted">
            <color indexed="64"/>
          </left>
          <right style="dotted">
            <color indexed="64"/>
          </right>
          <top style="dotted">
            <color indexed="64"/>
          </top>
          <bottom style="dotted">
            <color indexed="64"/>
          </bottom>
        </border>
      </ndxf>
    </rcc>
    <rcc rId="0" sId="3" dxf="1">
      <nc r="B365" t="inlineStr">
        <is>
          <t>923</t>
        </is>
      </nc>
      <ndxf>
        <font>
          <i/>
          <sz val="9"/>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C365" t="inlineStr">
        <is>
          <t>05</t>
        </is>
      </nc>
      <ndxf>
        <font>
          <sz val="9"/>
          <color auto="1"/>
          <name val="Times New Roman"/>
          <scheme val="none"/>
        </font>
        <numFmt numFmtId="30" formatCode="@"/>
        <fill>
          <patternFill patternType="solid">
            <bgColor indexed="9"/>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D365" t="inlineStr">
        <is>
          <t>03</t>
        </is>
      </nc>
      <ndxf>
        <font>
          <sz val="9"/>
          <color auto="1"/>
          <name val="Times New Roman"/>
          <scheme val="none"/>
        </font>
        <numFmt numFmtId="30" formatCode="@"/>
        <fill>
          <patternFill patternType="solid">
            <bgColor indexed="9"/>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E365" t="inlineStr">
        <is>
          <t>99 0 8234</t>
        </is>
      </nc>
      <ndxf>
        <font>
          <sz val="10"/>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ndxf>
    </rcc>
    <rfmt sheetId="3" sqref="F365" start="0" length="0">
      <dxf>
        <font>
          <sz val="9"/>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dxf>
    </rfmt>
    <rcc rId="0" sId="3" dxf="1">
      <nc r="G365">
        <f>G366</f>
      </nc>
      <ndxf>
        <font>
          <sz val="10"/>
          <color auto="1"/>
          <name val="Arial"/>
          <scheme val="none"/>
        </font>
        <numFmt numFmtId="166" formatCode="#,##0.0"/>
        <fill>
          <patternFill patternType="solid">
            <bgColor theme="0"/>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H365">
        <f>H366</f>
      </nc>
      <ndxf>
        <font>
          <sz val="10"/>
          <color auto="1"/>
          <name val="Arial"/>
          <scheme val="none"/>
        </font>
        <numFmt numFmtId="166" formatCode="#,##0.0"/>
        <fill>
          <patternFill patternType="solid">
            <bgColor theme="0"/>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I365">
        <f>I366</f>
      </nc>
      <ndxf>
        <font>
          <sz val="10"/>
          <color auto="1"/>
          <name val="Arial"/>
          <scheme val="none"/>
        </font>
        <numFmt numFmtId="166" formatCode="#,##0.0"/>
        <fill>
          <patternFill patternType="solid">
            <bgColor theme="0"/>
          </patternFill>
        </fill>
        <alignment horizontal="right" vertical="center" readingOrder="0"/>
        <border outline="0">
          <left style="dotted">
            <color indexed="64"/>
          </left>
          <right style="dotted">
            <color indexed="64"/>
          </right>
          <top style="dotted">
            <color indexed="64"/>
          </top>
          <bottom style="dotted">
            <color indexed="64"/>
          </bottom>
        </border>
      </ndxf>
    </rcc>
    <rfmt sheetId="3" sqref="J365" start="0" length="0">
      <dxf>
        <numFmt numFmtId="166" formatCode="#,##0.0"/>
      </dxf>
    </rfmt>
    <rfmt sheetId="3" sqref="K365" start="0" length="0">
      <dxf>
        <font>
          <b/>
          <sz val="10"/>
          <color auto="1"/>
          <name val="Arial Cyr"/>
          <scheme val="none"/>
        </font>
        <numFmt numFmtId="166" formatCode="#,##0.0"/>
      </dxf>
    </rfmt>
  </rrc>
  <rrc rId="2852" sId="3" ref="A365:XFD365" action="deleteRow">
    <undo index="2" exp="area" ref3D="1" dr="$A$365:$XFD$367" dn="Z_167491D8_6D6D_447D_A119_5E65D8431081_.wvu.Rows" sId="3"/>
    <undo index="0" exp="area" ref3D="1" dr="$G$1:$G$1048576" dn="Z_5B0ECC04_287D_41FE_BA8D_5B249E27F599_.wvu.Cols" sId="3"/>
    <rfmt sheetId="3" xfDxf="1" sqref="A365:XFD365" start="0" length="0"/>
    <rcc rId="0" sId="3" dxf="1">
      <nc r="A365" t="inlineStr">
        <is>
          <t>Капитальные вложения в объекты недвижимого имущества государственной (муниципальной) собственности</t>
        </is>
      </nc>
      <ndxf>
        <font>
          <sz val="10"/>
          <color theme="1"/>
          <name val="Times New Roman"/>
          <scheme val="none"/>
        </font>
        <numFmt numFmtId="30" formatCode="@"/>
        <alignment horizontal="left" vertical="center" wrapText="1" readingOrder="0"/>
        <border outline="0">
          <left style="dotted">
            <color indexed="64"/>
          </left>
          <right style="dotted">
            <color indexed="64"/>
          </right>
          <top style="dotted">
            <color indexed="64"/>
          </top>
          <bottom style="dotted">
            <color indexed="64"/>
          </bottom>
        </border>
      </ndxf>
    </rcc>
    <rcc rId="0" sId="3" dxf="1">
      <nc r="B365" t="inlineStr">
        <is>
          <t>923</t>
        </is>
      </nc>
      <ndxf>
        <font>
          <i/>
          <sz val="9"/>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C365" t="inlineStr">
        <is>
          <t>05</t>
        </is>
      </nc>
      <ndxf>
        <font>
          <sz val="9"/>
          <color auto="1"/>
          <name val="Times New Roman"/>
          <scheme val="none"/>
        </font>
        <numFmt numFmtId="30" formatCode="@"/>
        <fill>
          <patternFill patternType="solid">
            <bgColor indexed="9"/>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D365" t="inlineStr">
        <is>
          <t>03</t>
        </is>
      </nc>
      <ndxf>
        <font>
          <sz val="9"/>
          <color auto="1"/>
          <name val="Times New Roman"/>
          <scheme val="none"/>
        </font>
        <numFmt numFmtId="30" formatCode="@"/>
        <fill>
          <patternFill patternType="solid">
            <bgColor indexed="9"/>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E365" t="inlineStr">
        <is>
          <t>99 0 8234</t>
        </is>
      </nc>
      <ndxf>
        <font>
          <sz val="10"/>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F365" t="inlineStr">
        <is>
          <t>400</t>
        </is>
      </nc>
      <ndxf>
        <font>
          <sz val="9"/>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G365">
        <f>G366</f>
      </nc>
      <ndxf>
        <font>
          <sz val="10"/>
          <color auto="1"/>
          <name val="Arial"/>
          <scheme val="none"/>
        </font>
        <numFmt numFmtId="166" formatCode="#,##0.0"/>
        <fill>
          <patternFill patternType="solid">
            <bgColor theme="0"/>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H365">
        <f>H366</f>
      </nc>
      <ndxf>
        <font>
          <sz val="10"/>
          <color auto="1"/>
          <name val="Arial"/>
          <scheme val="none"/>
        </font>
        <numFmt numFmtId="166" formatCode="#,##0.0"/>
        <fill>
          <patternFill patternType="solid">
            <bgColor theme="0"/>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I365">
        <f>I366</f>
      </nc>
      <ndxf>
        <font>
          <sz val="10"/>
          <color auto="1"/>
          <name val="Arial"/>
          <scheme val="none"/>
        </font>
        <numFmt numFmtId="166" formatCode="#,##0.0"/>
        <fill>
          <patternFill patternType="solid">
            <bgColor theme="0"/>
          </patternFill>
        </fill>
        <alignment horizontal="right" vertical="center" readingOrder="0"/>
        <border outline="0">
          <left style="dotted">
            <color indexed="64"/>
          </left>
          <right style="dotted">
            <color indexed="64"/>
          </right>
          <top style="dotted">
            <color indexed="64"/>
          </top>
          <bottom style="dotted">
            <color indexed="64"/>
          </bottom>
        </border>
      </ndxf>
    </rcc>
    <rfmt sheetId="3" sqref="J365" start="0" length="0">
      <dxf>
        <numFmt numFmtId="166" formatCode="#,##0.0"/>
      </dxf>
    </rfmt>
    <rfmt sheetId="3" sqref="K365" start="0" length="0">
      <dxf>
        <font>
          <b/>
          <sz val="10"/>
          <color auto="1"/>
          <name val="Arial Cyr"/>
          <scheme val="none"/>
        </font>
        <numFmt numFmtId="166" formatCode="#,##0.0"/>
      </dxf>
    </rfmt>
  </rrc>
  <rrc rId="2853" sId="3" ref="A365:XFD365" action="deleteRow">
    <undo index="2" exp="area" ref3D="1" dr="$A$365:$XFD$366" dn="Z_167491D8_6D6D_447D_A119_5E65D8431081_.wvu.Rows" sId="3"/>
    <undo index="0" exp="area" ref3D="1" dr="$G$1:$G$1048576" dn="Z_5B0ECC04_287D_41FE_BA8D_5B249E27F599_.wvu.Cols" sId="3"/>
    <rfmt sheetId="3" xfDxf="1" sqref="A365:XFD365" start="0" length="0"/>
    <rcc rId="0" sId="3" dxf="1">
      <nc r="A365" t="inlineStr">
        <is>
          <t>Бюджетные инвестиции</t>
        </is>
      </nc>
      <ndxf>
        <font>
          <sz val="10"/>
          <color auto="1"/>
          <name val="Times New Roman"/>
          <scheme val="none"/>
        </font>
        <numFmt numFmtId="30" formatCode="@"/>
        <alignment horizontal="left" vertical="center" wrapText="1" readingOrder="0"/>
        <border outline="0">
          <left style="dotted">
            <color indexed="64"/>
          </left>
          <right style="dotted">
            <color indexed="64"/>
          </right>
          <top style="dotted">
            <color indexed="64"/>
          </top>
          <bottom style="dotted">
            <color indexed="64"/>
          </bottom>
        </border>
      </ndxf>
    </rcc>
    <rcc rId="0" sId="3" dxf="1">
      <nc r="B365" t="inlineStr">
        <is>
          <t>923</t>
        </is>
      </nc>
      <ndxf>
        <font>
          <i/>
          <sz val="9"/>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C365" t="inlineStr">
        <is>
          <t>05</t>
        </is>
      </nc>
      <ndxf>
        <font>
          <sz val="9"/>
          <color auto="1"/>
          <name val="Times New Roman"/>
          <scheme val="none"/>
        </font>
        <numFmt numFmtId="30" formatCode="@"/>
        <fill>
          <patternFill patternType="solid">
            <bgColor indexed="9"/>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D365" t="inlineStr">
        <is>
          <t>03</t>
        </is>
      </nc>
      <ndxf>
        <font>
          <sz val="9"/>
          <color auto="1"/>
          <name val="Times New Roman"/>
          <scheme val="none"/>
        </font>
        <numFmt numFmtId="30" formatCode="@"/>
        <fill>
          <patternFill patternType="solid">
            <bgColor indexed="9"/>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E365" t="inlineStr">
        <is>
          <t>99 0 8234</t>
        </is>
      </nc>
      <ndxf>
        <font>
          <sz val="10"/>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F365" t="inlineStr">
        <is>
          <t>410</t>
        </is>
      </nc>
      <ndxf>
        <font>
          <sz val="9"/>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G365">
        <f>G366</f>
      </nc>
      <ndxf>
        <font>
          <sz val="10"/>
          <color auto="1"/>
          <name val="Arial"/>
          <scheme val="none"/>
        </font>
        <numFmt numFmtId="166" formatCode="#,##0.0"/>
        <fill>
          <patternFill patternType="solid">
            <bgColor theme="0"/>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H365">
        <f>H366</f>
      </nc>
      <ndxf>
        <font>
          <sz val="10"/>
          <color auto="1"/>
          <name val="Arial"/>
          <scheme val="none"/>
        </font>
        <numFmt numFmtId="166" formatCode="#,##0.0"/>
        <fill>
          <patternFill patternType="solid">
            <bgColor theme="0"/>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I365">
        <f>I366</f>
      </nc>
      <ndxf>
        <font>
          <sz val="10"/>
          <color auto="1"/>
          <name val="Arial"/>
          <scheme val="none"/>
        </font>
        <numFmt numFmtId="166" formatCode="#,##0.0"/>
        <fill>
          <patternFill patternType="solid">
            <bgColor theme="0"/>
          </patternFill>
        </fill>
        <alignment horizontal="right" vertical="center" readingOrder="0"/>
        <border outline="0">
          <left style="dotted">
            <color indexed="64"/>
          </left>
          <right style="dotted">
            <color indexed="64"/>
          </right>
          <top style="dotted">
            <color indexed="64"/>
          </top>
          <bottom style="dotted">
            <color indexed="64"/>
          </bottom>
        </border>
      </ndxf>
    </rcc>
    <rfmt sheetId="3" sqref="J365" start="0" length="0">
      <dxf>
        <numFmt numFmtId="166" formatCode="#,##0.0"/>
      </dxf>
    </rfmt>
    <rfmt sheetId="3" sqref="K365" start="0" length="0">
      <dxf>
        <font>
          <b/>
          <sz val="10"/>
          <color auto="1"/>
          <name val="Arial Cyr"/>
          <scheme val="none"/>
        </font>
        <numFmt numFmtId="166" formatCode="#,##0.0"/>
      </dxf>
    </rfmt>
  </rrc>
  <rrc rId="2854" sId="3" ref="A365:XFD365" action="deleteRow">
    <undo index="2" exp="area" ref3D="1" dr="$A$365:$XFD$365" dn="Z_167491D8_6D6D_447D_A119_5E65D8431081_.wvu.Rows" sId="3"/>
    <undo index="0" exp="area" ref3D="1" dr="$G$1:$G$1048576" dn="Z_5B0ECC04_287D_41FE_BA8D_5B249E27F599_.wvu.Cols" sId="3"/>
    <rfmt sheetId="3" xfDxf="1" sqref="A365:XFD365" start="0" length="0"/>
    <rcc rId="0" sId="3" dxf="1">
      <nc r="A365" t="inlineStr">
        <is>
          <t>Бюджетные инвестиции в объекты капитального строительства государственной (муниципальной) собственности</t>
        </is>
      </nc>
      <ndxf>
        <font>
          <sz val="10"/>
          <color indexed="8"/>
          <name val="Times New Roman"/>
          <scheme val="none"/>
        </font>
        <numFmt numFmtId="30" formatCode="@"/>
        <fill>
          <patternFill patternType="solid">
            <bgColor theme="8" tint="0.79998168889431442"/>
          </patternFill>
        </fill>
        <alignment horizontal="justify" vertical="center" wrapText="1" readingOrder="0"/>
        <border outline="0">
          <left style="dotted">
            <color indexed="64"/>
          </left>
          <right style="dotted">
            <color indexed="64"/>
          </right>
          <top style="dotted">
            <color indexed="64"/>
          </top>
          <bottom style="dotted">
            <color indexed="64"/>
          </bottom>
        </border>
      </ndxf>
    </rcc>
    <rcc rId="0" sId="3" dxf="1">
      <nc r="B365" t="inlineStr">
        <is>
          <t>923</t>
        </is>
      </nc>
      <ndxf>
        <font>
          <i/>
          <sz val="9"/>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C365" t="inlineStr">
        <is>
          <t>05</t>
        </is>
      </nc>
      <ndxf>
        <font>
          <sz val="9"/>
          <color auto="1"/>
          <name val="Times New Roman"/>
          <scheme val="none"/>
        </font>
        <numFmt numFmtId="30" formatCode="@"/>
        <fill>
          <patternFill patternType="solid">
            <bgColor theme="8" tint="0.79998168889431442"/>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D365" t="inlineStr">
        <is>
          <t>03</t>
        </is>
      </nc>
      <ndxf>
        <font>
          <sz val="9"/>
          <color auto="1"/>
          <name val="Times New Roman"/>
          <scheme val="none"/>
        </font>
        <numFmt numFmtId="30" formatCode="@"/>
        <fill>
          <patternFill patternType="solid">
            <bgColor theme="8" tint="0.79998168889431442"/>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E365" t="inlineStr">
        <is>
          <t>99 0 8234</t>
        </is>
      </nc>
      <n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F365" t="inlineStr">
        <is>
          <t>414</t>
        </is>
      </nc>
      <ndxf>
        <font>
          <sz val="9"/>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G365">
        <v>5500</v>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umFmtId="4">
      <nc r="H365">
        <v>-5500</v>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I365">
        <f>G365+H365</f>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fmt sheetId="3" sqref="J365" start="0" length="0">
      <dxf>
        <numFmt numFmtId="166" formatCode="#,##0.0"/>
      </dxf>
    </rfmt>
    <rfmt sheetId="3" sqref="K365" start="0" length="0">
      <dxf>
        <font>
          <b/>
          <sz val="10"/>
          <color auto="1"/>
          <name val="Arial Cyr"/>
          <scheme val="none"/>
        </font>
        <numFmt numFmtId="166" formatCode="#,##0.0"/>
      </dxf>
    </rfmt>
  </rrc>
  <rcc rId="2855" sId="3">
    <oc r="G343">
      <f>G344+G349+G353+#REF!+G358+G365</f>
    </oc>
    <nc r="G343">
      <f>G344+G349+G353+G358</f>
    </nc>
  </rcc>
  <rcc rId="2856" sId="3">
    <oc r="H343">
      <f>H344+H349+H353+#REF!+H358+H365</f>
    </oc>
    <nc r="H343">
      <f>H344+H349+H353+H358</f>
    </nc>
  </rcc>
  <rcc rId="2857" sId="3">
    <oc r="I343">
      <f>I344+I349+I353+#REF!+I358+I365</f>
    </oc>
    <nc r="I343">
      <f>I344+I349+I353+I358</f>
    </nc>
  </rcc>
  <rdn rId="0" localSheetId="3" customView="1" name="Z_167491D8_6D6D_447D_A119_5E65D8431081_.wvu.Rows" hidden="1" oldHidden="1">
    <oldFormula>'2014 год'!#REF!,'2014 год'!#REF!</oldFormula>
  </rdn>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год'!$A$1:$I$1130</formula>
    <oldFormula>'2014 год'!$A$1:$I$1130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год'!$A$8:$F$1130</formula>
    <oldFormula>'2014 год'!$A$8:$F$1130</oldFormula>
  </rdn>
  <rcv guid="{167491D8-6D6D-447D-A119-5E65D8431081}" action="add"/>
</revisions>
</file>

<file path=xl/revisions/revisionLog126.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год'!$A$1:$I$1190</formula>
    <oldFormula>'2014 год'!$A$1:$I$1190</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год'!$A$8:$F$1190</formula>
    <oldFormula>'2014 год'!$A$8:$F$1190</oldFormula>
  </rdn>
  <rcv guid="{EA1929C7-85F7-40DE-826A-94377FC9966E}" action="add"/>
</revisions>
</file>

<file path=xl/revisions/revisionLog1261.xml><?xml version="1.0" encoding="utf-8"?>
<revisions xmlns="http://schemas.openxmlformats.org/spreadsheetml/2006/main" xmlns:r="http://schemas.openxmlformats.org/officeDocument/2006/relationships">
  <rfmt sheetId="3" sqref="A1150">
    <dxf>
      <numFmt numFmtId="0" formatCode="General"/>
    </dxf>
  </rfmt>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год'!$A$1:$I$1190</formula>
    <oldFormula>'2014 год'!$A$1:$I$1190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год'!$A$8:$F$1190</formula>
    <oldFormula>'2014 год'!$A$8:$F$1190</oldFormula>
  </rdn>
  <rcv guid="{167491D8-6D6D-447D-A119-5E65D8431081}" action="add"/>
</revisions>
</file>

<file path=xl/revisions/revisionLog12611.xml><?xml version="1.0" encoding="utf-8"?>
<revisions xmlns="http://schemas.openxmlformats.org/spreadsheetml/2006/main" xmlns:r="http://schemas.openxmlformats.org/officeDocument/2006/relationships">
  <rcc rId="4069" sId="3">
    <oc r="I3" t="inlineStr">
      <is>
        <t xml:space="preserve"> от сентября 2014 года  № </t>
      </is>
    </oc>
    <nc r="I3" t="inlineStr">
      <is>
        <t xml:space="preserve"> от 26 сентября 2014 года  № </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год'!$A$1:$I$1190</formula>
    <oldFormula>'2014 год'!$A$1:$I$1190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год'!$A$8:$F$1190</formula>
    <oldFormula>'2014 год'!$A$8:$F$1190</oldFormula>
  </rdn>
  <rcv guid="{167491D8-6D6D-447D-A119-5E65D8431081}" action="add"/>
</revisions>
</file>

<file path=xl/revisions/revisionLog126111.xml><?xml version="1.0" encoding="utf-8"?>
<revisions xmlns="http://schemas.openxmlformats.org/spreadsheetml/2006/main" xmlns:r="http://schemas.openxmlformats.org/officeDocument/2006/relationships">
  <rcc rId="3083" sId="3">
    <oc r="A1114" t="inlineStr">
      <is>
        <t>Осуществление переданных государственных полномочий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статьями 6, 7, частями 1 и 2 статьи 8 Закона Республики Коми «Об административной ответственности в Республике Коми»</t>
      </is>
    </oc>
    <nc r="A1114" t="inlineStr">
      <is>
        <t>Осуществление переданных государственных полномочий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год'!$A$1:$I$1146</formula>
    <oldFormula>'2014 год'!$A$1:$I$1146</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год'!$A$8:$F$1146</formula>
    <oldFormula>'2014 год'!$A$8:$F$1146</oldFormula>
  </rdn>
  <rcv guid="{167491D8-6D6D-447D-A119-5E65D8431081}" action="add"/>
</revisions>
</file>

<file path=xl/revisions/revisionLog1262.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год'!$A$1:$I$1190</formula>
    <oldFormula>'2014 год'!$A$1:$I$1190</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год'!$A$8:$F$1190</formula>
    <oldFormula>'2014 год'!$A$8:$F$1190</oldFormula>
  </rdn>
  <rcv guid="{EA1929C7-85F7-40DE-826A-94377FC9966E}" action="add"/>
</revisions>
</file>

<file path=xl/revisions/revisionLog12621.xml><?xml version="1.0" encoding="utf-8"?>
<revisions xmlns="http://schemas.openxmlformats.org/spreadsheetml/2006/main" xmlns:r="http://schemas.openxmlformats.org/officeDocument/2006/relationships">
  <rcc rId="3112" sId="3">
    <nc r="H1071">
      <f>-25+25</f>
    </nc>
  </rcc>
  <rcc rId="3113" sId="3" numFmtId="4">
    <oc r="H817">
      <v>0</v>
    </oc>
    <nc r="H817">
      <f>-99.9+99.9</f>
    </nc>
  </rcc>
  <rcc rId="3114" sId="3">
    <nc r="H814">
      <f>-80.93-24.47</f>
    </nc>
  </rcc>
  <rrc rId="3115" sId="3" ref="A811:XFD811" action="insertRow">
    <undo index="0" exp="area" ref3D="1" dr="$G$1:$G$1048576" dn="Z_5B0ECC04_287D_41FE_BA8D_5B249E27F599_.wvu.Cols" sId="3"/>
  </rrc>
  <rrc rId="3116" sId="3" ref="A811:XFD811" action="insertRow">
    <undo index="0" exp="area" ref3D="1" dr="$G$1:$G$1048576" dn="Z_5B0ECC04_287D_41FE_BA8D_5B249E27F599_.wvu.Cols" sId="3"/>
  </rrc>
  <rrc rId="3117" sId="3" ref="A811:XFD811" action="insertRow">
    <undo index="0" exp="area" ref3D="1" dr="$G$1:$G$1048576" dn="Z_5B0ECC04_287D_41FE_BA8D_5B249E27F599_.wvu.Cols" sId="3"/>
  </rrc>
  <rcc rId="3118" sId="3" odxf="1" dxf="1">
    <nc r="A811" t="inlineStr">
      <is>
        <t xml:space="preserve"> Социальное обеспечение и иные выплаты населению
</t>
      </is>
    </nc>
    <odxf>
      <font>
        <name val="Times New Roman"/>
        <scheme val="none"/>
      </font>
      <numFmt numFmtId="0" formatCode="General"/>
      <fill>
        <patternFill patternType="solid">
          <bgColor theme="8" tint="0.79998168889431442"/>
        </patternFill>
      </fill>
    </odxf>
    <ndxf>
      <font>
        <sz val="9"/>
        <name val="Times New Roman"/>
        <scheme val="none"/>
      </font>
      <numFmt numFmtId="30" formatCode="@"/>
      <fill>
        <patternFill patternType="none">
          <bgColor indexed="65"/>
        </patternFill>
      </fill>
    </ndxf>
  </rcc>
  <rfmt sheetId="3" sqref="B811" start="0" length="0">
    <dxf>
      <fill>
        <patternFill patternType="none">
          <bgColor indexed="65"/>
        </patternFill>
      </fill>
    </dxf>
  </rfmt>
  <rcc rId="3119" sId="3" odxf="1" dxf="1">
    <nc r="C811" t="inlineStr">
      <is>
        <t>01</t>
      </is>
    </nc>
    <odxf>
      <numFmt numFmtId="164" formatCode="00"/>
      <fill>
        <patternFill patternType="solid">
          <bgColor theme="8" tint="0.79998168889431442"/>
        </patternFill>
      </fill>
      <alignment wrapText="1" readingOrder="0"/>
    </odxf>
    <ndxf>
      <numFmt numFmtId="30" formatCode="@"/>
      <fill>
        <patternFill patternType="none">
          <bgColor indexed="65"/>
        </patternFill>
      </fill>
      <alignment wrapText="0" readingOrder="0"/>
    </ndxf>
  </rcc>
  <rfmt sheetId="3" sqref="D811" start="0" length="0">
    <dxf>
      <numFmt numFmtId="30" formatCode="@"/>
      <fill>
        <patternFill patternType="none">
          <bgColor indexed="65"/>
        </patternFill>
      </fill>
      <alignment wrapText="0" readingOrder="0"/>
    </dxf>
  </rfmt>
  <rcc rId="3120" sId="3" odxf="1" dxf="1">
    <nc r="E811" t="inlineStr">
      <is>
        <t>99 0 0204</t>
      </is>
    </nc>
    <odxf>
      <fill>
        <patternFill patternType="solid">
          <bgColor theme="8" tint="0.79998168889431442"/>
        </patternFill>
      </fill>
    </odxf>
    <ndxf>
      <fill>
        <patternFill patternType="none">
          <bgColor indexed="65"/>
        </patternFill>
      </fill>
    </ndxf>
  </rcc>
  <rcc rId="3121" sId="3" odxf="1" dxf="1">
    <nc r="F811" t="inlineStr">
      <is>
        <t>300</t>
      </is>
    </nc>
    <odxf>
      <font>
        <sz val="9"/>
        <color indexed="8"/>
        <name val="Times New Roman"/>
        <scheme val="none"/>
      </font>
      <fill>
        <patternFill patternType="solid">
          <bgColor theme="8" tint="0.79998168889431442"/>
        </patternFill>
      </fill>
    </odxf>
    <ndxf>
      <font>
        <sz val="9"/>
        <color indexed="8"/>
        <name val="Times New Roman"/>
        <scheme val="none"/>
      </font>
      <fill>
        <patternFill patternType="none">
          <bgColor indexed="65"/>
        </patternFill>
      </fill>
    </ndxf>
  </rcc>
  <rcc rId="3122" sId="3" odxf="1" dxf="1">
    <nc r="G811">
      <f>G812</f>
    </nc>
    <odxf>
      <fill>
        <patternFill patternType="solid">
          <bgColor theme="8" tint="0.79998168889431442"/>
        </patternFill>
      </fill>
    </odxf>
    <ndxf>
      <fill>
        <patternFill patternType="none">
          <bgColor indexed="65"/>
        </patternFill>
      </fill>
    </ndxf>
  </rcc>
  <rcc rId="3123" sId="3" odxf="1" dxf="1">
    <nc r="H811">
      <f>H812</f>
    </nc>
    <odxf>
      <fill>
        <patternFill patternType="solid">
          <bgColor theme="8" tint="0.79998168889431442"/>
        </patternFill>
      </fill>
    </odxf>
    <ndxf>
      <fill>
        <patternFill patternType="none">
          <bgColor indexed="65"/>
        </patternFill>
      </fill>
    </ndxf>
  </rcc>
  <rcc rId="3124" sId="3" odxf="1" dxf="1">
    <nc r="I811">
      <f>I812</f>
    </nc>
    <odxf>
      <fill>
        <patternFill patternType="solid">
          <bgColor theme="8" tint="0.79998168889431442"/>
        </patternFill>
      </fill>
    </odxf>
    <ndxf>
      <fill>
        <patternFill patternType="none">
          <bgColor indexed="65"/>
        </patternFill>
      </fill>
    </ndxf>
  </rcc>
  <rcc rId="3125" sId="3" odxf="1" dxf="1">
    <nc r="A812" t="inlineStr">
      <is>
        <t>Публичные нормативные социальные выплаты гражданам</t>
      </is>
    </nc>
    <odxf>
      <font>
        <name val="Times New Roman"/>
        <scheme val="none"/>
      </font>
      <numFmt numFmtId="0" formatCode="General"/>
      <fill>
        <patternFill patternType="solid">
          <bgColor theme="8" tint="0.79998168889431442"/>
        </patternFill>
      </fill>
    </odxf>
    <ndxf>
      <font>
        <sz val="9"/>
        <name val="Times New Roman"/>
        <scheme val="none"/>
      </font>
      <numFmt numFmtId="30" formatCode="@"/>
      <fill>
        <patternFill patternType="none">
          <bgColor indexed="65"/>
        </patternFill>
      </fill>
    </ndxf>
  </rcc>
  <rfmt sheetId="3" sqref="B812" start="0" length="0">
    <dxf>
      <fill>
        <patternFill patternType="none">
          <bgColor indexed="65"/>
        </patternFill>
      </fill>
    </dxf>
  </rfmt>
  <rcc rId="3126" sId="3" odxf="1" dxf="1">
    <nc r="C812" t="inlineStr">
      <is>
        <t>01</t>
      </is>
    </nc>
    <odxf>
      <numFmt numFmtId="164" formatCode="00"/>
      <fill>
        <patternFill patternType="solid">
          <bgColor theme="8" tint="0.79998168889431442"/>
        </patternFill>
      </fill>
      <alignment wrapText="1" readingOrder="0"/>
    </odxf>
    <ndxf>
      <numFmt numFmtId="30" formatCode="@"/>
      <fill>
        <patternFill patternType="none">
          <bgColor indexed="65"/>
        </patternFill>
      </fill>
      <alignment wrapText="0" readingOrder="0"/>
    </ndxf>
  </rcc>
  <rfmt sheetId="3" sqref="D812" start="0" length="0">
    <dxf>
      <numFmt numFmtId="30" formatCode="@"/>
      <fill>
        <patternFill patternType="none">
          <bgColor indexed="65"/>
        </patternFill>
      </fill>
      <alignment wrapText="0" readingOrder="0"/>
    </dxf>
  </rfmt>
  <rcc rId="3127" sId="3" odxf="1" dxf="1">
    <nc r="E812" t="inlineStr">
      <is>
        <t>99 0 0204</t>
      </is>
    </nc>
    <odxf>
      <fill>
        <patternFill patternType="solid">
          <bgColor theme="8" tint="0.79998168889431442"/>
        </patternFill>
      </fill>
    </odxf>
    <ndxf>
      <fill>
        <patternFill patternType="none">
          <bgColor indexed="65"/>
        </patternFill>
      </fill>
    </ndxf>
  </rcc>
  <rcc rId="3128" sId="3" odxf="1" dxf="1">
    <nc r="F812" t="inlineStr">
      <is>
        <t>310</t>
      </is>
    </nc>
    <odxf>
      <font>
        <sz val="9"/>
        <color indexed="8"/>
        <name val="Times New Roman"/>
        <scheme val="none"/>
      </font>
      <fill>
        <patternFill patternType="solid">
          <bgColor theme="8" tint="0.79998168889431442"/>
        </patternFill>
      </fill>
    </odxf>
    <ndxf>
      <font>
        <sz val="9"/>
        <color indexed="8"/>
        <name val="Times New Roman"/>
        <scheme val="none"/>
      </font>
      <fill>
        <patternFill patternType="none">
          <bgColor indexed="65"/>
        </patternFill>
      </fill>
    </ndxf>
  </rcc>
  <rcc rId="3129" sId="3" odxf="1" dxf="1">
    <nc r="G812">
      <f>G813</f>
    </nc>
    <odxf>
      <fill>
        <patternFill patternType="solid">
          <bgColor theme="8" tint="0.79998168889431442"/>
        </patternFill>
      </fill>
    </odxf>
    <ndxf>
      <fill>
        <patternFill patternType="none">
          <bgColor indexed="65"/>
        </patternFill>
      </fill>
    </ndxf>
  </rcc>
  <rcc rId="3130" sId="3" odxf="1" dxf="1">
    <nc r="H812">
      <f>H813</f>
    </nc>
    <odxf>
      <fill>
        <patternFill patternType="solid">
          <bgColor theme="8" tint="0.79998168889431442"/>
        </patternFill>
      </fill>
    </odxf>
    <ndxf>
      <fill>
        <patternFill patternType="none">
          <bgColor indexed="65"/>
        </patternFill>
      </fill>
    </ndxf>
  </rcc>
  <rcc rId="3131" sId="3" odxf="1" dxf="1">
    <nc r="I812">
      <f>I813</f>
    </nc>
    <odxf>
      <fill>
        <patternFill patternType="solid">
          <bgColor theme="8" tint="0.79998168889431442"/>
        </patternFill>
      </fill>
    </odxf>
    <ndxf>
      <fill>
        <patternFill patternType="none">
          <bgColor indexed="65"/>
        </patternFill>
      </fill>
    </ndxf>
  </rcc>
  <rcc rId="3132" sId="3" odxf="1" dxf="1">
    <nc r="A813" t="inlineStr">
      <is>
        <t xml:space="preserve">Пособия, компенсации, меры социальной поддержки по публичным нормативным обязательствам
</t>
      </is>
    </nc>
    <odxf>
      <font>
        <name val="Times New Roman"/>
        <scheme val="none"/>
      </font>
      <numFmt numFmtId="0" formatCode="General"/>
    </odxf>
    <ndxf>
      <font>
        <sz val="9"/>
        <name val="Times New Roman"/>
        <scheme val="none"/>
      </font>
      <numFmt numFmtId="30" formatCode="@"/>
    </ndxf>
  </rcc>
  <rcc rId="3133" sId="3" odxf="1" dxf="1">
    <nc r="C813" t="inlineStr">
      <is>
        <t>01</t>
      </is>
    </nc>
    <odxf>
      <numFmt numFmtId="164" formatCode="00"/>
      <alignment wrapText="1" readingOrder="0"/>
    </odxf>
    <ndxf>
      <numFmt numFmtId="30" formatCode="@"/>
      <alignment wrapText="0" readingOrder="0"/>
    </ndxf>
  </rcc>
  <rfmt sheetId="3" sqref="D813" start="0" length="0">
    <dxf>
      <numFmt numFmtId="30" formatCode="@"/>
      <alignment wrapText="0" readingOrder="0"/>
    </dxf>
  </rfmt>
  <rcc rId="3134" sId="3">
    <nc r="E813" t="inlineStr">
      <is>
        <t>99 0 0204</t>
      </is>
    </nc>
  </rcc>
  <rcc rId="3135" sId="3" odxf="1" dxf="1">
    <nc r="F813" t="inlineStr">
      <is>
        <t>313</t>
      </is>
    </nc>
    <odxf>
      <font>
        <sz val="9"/>
        <color indexed="8"/>
        <name val="Times New Roman"/>
        <scheme val="none"/>
      </font>
    </odxf>
    <ndxf>
      <font>
        <sz val="9"/>
        <color indexed="8"/>
        <name val="Times New Roman"/>
        <scheme val="none"/>
      </font>
    </ndxf>
  </rcc>
  <rcc rId="3136" sId="3">
    <nc r="I813">
      <f>G813+H813</f>
    </nc>
  </rcc>
  <rcc rId="3137" sId="3">
    <nc r="B811" t="inlineStr">
      <is>
        <t>963</t>
      </is>
    </nc>
  </rcc>
  <rcc rId="3138" sId="3">
    <nc r="B812" t="inlineStr">
      <is>
        <t>963</t>
      </is>
    </nc>
  </rcc>
  <rcc rId="3139" sId="3">
    <nc r="B813" t="inlineStr">
      <is>
        <t>963</t>
      </is>
    </nc>
  </rcc>
  <rcc rId="3140" sId="3">
    <nc r="D811" t="inlineStr">
      <is>
        <t>13</t>
      </is>
    </nc>
  </rcc>
  <rcc rId="3141" sId="3">
    <nc r="D812" t="inlineStr">
      <is>
        <t>13</t>
      </is>
    </nc>
  </rcc>
  <rcc rId="3142" sId="3">
    <nc r="D813" t="inlineStr">
      <is>
        <t>13</t>
      </is>
    </nc>
  </rcc>
  <rcc rId="3143" sId="3" numFmtId="4">
    <nc r="H813">
      <v>105.4</v>
    </nc>
  </rcc>
  <rcc rId="3144" sId="3">
    <oc r="G802">
      <f>G803+G807</f>
    </oc>
    <nc r="G802">
      <f>G803+G807+G811</f>
    </nc>
  </rcc>
  <rcc rId="3145" sId="3">
    <oc r="H802">
      <f>H803+H807</f>
    </oc>
    <nc r="H802">
      <f>H803+H807+H811</f>
    </nc>
  </rcc>
  <rcc rId="3146" sId="3">
    <oc r="I802">
      <f>I803+I807</f>
    </oc>
    <nc r="I802">
      <f>I803+I807+I811</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год'!$A$1:$I$1149</formula>
    <oldFormula>'2014 год'!$A$1:$I$1149</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год'!$A$8:$F$1149</formula>
    <oldFormula>'2014 год'!$A$8:$F$1149</oldFormula>
  </rdn>
  <rcv guid="{167491D8-6D6D-447D-A119-5E65D8431081}" action="add"/>
</revisions>
</file>

<file path=xl/revisions/revisionLog1263.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год'!$A$1:$I$1190</formula>
    <oldFormula>'2014 год'!$A$1:$I$1190</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год'!$A$8:$F$1190</formula>
    <oldFormula>'2014 год'!$A$8:$F$1190</oldFormula>
  </rdn>
  <rcv guid="{EA1929C7-85F7-40DE-826A-94377FC9966E}" action="add"/>
</revisions>
</file>

<file path=xl/revisions/revisionLog127.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год'!$A$1:$I$1149</formula>
    <oldFormula>'2014 год'!$A$1:$I$1149</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год'!$A$8:$F$1149</formula>
    <oldFormula>'2014 год'!$A$8:$F$1149</oldFormula>
  </rdn>
  <rcv guid="{167491D8-6D6D-447D-A119-5E65D8431081}" action="add"/>
</revisions>
</file>

<file path=xl/revisions/revisionLog128.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год'!$A$1:$I$1205</formula>
    <oldFormula>'2014 год'!$A$1:$I$1205</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281.xml><?xml version="1.0" encoding="utf-8"?>
<revisions xmlns="http://schemas.openxmlformats.org/spreadsheetml/2006/main" xmlns:r="http://schemas.openxmlformats.org/officeDocument/2006/relationships">
  <rcv guid="{DA15D12B-B687-4104-AF35-4470F046E021}" action="delete"/>
  <rdn rId="0" localSheetId="3" customView="1" name="Z_DA15D12B_B687_4104_AF35_4470F046E021_.wvu.FilterData" hidden="1" oldHidden="1">
    <formula>'2014 год'!$A$11:$G$1201</formula>
    <oldFormula>'2014 год'!$A$11:$G$1201</oldFormula>
  </rdn>
  <rcv guid="{DA15D12B-B687-4104-AF35-4470F046E021}" action="add"/>
</revisions>
</file>

<file path=xl/revisions/revisionLog128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28111.xml><?xml version="1.0" encoding="utf-8"?>
<revisions xmlns="http://schemas.openxmlformats.org/spreadsheetml/2006/main" xmlns:r="http://schemas.openxmlformats.org/officeDocument/2006/relationships">
  <rfmt sheetId="3" sqref="I864">
    <dxf>
      <fill>
        <patternFill>
          <bgColor rgb="FFFF0000"/>
        </patternFill>
      </fill>
    </dxf>
  </rfmt>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год'!$A$1:$I$1160</formula>
    <oldFormula>'2014 год'!$A$1:$I$1160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год'!$A$8:$F$1160</formula>
    <oldFormula>'2014 год'!$A$8:$F$1160</oldFormula>
  </rdn>
  <rcv guid="{167491D8-6D6D-447D-A119-5E65D8431081}" action="add"/>
</revisions>
</file>

<file path=xl/revisions/revisionLog128112.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год'!$A$1:$I$1201</formula>
    <oldFormula>'2014 год'!$A$1:$I$1201</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год'!$A$8:$F$1201</formula>
    <oldFormula>'2014 год'!$A$8:$F$1201</oldFormula>
  </rdn>
  <rcv guid="{EA1929C7-85F7-40DE-826A-94377FC9966E}" action="add"/>
</revisions>
</file>

<file path=xl/revisions/revisionLog1282.xml><?xml version="1.0" encoding="utf-8"?>
<revisions xmlns="http://schemas.openxmlformats.org/spreadsheetml/2006/main" xmlns:r="http://schemas.openxmlformats.org/officeDocument/2006/relationships">
  <rcc rId="4640" sId="3" numFmtId="4">
    <oc r="H97">
      <f>20000+10518.8</f>
    </oc>
    <nc r="H97">
      <v>32243.7</v>
    </nc>
  </rcc>
  <rcv guid="{EA1929C7-85F7-40DE-826A-94377FC9966E}" action="delete"/>
  <rdn rId="0" localSheetId="3" customView="1" name="Z_EA1929C7_85F7_40DE_826A_94377FC9966E_.wvu.PrintArea" hidden="1" oldHidden="1">
    <formula>'2014 год'!$A$1:$I$1201</formula>
    <oldFormula>'2014 год'!$A$1:$I$1201</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год'!$A$8:$F$1201</formula>
    <oldFormula>'2014 год'!$A$8:$F$1201</oldFormula>
  </rdn>
  <rcv guid="{EA1929C7-85F7-40DE-826A-94377FC9966E}" action="add"/>
</revisions>
</file>

<file path=xl/revisions/revisionLog12821.xml><?xml version="1.0" encoding="utf-8"?>
<revisions xmlns="http://schemas.openxmlformats.org/spreadsheetml/2006/main" xmlns:r="http://schemas.openxmlformats.org/officeDocument/2006/relationships">
  <rcc rId="3476" sId="3">
    <nc r="B62" t="inlineStr">
      <is>
        <t>923</t>
      </is>
    </nc>
  </rcc>
  <rcc rId="3477" sId="3">
    <nc r="C62" t="inlineStr">
      <is>
        <t>01</t>
      </is>
    </nc>
  </rcc>
  <rcc rId="3478" sId="3">
    <nc r="D62" t="inlineStr">
      <is>
        <t>04</t>
      </is>
    </nc>
  </rcc>
  <rcc rId="3479" sId="3">
    <nc r="E62" t="inlineStr">
      <is>
        <t>99 0 0204</t>
      </is>
    </nc>
  </rcc>
  <rcc rId="3480" sId="3" odxf="1" dxf="1">
    <nc r="B60" t="inlineStr">
      <is>
        <t>923</t>
      </is>
    </nc>
    <odxf>
      <fill>
        <patternFill patternType="solid">
          <bgColor theme="0"/>
        </patternFill>
      </fill>
    </odxf>
    <ndxf>
      <fill>
        <patternFill patternType="none">
          <bgColor indexed="65"/>
        </patternFill>
      </fill>
    </ndxf>
  </rcc>
  <rcc rId="3481" sId="3" odxf="1" dxf="1">
    <nc r="C60" t="inlineStr">
      <is>
        <t>01</t>
      </is>
    </nc>
    <odxf>
      <fill>
        <patternFill>
          <bgColor theme="0"/>
        </patternFill>
      </fill>
    </odxf>
    <ndxf>
      <fill>
        <patternFill>
          <bgColor indexed="9"/>
        </patternFill>
      </fill>
    </ndxf>
  </rcc>
  <rcc rId="3482" sId="3" odxf="1" dxf="1">
    <nc r="D60" t="inlineStr">
      <is>
        <t>04</t>
      </is>
    </nc>
    <odxf>
      <fill>
        <patternFill>
          <bgColor theme="0"/>
        </patternFill>
      </fill>
    </odxf>
    <ndxf>
      <fill>
        <patternFill>
          <bgColor indexed="9"/>
        </patternFill>
      </fill>
    </ndxf>
  </rcc>
  <rcc rId="3483" sId="3" odxf="1" dxf="1">
    <nc r="E60" t="inlineStr">
      <is>
        <t>99 0 0204</t>
      </is>
    </nc>
    <odxf>
      <fill>
        <patternFill patternType="solid">
          <bgColor theme="0"/>
        </patternFill>
      </fill>
    </odxf>
    <ndxf>
      <fill>
        <patternFill patternType="none">
          <bgColor indexed="65"/>
        </patternFill>
      </fill>
    </ndxf>
  </rcc>
  <rcc rId="3484" sId="3" odxf="1" dxf="1">
    <nc r="B61" t="inlineStr">
      <is>
        <t>923</t>
      </is>
    </nc>
    <odxf>
      <fill>
        <patternFill patternType="solid">
          <bgColor theme="0"/>
        </patternFill>
      </fill>
    </odxf>
    <ndxf>
      <fill>
        <patternFill patternType="none">
          <bgColor indexed="65"/>
        </patternFill>
      </fill>
    </ndxf>
  </rcc>
  <rcc rId="3485" sId="3" odxf="1" dxf="1">
    <nc r="C61" t="inlineStr">
      <is>
        <t>01</t>
      </is>
    </nc>
    <odxf>
      <fill>
        <patternFill>
          <bgColor theme="0"/>
        </patternFill>
      </fill>
    </odxf>
    <ndxf>
      <fill>
        <patternFill>
          <bgColor indexed="9"/>
        </patternFill>
      </fill>
    </ndxf>
  </rcc>
  <rcc rId="3486" sId="3" odxf="1" dxf="1">
    <nc r="D61" t="inlineStr">
      <is>
        <t>04</t>
      </is>
    </nc>
    <odxf>
      <fill>
        <patternFill>
          <bgColor theme="0"/>
        </patternFill>
      </fill>
    </odxf>
    <ndxf>
      <fill>
        <patternFill>
          <bgColor indexed="9"/>
        </patternFill>
      </fill>
    </ndxf>
  </rcc>
  <rcc rId="3487" sId="3" odxf="1" dxf="1">
    <nc r="E61" t="inlineStr">
      <is>
        <t>99 0 0204</t>
      </is>
    </nc>
    <odxf>
      <fill>
        <patternFill patternType="solid">
          <bgColor theme="0"/>
        </patternFill>
      </fill>
    </odxf>
    <ndxf>
      <fill>
        <patternFill patternType="none">
          <bgColor indexed="65"/>
        </patternFill>
      </fill>
    </ndxf>
  </rcc>
  <rcv guid="{EA1929C7-85F7-40DE-826A-94377FC9966E}" action="delete"/>
  <rdn rId="0" localSheetId="3" customView="1" name="Z_EA1929C7_85F7_40DE_826A_94377FC9966E_.wvu.PrintArea" hidden="1" oldHidden="1">
    <formula>'2014 год'!$A$1:$I$1163</formula>
    <oldFormula>'2014 год'!$A$1:$I$1163</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год'!$A$8:$F$1163</formula>
    <oldFormula>'2014 год'!$A$8:$F$1163</oldFormula>
  </rdn>
  <rcv guid="{EA1929C7-85F7-40DE-826A-94377FC9966E}" action="add"/>
</revisions>
</file>

<file path=xl/revisions/revisionLog129.xml><?xml version="1.0" encoding="utf-8"?>
<revisions xmlns="http://schemas.openxmlformats.org/spreadsheetml/2006/main" xmlns:r="http://schemas.openxmlformats.org/officeDocument/2006/relationships">
  <rcc rId="5168" sId="3">
    <oc r="A1165"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правонарушениях, предусмотренных частью 4 статьи 8 Закона Республики Коми «Об административной ответственности в Республике Коми»</t>
      </is>
    </oc>
    <nc r="A1165"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частью 4 статьи 8 Закона Республики Коми «Об административной ответственности в Республике Коми»</t>
      </is>
    </nc>
  </rcc>
  <rcv guid="{167491D8-6D6D-447D-A119-5E65D8431081}" action="delete"/>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291.xml><?xml version="1.0" encoding="utf-8"?>
<revisions xmlns="http://schemas.openxmlformats.org/spreadsheetml/2006/main" xmlns:r="http://schemas.openxmlformats.org/officeDocument/2006/relationships">
  <rcv guid="{DA15D12B-B687-4104-AF35-4470F046E021}" action="delete"/>
  <rdn rId="0" localSheetId="2" customView="1" name="Z_DA15D12B_B687_4104_AF35_4470F046E021_.wvu.PrintArea" hidden="1" oldHidden="1">
    <formula>'2014 '!$A$1:$F$58</formula>
  </rdn>
  <rdn rId="0" localSheetId="3" customView="1" name="Z_DA15D12B_B687_4104_AF35_4470F046E021_.wvu.FilterData" hidden="1" oldHidden="1">
    <formula>'2014 год'!$A$11:$G$1204</formula>
    <oldFormula>'2014 год'!$A$11:$G$1204</oldFormula>
  </rdn>
  <rcv guid="{DA15D12B-B687-4104-AF35-4470F046E021}" action="add"/>
</revisions>
</file>

<file path=xl/revisions/revisionLog1291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год'!$A$1:$I$1201</formula>
    <oldFormula>'2014 год'!$A$1:$I$1201</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год'!$A$8:$F$1201</formula>
    <oldFormula>'2014 год'!$A$8:$F$1201</oldFormula>
  </rdn>
  <rcv guid="{EA1929C7-85F7-40DE-826A-94377FC9966E}" action="add"/>
</revisions>
</file>

<file path=xl/revisions/revisionLog129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год'!$A$1:$I$1160</formula>
    <oldFormula>'2014 год'!$A$1:$I$1160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год'!$A$8:$F$1160</formula>
    <oldFormula>'2014 год'!$A$8:$F$1160</oldFormula>
  </rdn>
  <rcv guid="{167491D8-6D6D-447D-A119-5E65D8431081}" action="add"/>
</revisions>
</file>

<file path=xl/revisions/revisionLog1291111.xml><?xml version="1.0" encoding="utf-8"?>
<revisions xmlns="http://schemas.openxmlformats.org/spreadsheetml/2006/main" xmlns:r="http://schemas.openxmlformats.org/officeDocument/2006/relationships">
  <rcc rId="3427" sId="3" numFmtId="4">
    <nc r="H638">
      <v>49</v>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год'!$A$1:$I$1160</formula>
    <oldFormula>'2014 год'!$A$1:$I$1160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год'!$A$8:$F$1160</formula>
    <oldFormula>'2014 год'!$A$8:$F$1160</oldFormula>
  </rdn>
  <rcv guid="{167491D8-6D6D-447D-A119-5E65D8431081}" action="add"/>
</revisions>
</file>

<file path=xl/revisions/revisionLog12912.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год'!$A$1:$I$1190</formula>
    <oldFormula>'2014 год'!$A$1:$I$1190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год'!$A$8:$F$1190</formula>
    <oldFormula>'2014 год'!$A$8:$F$1190</oldFormula>
  </rdn>
  <rcv guid="{167491D8-6D6D-447D-A119-5E65D8431081}" action="add"/>
</revisions>
</file>

<file path=xl/revisions/revisionLog1292.xml><?xml version="1.0" encoding="utf-8"?>
<revisions xmlns="http://schemas.openxmlformats.org/spreadsheetml/2006/main" xmlns:r="http://schemas.openxmlformats.org/officeDocument/2006/relationships">
  <rcc rId="4099" sId="3">
    <oc r="A108" t="inlineStr">
      <is>
        <t>Осуществление переданных государственных полномочий Республики Коми по определению перечня должностных лиц органов  местного самоуправления, уполномоченных составлять протоколы от административных правонарушениях</t>
      </is>
    </oc>
    <nc r="A108"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is>
    </nc>
  </rcc>
  <rfmt sheetId="3" sqref="A108">
    <dxf>
      <numFmt numFmtId="0" formatCode="General"/>
    </dxf>
  </rfmt>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год'!$A$1:$I$1190</formula>
    <oldFormula>'2014 год'!$A$1:$I$1190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год'!$A$8:$F$1190</formula>
    <oldFormula>'2014 год'!$A$8:$F$1190</oldFormula>
  </rdn>
  <rcv guid="{167491D8-6D6D-447D-A119-5E65D8431081}" action="add"/>
</revisions>
</file>

<file path=xl/revisions/revisionLog1292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год'!$A$1:$I$1186</formula>
    <oldFormula>'2014 год'!$A$1:$I$1186</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год'!$A$8:$F$1186</formula>
    <oldFormula>'2014 год'!$A$8:$F$1186</oldFormula>
  </rdn>
  <rcv guid="{EA1929C7-85F7-40DE-826A-94377FC9966E}" action="add"/>
</revisions>
</file>

<file path=xl/revisions/revisionLog1293.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2931.xml><?xml version="1.0" encoding="utf-8"?>
<revisions xmlns="http://schemas.openxmlformats.org/spreadsheetml/2006/main" xmlns:r="http://schemas.openxmlformats.org/officeDocument/2006/relationships">
  <rcc rId="4197" sId="3" numFmtId="4">
    <nc r="H450">
      <v>800</v>
    </nc>
  </rcc>
  <rcc rId="4198" sId="3" numFmtId="4">
    <nc r="H476">
      <v>90</v>
    </nc>
  </rcc>
  <rcv guid="{EA1929C7-85F7-40DE-826A-94377FC9966E}" action="delete"/>
  <rdn rId="0" localSheetId="3" customView="1" name="Z_EA1929C7_85F7_40DE_826A_94377FC9966E_.wvu.PrintArea" hidden="1" oldHidden="1">
    <formula>'2014 год'!$A$1:$I$1192</formula>
    <oldFormula>'2014 год'!$A$1:$I$1192</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год'!$A$8:$F$1192</formula>
    <oldFormula>'2014 год'!$A$8:$F$1192</oldFormula>
  </rdn>
  <rcv guid="{EA1929C7-85F7-40DE-826A-94377FC9966E}" action="add"/>
</revisions>
</file>

<file path=xl/revisions/revisionLog13.xml><?xml version="1.0" encoding="utf-8"?>
<revisions xmlns="http://schemas.openxmlformats.org/spreadsheetml/2006/main" xmlns:r="http://schemas.openxmlformats.org/officeDocument/2006/relationships">
  <rcc rId="4356" sId="3" numFmtId="4">
    <nc r="H311">
      <v>522.29999999999995</v>
    </nc>
  </rcc>
  <rcc rId="4357" sId="3" numFmtId="4">
    <nc r="H312">
      <v>62.6</v>
    </nc>
  </rcc>
  <rcc rId="4358" sId="3">
    <nc r="H310">
      <f>H311+H312</f>
    </nc>
  </rcc>
  <rcc rId="4359" sId="3">
    <nc r="I312">
      <f>H312</f>
    </nc>
  </rcc>
  <rcc rId="4360" sId="3">
    <nc r="I311">
      <f>H311</f>
    </nc>
  </rcc>
  <rcc rId="4361" sId="3">
    <nc r="I310">
      <f>H310</f>
    </nc>
  </rcc>
  <rcc rId="4362" sId="3">
    <oc r="H309">
      <f>H313</f>
    </oc>
    <nc r="H309">
      <f>H310+H313</f>
    </nc>
  </rcc>
  <rcc rId="4363" sId="3">
    <oc r="I309">
      <f>I313</f>
    </oc>
    <nc r="I309">
      <f>I310+I313</f>
    </nc>
  </rcc>
  <rcc rId="4364" sId="3" numFmtId="4">
    <nc r="H315">
      <v>-62.6</v>
    </nc>
  </rcc>
  <rcc rId="4365" sId="3" numFmtId="4">
    <oc r="H314">
      <v>3011.3</v>
    </oc>
    <nc r="H314">
      <f>3011.3-522.3</f>
    </nc>
  </rcc>
  <rcv guid="{EA1929C7-85F7-40DE-826A-94377FC9966E}" action="delete"/>
  <rdn rId="0" localSheetId="3" customView="1" name="Z_EA1929C7_85F7_40DE_826A_94377FC9966E_.wvu.PrintArea" hidden="1" oldHidden="1">
    <formula>'2014 год'!$A$1:$I$1200</formula>
    <oldFormula>'2014 год'!$A$1:$I$1200</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год'!$A$8:$F$1200</formula>
    <oldFormula>'2014 год'!$A$8:$F$1200</oldFormula>
  </rdn>
  <rcv guid="{EA1929C7-85F7-40DE-826A-94377FC9966E}" action="add"/>
</revisions>
</file>

<file path=xl/revisions/revisionLog130.xml><?xml version="1.0" encoding="utf-8"?>
<revisions xmlns="http://schemas.openxmlformats.org/spreadsheetml/2006/main" xmlns:r="http://schemas.openxmlformats.org/officeDocument/2006/relationships">
  <rrc rId="4989" sId="5" ref="A64:XFD64" action="insertRow"/>
  <rcc rId="4990" sId="5">
    <nc r="B64" t="inlineStr">
      <is>
        <t>923</t>
      </is>
    </nc>
  </rcc>
  <rcc rId="4991" sId="5">
    <nc r="C64" t="inlineStr">
      <is>
        <t>01</t>
      </is>
    </nc>
  </rcc>
  <rcc rId="4992" sId="5">
    <nc r="D64" t="inlineStr">
      <is>
        <t>05</t>
      </is>
    </nc>
  </rcc>
  <rcc rId="4993" sId="5">
    <nc r="E64" t="inlineStr">
      <is>
        <t>99 0 0000</t>
      </is>
    </nc>
  </rcc>
  <rcc rId="4994" sId="5">
    <nc r="H64">
      <f>H65</f>
    </nc>
  </rcc>
  <rcc rId="4995" sId="5" odxf="1" dxf="1">
    <nc r="A64" t="inlineStr">
      <is>
        <t>Непрограммные направления деятельности</t>
      </is>
    </nc>
    <odxf>
      <numFmt numFmtId="0" formatCode="General"/>
      <alignment horizontal="justify" readingOrder="0"/>
    </odxf>
    <ndxf>
      <numFmt numFmtId="30" formatCode="@"/>
      <alignment horizontal="left" readingOrder="0"/>
    </ndxf>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год'!$A$1:$I$1204</formula>
    <oldFormula>'2014 год'!$A$1:$I$1204</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год'!$A$8:$F$1204</formula>
    <oldFormula>'2014 год'!$A$8:$F$1204</oldFormula>
  </rdn>
  <rcv guid="{167491D8-6D6D-447D-A119-5E65D8431081}" action="add"/>
</revisions>
</file>

<file path=xl/revisions/revisionLog1301.xml><?xml version="1.0" encoding="utf-8"?>
<revisions xmlns="http://schemas.openxmlformats.org/spreadsheetml/2006/main" xmlns:r="http://schemas.openxmlformats.org/officeDocument/2006/relationships">
  <rcv guid="{DA15D12B-B687-4104-AF35-4470F046E021}" action="delete"/>
  <rdn rId="0" localSheetId="3" customView="1" name="Z_DA15D12B_B687_4104_AF35_4470F046E021_.wvu.FilterData" hidden="1" oldHidden="1">
    <formula>'2014 год'!$A$11:$G$1201</formula>
    <oldFormula>'2014 год'!$A$11:$G$1201</oldFormula>
  </rdn>
  <rcv guid="{DA15D12B-B687-4104-AF35-4470F046E021}" action="add"/>
</revisions>
</file>

<file path=xl/revisions/revisionLog13011.xml><?xml version="1.0" encoding="utf-8"?>
<revisions xmlns="http://schemas.openxmlformats.org/spreadsheetml/2006/main" xmlns:r="http://schemas.openxmlformats.org/officeDocument/2006/relationships">
  <rrc rId="3768" sId="5" ref="A253:XFD253" action="deleteRow">
    <rfmt sheetId="5" xfDxf="1" sqref="A253:XFD253" start="0" length="0"/>
    <rfmt sheetId="5" sqref="A253" start="0" length="0">
      <dxf>
        <font>
          <sz val="10"/>
          <color auto="1"/>
          <name val="Times New Roman"/>
          <scheme val="none"/>
        </font>
        <fill>
          <patternFill patternType="solid">
            <bgColor theme="8" tint="0.79998168889431442"/>
          </patternFill>
        </fill>
        <alignment horizontal="left" vertical="center" wrapText="1" readingOrder="0"/>
        <border outline="0">
          <left style="dotted">
            <color indexed="64"/>
          </left>
          <right style="dotted">
            <color indexed="64"/>
          </right>
          <top style="dotted">
            <color indexed="64"/>
          </top>
          <bottom style="dotted">
            <color indexed="64"/>
          </bottom>
        </border>
      </dxf>
    </rfmt>
    <rfmt sheetId="5" sqref="B253" start="0" length="0">
      <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dxf>
    </rfmt>
    <rfmt sheetId="5" sqref="C253" start="0" length="0">
      <dxf>
        <font>
          <sz val="10"/>
          <color auto="1"/>
          <name val="Times New Roman"/>
          <scheme val="none"/>
        </font>
        <numFmt numFmtId="30" formatCode="@"/>
        <fill>
          <patternFill patternType="solid">
            <bgColor theme="8" tint="0.79998168889431442"/>
          </patternFill>
        </fill>
        <alignment horizontal="center" vertical="center" readingOrder="0"/>
        <border outline="0">
          <left style="dotted">
            <color indexed="64"/>
          </left>
          <right style="dotted">
            <color indexed="64"/>
          </right>
          <top style="dotted">
            <color indexed="64"/>
          </top>
          <bottom style="dotted">
            <color indexed="64"/>
          </bottom>
        </border>
      </dxf>
    </rfmt>
    <rfmt sheetId="5" sqref="D253" start="0" length="0">
      <dxf>
        <font>
          <sz val="10"/>
          <color auto="1"/>
          <name val="Times New Roman"/>
          <scheme val="none"/>
        </font>
        <numFmt numFmtId="30" formatCode="@"/>
        <fill>
          <patternFill patternType="solid">
            <bgColor theme="8" tint="0.79998168889431442"/>
          </patternFill>
        </fill>
        <alignment horizontal="center" vertical="center" readingOrder="0"/>
        <border outline="0">
          <left style="dotted">
            <color indexed="64"/>
          </left>
          <right style="dotted">
            <color indexed="64"/>
          </right>
          <top style="dotted">
            <color indexed="64"/>
          </top>
          <bottom style="dotted">
            <color indexed="64"/>
          </bottom>
        </border>
      </dxf>
    </rfmt>
    <rfmt sheetId="5" sqref="E253" start="0" length="0">
      <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dxf>
    </rfmt>
    <rfmt sheetId="5" sqref="F253" start="0" length="0">
      <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dxf>
    </rfmt>
    <rfmt sheetId="5" sqref="G253" start="0" length="0">
      <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dxf>
    </rfmt>
    <rfmt sheetId="5" sqref="H253" start="0" length="0">
      <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dxf>
    </rfmt>
  </rrc>
  <rrc rId="3769" sId="5" ref="A253:XFD253" action="deleteRow">
    <rfmt sheetId="5" xfDxf="1" sqref="A253:XFD253" start="0" length="0"/>
    <rfmt sheetId="5" sqref="A253" start="0" length="0">
      <dxf>
        <font>
          <sz val="10"/>
          <color auto="1"/>
          <name val="Times New Roman"/>
          <scheme val="none"/>
        </font>
        <fill>
          <patternFill patternType="solid">
            <bgColor theme="8" tint="0.79998168889431442"/>
          </patternFill>
        </fill>
        <alignment horizontal="left" vertical="center" wrapText="1" readingOrder="0"/>
        <border outline="0">
          <left style="dotted">
            <color indexed="64"/>
          </left>
          <right style="dotted">
            <color indexed="64"/>
          </right>
          <top style="dotted">
            <color indexed="64"/>
          </top>
          <bottom style="dotted">
            <color indexed="64"/>
          </bottom>
        </border>
      </dxf>
    </rfmt>
    <rfmt sheetId="5" sqref="B253" start="0" length="0">
      <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dxf>
    </rfmt>
    <rfmt sheetId="5" sqref="C253" start="0" length="0">
      <dxf>
        <font>
          <sz val="10"/>
          <color auto="1"/>
          <name val="Times New Roman"/>
          <scheme val="none"/>
        </font>
        <numFmt numFmtId="30" formatCode="@"/>
        <fill>
          <patternFill patternType="solid">
            <bgColor theme="8" tint="0.79998168889431442"/>
          </patternFill>
        </fill>
        <alignment horizontal="center" vertical="center" readingOrder="0"/>
        <border outline="0">
          <left style="dotted">
            <color indexed="64"/>
          </left>
          <right style="dotted">
            <color indexed="64"/>
          </right>
          <top style="dotted">
            <color indexed="64"/>
          </top>
          <bottom style="dotted">
            <color indexed="64"/>
          </bottom>
        </border>
      </dxf>
    </rfmt>
    <rfmt sheetId="5" sqref="D253" start="0" length="0">
      <dxf>
        <font>
          <sz val="10"/>
          <color auto="1"/>
          <name val="Times New Roman"/>
          <scheme val="none"/>
        </font>
        <numFmt numFmtId="30" formatCode="@"/>
        <fill>
          <patternFill patternType="solid">
            <bgColor theme="8" tint="0.79998168889431442"/>
          </patternFill>
        </fill>
        <alignment horizontal="center" vertical="center" readingOrder="0"/>
        <border outline="0">
          <left style="dotted">
            <color indexed="64"/>
          </left>
          <right style="dotted">
            <color indexed="64"/>
          </right>
          <top style="dotted">
            <color indexed="64"/>
          </top>
          <bottom style="dotted">
            <color indexed="64"/>
          </bottom>
        </border>
      </dxf>
    </rfmt>
    <rfmt sheetId="5" sqref="E253" start="0" length="0">
      <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dxf>
    </rfmt>
    <rfmt sheetId="5" sqref="F253" start="0" length="0">
      <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dxf>
    </rfmt>
    <rfmt sheetId="5" sqref="G253" start="0" length="0">
      <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dxf>
    </rfmt>
    <rfmt sheetId="5" sqref="H253" start="0" length="0">
      <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dxf>
    </rfmt>
  </rrc>
  <rrc rId="3770" sId="5" ref="A253:XFD253" action="deleteRow">
    <rfmt sheetId="5" xfDxf="1" sqref="A253:XFD253" start="0" length="0"/>
    <rfmt sheetId="5" sqref="A253" start="0" length="0">
      <dxf>
        <font>
          <sz val="10"/>
          <color auto="1"/>
          <name val="Times New Roman"/>
          <scheme val="none"/>
        </font>
        <fill>
          <patternFill patternType="solid">
            <bgColor theme="8" tint="0.79998168889431442"/>
          </patternFill>
        </fill>
        <alignment horizontal="left" vertical="center" wrapText="1" readingOrder="0"/>
        <border outline="0">
          <left style="dotted">
            <color indexed="64"/>
          </left>
          <right style="dotted">
            <color indexed="64"/>
          </right>
          <top style="dotted">
            <color indexed="64"/>
          </top>
          <bottom style="dotted">
            <color indexed="64"/>
          </bottom>
        </border>
      </dxf>
    </rfmt>
    <rfmt sheetId="5" sqref="B253" start="0" length="0">
      <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dxf>
    </rfmt>
    <rfmt sheetId="5" sqref="C253" start="0" length="0">
      <dxf>
        <font>
          <sz val="10"/>
          <color auto="1"/>
          <name val="Times New Roman"/>
          <scheme val="none"/>
        </font>
        <numFmt numFmtId="30" formatCode="@"/>
        <fill>
          <patternFill patternType="solid">
            <bgColor theme="8" tint="0.79998168889431442"/>
          </patternFill>
        </fill>
        <alignment horizontal="center" vertical="center" readingOrder="0"/>
        <border outline="0">
          <left style="dotted">
            <color indexed="64"/>
          </left>
          <right style="dotted">
            <color indexed="64"/>
          </right>
          <top style="dotted">
            <color indexed="64"/>
          </top>
          <bottom style="dotted">
            <color indexed="64"/>
          </bottom>
        </border>
      </dxf>
    </rfmt>
    <rfmt sheetId="5" sqref="D253" start="0" length="0">
      <dxf>
        <font>
          <sz val="10"/>
          <color auto="1"/>
          <name val="Times New Roman"/>
          <scheme val="none"/>
        </font>
        <numFmt numFmtId="30" formatCode="@"/>
        <fill>
          <patternFill patternType="solid">
            <bgColor theme="8" tint="0.79998168889431442"/>
          </patternFill>
        </fill>
        <alignment horizontal="center" vertical="center" readingOrder="0"/>
        <border outline="0">
          <left style="dotted">
            <color indexed="64"/>
          </left>
          <right style="dotted">
            <color indexed="64"/>
          </right>
          <top style="dotted">
            <color indexed="64"/>
          </top>
          <bottom style="dotted">
            <color indexed="64"/>
          </bottom>
        </border>
      </dxf>
    </rfmt>
    <rfmt sheetId="5" sqref="E253" start="0" length="0">
      <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dxf>
    </rfmt>
    <rfmt sheetId="5" sqref="F253" start="0" length="0">
      <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dxf>
    </rfmt>
    <rfmt sheetId="5" sqref="G253" start="0" length="0">
      <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dxf>
    </rfmt>
    <rfmt sheetId="5" sqref="H253" start="0" length="0">
      <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dxf>
    </rfmt>
  </rrc>
</revisions>
</file>

<file path=xl/revisions/revisionLog13012.xml><?xml version="1.0" encoding="utf-8"?>
<revisions xmlns="http://schemas.openxmlformats.org/spreadsheetml/2006/main" xmlns:r="http://schemas.openxmlformats.org/officeDocument/2006/relationships">
  <rcc rId="4728" sId="3" numFmtId="4">
    <oc r="H97">
      <v>32243.7</v>
    </oc>
    <nc r="H97">
      <f>32243.7-500</f>
    </nc>
  </rcc>
  <rrc rId="4729" sId="3" ref="A404:XFD404" action="insertRow">
    <undo index="0" exp="area" ref3D="1" dr="$G$1:$G$1048576" dn="Z_5B0ECC04_287D_41FE_BA8D_5B249E27F599_.wvu.Cols" sId="3"/>
  </rrc>
  <rcc rId="4730" sId="3" odxf="1" dxf="1">
    <nc r="A404" t="inlineStr">
      <is>
        <t>Закупка товаров, работ, услуг в целях капитального ремонта государственного (муниципального) имущества</t>
      </is>
    </nc>
    <odxf>
      <font>
        <name val="Times New Roman"/>
        <scheme val="none"/>
      </font>
      <alignment horizontal="left" readingOrder="0"/>
    </odxf>
    <ndxf>
      <font>
        <sz val="9"/>
        <name val="Times New Roman"/>
        <scheme val="none"/>
      </font>
      <alignment horizontal="justify" readingOrder="0"/>
    </ndxf>
  </rcc>
  <rcc rId="4731" sId="3" odxf="1" dxf="1">
    <nc r="B404" t="inlineStr">
      <is>
        <t>923</t>
      </is>
    </nc>
    <odxf>
      <font>
        <i/>
        <name val="Times New Roman"/>
        <scheme val="none"/>
      </font>
    </odxf>
    <ndxf>
      <font>
        <i val="0"/>
        <name val="Times New Roman"/>
        <scheme val="none"/>
      </font>
    </ndxf>
  </rcc>
  <rcc rId="4732" sId="3" odxf="1" dxf="1">
    <nc r="F404" t="inlineStr">
      <is>
        <t>243</t>
      </is>
    </nc>
    <odxf>
      <font>
        <sz val="9"/>
        <name val="Times New Roman"/>
        <scheme val="none"/>
      </font>
    </odxf>
    <ndxf>
      <font>
        <sz val="9"/>
        <name val="Times New Roman"/>
        <scheme val="none"/>
      </font>
    </ndxf>
  </rcc>
  <rcc rId="4733" sId="3">
    <nc r="C404" t="inlineStr">
      <is>
        <t>05</t>
      </is>
    </nc>
  </rcc>
  <rcc rId="4734" sId="3">
    <nc r="D404" t="inlineStr">
      <is>
        <t>05</t>
      </is>
    </nc>
  </rcc>
  <rcc rId="4735" sId="3">
    <nc r="E404" t="inlineStr">
      <is>
        <t>99 0 0205</t>
      </is>
    </nc>
  </rcc>
  <rcc rId="4736" sId="3" numFmtId="4">
    <nc r="H404">
      <v>500</v>
    </nc>
  </rcc>
  <rcc rId="4737" sId="3">
    <oc r="H402">
      <f>H403+H405</f>
    </oc>
    <nc r="H402">
      <f>H403+H404+H405</f>
    </nc>
  </rcc>
  <rcc rId="4738" sId="3">
    <nc r="I404">
      <f>H404</f>
    </nc>
  </rcc>
  <rcc rId="4739" sId="3">
    <oc r="I402">
      <f>I403+I405</f>
    </oc>
    <nc r="I402">
      <f>I403+I404+I405</f>
    </nc>
  </rcc>
  <rcv guid="{EA1929C7-85F7-40DE-826A-94377FC9966E}" action="delete"/>
  <rdn rId="0" localSheetId="3" customView="1" name="Z_EA1929C7_85F7_40DE_826A_94377FC9966E_.wvu.PrintArea" hidden="1" oldHidden="1">
    <formula>'2014 год'!$A$1:$I$1202</formula>
    <oldFormula>'2014 год'!$A$1:$I$1202</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год'!$A$8:$F$1202</formula>
    <oldFormula>'2014 год'!$A$8:$F$1202</oldFormula>
  </rdn>
  <rcv guid="{EA1929C7-85F7-40DE-826A-94377FC9966E}" action="add"/>
</revisions>
</file>

<file path=xl/revisions/revisionLog130121.xml><?xml version="1.0" encoding="utf-8"?>
<revisions xmlns="http://schemas.openxmlformats.org/spreadsheetml/2006/main" xmlns:r="http://schemas.openxmlformats.org/officeDocument/2006/relationships">
  <rfmt sheetId="3" sqref="E290:E292" start="0" length="2147483647">
    <dxf>
      <font>
        <color rgb="FFFF0000"/>
      </font>
    </dxf>
  </rfmt>
  <rcv guid="{EA1929C7-85F7-40DE-826A-94377FC9966E}" action="delete"/>
  <rdn rId="0" localSheetId="3" customView="1" name="Z_EA1929C7_85F7_40DE_826A_94377FC9966E_.wvu.PrintArea" hidden="1" oldHidden="1">
    <formula>'2014 год'!$A$1:$I$1201</formula>
    <oldFormula>'2014 год'!$A$1:$I$1201</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год'!$A$8:$F$1201</formula>
    <oldFormula>'2014 год'!$A$8:$F$1201</oldFormula>
  </rdn>
  <rcv guid="{EA1929C7-85F7-40DE-826A-94377FC9966E}" action="add"/>
</revisions>
</file>

<file path=xl/revisions/revisionLog130121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год'!$A$1:$I$1186</formula>
    <oldFormula>'2014 год'!$A$1:$I$1186</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год'!$A$8:$F$1186</formula>
    <oldFormula>'2014 год'!$A$8:$F$1186</oldFormula>
  </rdn>
  <rcv guid="{EA1929C7-85F7-40DE-826A-94377FC9966E}" action="add"/>
</revisions>
</file>

<file path=xl/revisions/revisionLog1302.xml><?xml version="1.0" encoding="utf-8"?>
<revisions xmlns="http://schemas.openxmlformats.org/spreadsheetml/2006/main" xmlns:r="http://schemas.openxmlformats.org/officeDocument/2006/relationships">
  <rcc rId="4662" sId="3" numFmtId="4">
    <oc r="H292">
      <v>3476.8</v>
    </oc>
    <nc r="H292">
      <v>3476.9</v>
    </nc>
  </rcc>
  <rcv guid="{EA1929C7-85F7-40DE-826A-94377FC9966E}" action="delete"/>
  <rdn rId="0" localSheetId="3" customView="1" name="Z_EA1929C7_85F7_40DE_826A_94377FC9966E_.wvu.PrintArea" hidden="1" oldHidden="1">
    <formula>'2014 год'!$A$1:$I$1201</formula>
    <oldFormula>'2014 год'!$A$1:$I$1201</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год'!$A$8:$F$1201</formula>
    <oldFormula>'2014 год'!$A$8:$F$1201</oldFormula>
  </rdn>
  <rcv guid="{EA1929C7-85F7-40DE-826A-94377FC9966E}" action="add"/>
</revisions>
</file>

<file path=xl/revisions/revisionLog1302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год'!$A$1:$I$1201</formula>
    <oldFormula>'2014 год'!$A$1:$I$1201</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год'!$A$8:$F$1201</formula>
    <oldFormula>'2014 год'!$A$8:$F$1201</oldFormula>
  </rdn>
  <rcv guid="{EA1929C7-85F7-40DE-826A-94377FC9966E}" action="add"/>
</revisions>
</file>

<file path=xl/revisions/revisionLog1302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год'!$A$1:$I$1190</formula>
    <oldFormula>'2014 год'!$A$1:$I$1190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год'!$A$8:$F$1190</formula>
    <oldFormula>'2014 год'!$A$8:$F$1190</oldFormula>
  </rdn>
  <rcv guid="{167491D8-6D6D-447D-A119-5E65D8431081}" action="add"/>
</revisions>
</file>

<file path=xl/revisions/revisionLog131.xml><?xml version="1.0" encoding="utf-8"?>
<revisions xmlns="http://schemas.openxmlformats.org/spreadsheetml/2006/main" xmlns:r="http://schemas.openxmlformats.org/officeDocument/2006/relationships">
  <rcc rId="4247" sId="3" numFmtId="4">
    <oc r="H93">
      <v>-188.3</v>
    </oc>
    <nc r="H93">
      <v>-188.4</v>
    </nc>
  </rcc>
  <rcv guid="{EA1929C7-85F7-40DE-826A-94377FC9966E}" action="delete"/>
  <rdn rId="0" localSheetId="3" customView="1" name="Z_EA1929C7_85F7_40DE_826A_94377FC9966E_.wvu.PrintArea" hidden="1" oldHidden="1">
    <formula>'2014 год'!$A$1:$I$1192</formula>
    <oldFormula>'2014 год'!$A$1:$I$1192</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год'!$A$8:$F$1192</formula>
    <oldFormula>'2014 год'!$A$8:$F$1192</oldFormula>
  </rdn>
  <rcv guid="{EA1929C7-85F7-40DE-826A-94377FC9966E}" action="add"/>
</revisions>
</file>

<file path=xl/revisions/revisionLog1310.xml><?xml version="1.0" encoding="utf-8"?>
<revisions xmlns="http://schemas.openxmlformats.org/spreadsheetml/2006/main" xmlns:r="http://schemas.openxmlformats.org/officeDocument/2006/relationships">
  <rcc rId="4046" sId="3">
    <oc r="H1102">
      <v>-474</v>
    </oc>
    <nc r="H1102">
      <f>-474+595</f>
    </nc>
  </rcc>
  <rcc rId="4047" sId="3" numFmtId="4">
    <oc r="H1099">
      <v>0</v>
    </oc>
    <nc r="H1099">
      <v>55</v>
    </nc>
  </rcc>
  <rcc rId="4048" sId="3">
    <oc r="H1095">
      <f>474</f>
    </oc>
    <nc r="H1095">
      <f>474+310</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год'!$A$1:$I$1190</formula>
    <oldFormula>'2014 год'!$A$1:$I$1190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год'!$A$8:$F$1190</formula>
    <oldFormula>'2014 год'!$A$8:$F$1190</oldFormula>
  </rdn>
  <rcv guid="{167491D8-6D6D-447D-A119-5E65D8431081}" action="add"/>
</revisions>
</file>

<file path=xl/revisions/revisionLog1311.xml><?xml version="1.0" encoding="utf-8"?>
<revisions xmlns="http://schemas.openxmlformats.org/spreadsheetml/2006/main" xmlns:r="http://schemas.openxmlformats.org/officeDocument/2006/relationships">
  <rcc rId="4225" sId="3" numFmtId="4">
    <oc r="H1166">
      <v>-25937.5</v>
    </oc>
    <nc r="H1166"/>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год'!$A$1:$I$1192</formula>
    <oldFormula>'2014 год'!$A$1:$I$1192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год'!$A$8:$F$1192</formula>
    <oldFormula>'2014 год'!$A$8:$F$1192</oldFormula>
  </rdn>
  <rcv guid="{167491D8-6D6D-447D-A119-5E65D8431081}" action="add"/>
</revisions>
</file>

<file path=xl/revisions/revisionLog13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31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3112.xml><?xml version="1.0" encoding="utf-8"?>
<revisions xmlns="http://schemas.openxmlformats.org/spreadsheetml/2006/main" xmlns:r="http://schemas.openxmlformats.org/officeDocument/2006/relationships">
  <rcc rId="1693" sId="3">
    <oc r="J45">
      <f>G45+H45</f>
    </oc>
    <nc r="J45"/>
  </rcc>
  <rcc rId="1694" sId="3">
    <oc r="K45">
      <f>I45-J45</f>
    </oc>
    <nc r="K45"/>
  </rcc>
  <rcc rId="1695" sId="3">
    <oc r="J46">
      <f>G46+H46</f>
    </oc>
    <nc r="J46"/>
  </rcc>
  <rcc rId="1696" sId="3">
    <oc r="K46">
      <f>I46-J46</f>
    </oc>
    <nc r="K46"/>
  </rcc>
  <rcc rId="1697" sId="3">
    <oc r="J47">
      <f>G47+H47</f>
    </oc>
    <nc r="J47"/>
  </rcc>
  <rcc rId="1698" sId="3">
    <oc r="K47">
      <f>I47-J47</f>
    </oc>
    <nc r="K47"/>
  </rcc>
  <rcc rId="1699" sId="3">
    <oc r="J48">
      <f>G48+H48</f>
    </oc>
    <nc r="J48"/>
  </rcc>
  <rcc rId="1700" sId="3">
    <oc r="K48">
      <f>I48-J48</f>
    </oc>
    <nc r="K48"/>
  </rcc>
  <rcc rId="1701" sId="3">
    <oc r="J49">
      <f>G49+H49</f>
    </oc>
    <nc r="J49"/>
  </rcc>
  <rcc rId="1702" sId="3">
    <oc r="K49">
      <f>I49-J49</f>
    </oc>
    <nc r="K49"/>
  </rcc>
  <rcc rId="1703" sId="3">
    <oc r="J50">
      <f>G50+H50</f>
    </oc>
    <nc r="J50"/>
  </rcc>
  <rcc rId="1704" sId="3">
    <oc r="K50">
      <f>I50-J50</f>
    </oc>
    <nc r="K50"/>
  </rcc>
  <rcc rId="1705" sId="3">
    <oc r="J51">
      <f>G51+H51</f>
    </oc>
    <nc r="J51"/>
  </rcc>
  <rcc rId="1706" sId="3">
    <oc r="K51">
      <f>I51-J51</f>
    </oc>
    <nc r="K51"/>
  </rcc>
  <rcc rId="1707" sId="3">
    <oc r="J52">
      <f>G52+H52</f>
    </oc>
    <nc r="J52"/>
  </rcc>
  <rcc rId="1708" sId="3">
    <oc r="K52">
      <f>I52-J52</f>
    </oc>
    <nc r="K52"/>
  </rcc>
  <rcc rId="1709" sId="3">
    <oc r="J53">
      <f>G53+H53</f>
    </oc>
    <nc r="J53"/>
  </rcc>
  <rcc rId="1710" sId="3">
    <oc r="K53">
      <f>I53-J53</f>
    </oc>
    <nc r="K53"/>
  </rcc>
  <rcc rId="1711" sId="3">
    <oc r="J54">
      <f>G54+H54</f>
    </oc>
    <nc r="J54"/>
  </rcc>
  <rcc rId="1712" sId="3">
    <oc r="K54">
      <f>I54-J54</f>
    </oc>
    <nc r="K54"/>
  </rcc>
  <rcc rId="1713" sId="3">
    <oc r="J55">
      <f>G55+H55</f>
    </oc>
    <nc r="J55"/>
  </rcc>
  <rcc rId="1714" sId="3">
    <oc r="K55">
      <f>I55-J55</f>
    </oc>
    <nc r="K55"/>
  </rcc>
  <rcc rId="1715" sId="3">
    <oc r="J56">
      <f>G56+H56</f>
    </oc>
    <nc r="J56"/>
  </rcc>
  <rcc rId="1716" sId="3">
    <oc r="K56">
      <f>I56-J56</f>
    </oc>
    <nc r="K56"/>
  </rcc>
  <rcc rId="1717" sId="3">
    <oc r="J57">
      <f>G57+H57</f>
    </oc>
    <nc r="J57"/>
  </rcc>
  <rcc rId="1718" sId="3">
    <oc r="K57">
      <f>I57-J57</f>
    </oc>
    <nc r="K57"/>
  </rcc>
  <rcc rId="1719" sId="3">
    <oc r="J58">
      <f>G58+H58</f>
    </oc>
    <nc r="J58"/>
  </rcc>
  <rcc rId="1720" sId="3">
    <oc r="K58">
      <f>I58-J58</f>
    </oc>
    <nc r="K58"/>
  </rcc>
  <rcc rId="1721" sId="3">
    <oc r="J59">
      <f>G59+H59</f>
    </oc>
    <nc r="J59"/>
  </rcc>
  <rcc rId="1722" sId="3">
    <oc r="K59">
      <f>I59-J59</f>
    </oc>
    <nc r="K59"/>
  </rcc>
  <rcc rId="1723" sId="3">
    <oc r="J60">
      <f>G60+H60</f>
    </oc>
    <nc r="J60"/>
  </rcc>
  <rcc rId="1724" sId="3">
    <oc r="K60">
      <f>I60-J60</f>
    </oc>
    <nc r="K60"/>
  </rcc>
  <rcc rId="1725" sId="3">
    <oc r="J61">
      <f>G61+H61</f>
    </oc>
    <nc r="J61"/>
  </rcc>
  <rcc rId="1726" sId="3">
    <oc r="K61">
      <f>I61-J61</f>
    </oc>
    <nc r="K61"/>
  </rcc>
  <rcc rId="1727" sId="3">
    <oc r="J62">
      <f>G62+H62</f>
    </oc>
    <nc r="J62"/>
  </rcc>
  <rcc rId="1728" sId="3">
    <oc r="K62">
      <f>I62-J62</f>
    </oc>
    <nc r="K62"/>
  </rcc>
  <rcc rId="1729" sId="3">
    <oc r="J63">
      <f>G63+H63</f>
    </oc>
    <nc r="J63"/>
  </rcc>
  <rcc rId="1730" sId="3">
    <oc r="K63">
      <f>I63-J63</f>
    </oc>
    <nc r="K63"/>
  </rcc>
  <rcc rId="1731" sId="3">
    <oc r="J64">
      <f>G64+H64</f>
    </oc>
    <nc r="J64"/>
  </rcc>
  <rcc rId="1732" sId="3">
    <oc r="K64">
      <f>I64-J64</f>
    </oc>
    <nc r="K64"/>
  </rcc>
  <rcc rId="1733" sId="3">
    <oc r="J65">
      <f>G65+H65</f>
    </oc>
    <nc r="J65"/>
  </rcc>
  <rcc rId="1734" sId="3">
    <oc r="K65">
      <f>I65-J65</f>
    </oc>
    <nc r="K65"/>
  </rcc>
  <rcc rId="1735" sId="3">
    <oc r="J66">
      <f>G66+H66</f>
    </oc>
    <nc r="J66"/>
  </rcc>
  <rcc rId="1736" sId="3">
    <oc r="K66">
      <f>I66-J66</f>
    </oc>
    <nc r="K66"/>
  </rcc>
  <rcc rId="1737" sId="3">
    <oc r="J67">
      <f>G67+H67</f>
    </oc>
    <nc r="J67"/>
  </rcc>
  <rcc rId="1738" sId="3">
    <oc r="K67">
      <f>I67-J67</f>
    </oc>
    <nc r="K67"/>
  </rcc>
  <rcc rId="1739" sId="3">
    <oc r="J68">
      <f>G68+H68</f>
    </oc>
    <nc r="J68"/>
  </rcc>
  <rcc rId="1740" sId="3">
    <oc r="K68">
      <f>I68-J68</f>
    </oc>
    <nc r="K68"/>
  </rcc>
  <rcc rId="1741" sId="3">
    <oc r="J69">
      <f>G69+H69</f>
    </oc>
    <nc r="J69"/>
  </rcc>
  <rcc rId="1742" sId="3">
    <oc r="K69">
      <f>I69-J69</f>
    </oc>
    <nc r="K69"/>
  </rcc>
  <rcc rId="1743" sId="3">
    <oc r="J70">
      <f>G70+H70</f>
    </oc>
    <nc r="J70"/>
  </rcc>
  <rcc rId="1744" sId="3">
    <oc r="K70">
      <f>I70-J70</f>
    </oc>
    <nc r="K70"/>
  </rcc>
  <rcc rId="1745" sId="3">
    <oc r="J71">
      <f>G71+H71</f>
    </oc>
    <nc r="J71"/>
  </rcc>
  <rcc rId="1746" sId="3">
    <oc r="K71">
      <f>I71-J71</f>
    </oc>
    <nc r="K71"/>
  </rcc>
  <rcc rId="1747" sId="3">
    <oc r="J72">
      <f>G72+H72</f>
    </oc>
    <nc r="J72"/>
  </rcc>
  <rcc rId="1748" sId="3">
    <oc r="K72">
      <f>I72-J72</f>
    </oc>
    <nc r="K72"/>
  </rcc>
  <rcc rId="1749" sId="3">
    <oc r="J73">
      <f>G73+H73</f>
    </oc>
    <nc r="J73"/>
  </rcc>
  <rcc rId="1750" sId="3">
    <oc r="K73">
      <f>I73-J73</f>
    </oc>
    <nc r="K73"/>
  </rcc>
  <rcc rId="1751" sId="3">
    <oc r="J74">
      <f>G74+H74</f>
    </oc>
    <nc r="J74"/>
  </rcc>
  <rcc rId="1752" sId="3">
    <oc r="K74">
      <f>I74-J74</f>
    </oc>
    <nc r="K74"/>
  </rcc>
  <rcc rId="1753" sId="3">
    <oc r="J75">
      <f>G75+H75</f>
    </oc>
    <nc r="J75"/>
  </rcc>
  <rcc rId="1754" sId="3">
    <oc r="K75">
      <f>I75-J75</f>
    </oc>
    <nc r="K75"/>
  </rcc>
  <rcc rId="1755" sId="3">
    <oc r="J76">
      <f>G76+H76</f>
    </oc>
    <nc r="J76"/>
  </rcc>
  <rcc rId="1756" sId="3">
    <oc r="K76">
      <f>I76-J76</f>
    </oc>
    <nc r="K76"/>
  </rcc>
  <rcc rId="1757" sId="3">
    <oc r="J77">
      <f>G77+H77</f>
    </oc>
    <nc r="J77"/>
  </rcc>
  <rcc rId="1758" sId="3">
    <oc r="K77">
      <f>I77-J77</f>
    </oc>
    <nc r="K77"/>
  </rcc>
  <rcc rId="1759" sId="3">
    <oc r="J78">
      <f>G78+H78</f>
    </oc>
    <nc r="J78"/>
  </rcc>
  <rcc rId="1760" sId="3">
    <oc r="K78">
      <f>I78-J78</f>
    </oc>
    <nc r="K78"/>
  </rcc>
  <rcc rId="1761" sId="3">
    <oc r="J79">
      <f>G79+H79</f>
    </oc>
    <nc r="J79"/>
  </rcc>
  <rcc rId="1762" sId="3">
    <oc r="K79">
      <f>I79-J79</f>
    </oc>
    <nc r="K79"/>
  </rcc>
  <rcc rId="1763" sId="3">
    <oc r="J80">
      <f>G80+H80</f>
    </oc>
    <nc r="J80"/>
  </rcc>
  <rcc rId="1764" sId="3">
    <oc r="K80">
      <f>I80-J80</f>
    </oc>
    <nc r="K80"/>
  </rcc>
  <rcc rId="1765" sId="3">
    <oc r="J81">
      <f>G81+H81</f>
    </oc>
    <nc r="J81"/>
  </rcc>
  <rcc rId="1766" sId="3">
    <oc r="K81">
      <f>I81-J81</f>
    </oc>
    <nc r="K81"/>
  </rcc>
  <rcc rId="1767" sId="3">
    <oc r="J82">
      <f>G82+H82</f>
    </oc>
    <nc r="J82"/>
  </rcc>
  <rcc rId="1768" sId="3">
    <oc r="K82">
      <f>I82-J82</f>
    </oc>
    <nc r="K82"/>
  </rcc>
  <rcc rId="1769" sId="3">
    <oc r="J83">
      <f>G83+H83</f>
    </oc>
    <nc r="J83"/>
  </rcc>
  <rcc rId="1770" sId="3">
    <oc r="K83">
      <f>I83-J83</f>
    </oc>
    <nc r="K83"/>
  </rcc>
  <rcc rId="1771" sId="3">
    <oc r="J84">
      <f>G84+H84</f>
    </oc>
    <nc r="J84"/>
  </rcc>
  <rcc rId="1772" sId="3">
    <oc r="K84">
      <f>I84-J84</f>
    </oc>
    <nc r="K84"/>
  </rcc>
  <rcc rId="1773" sId="3">
    <oc r="J85">
      <f>G85+H85</f>
    </oc>
    <nc r="J85"/>
  </rcc>
  <rcc rId="1774" sId="3">
    <oc r="K85">
      <f>I85-J85</f>
    </oc>
    <nc r="K85"/>
  </rcc>
  <rcc rId="1775" sId="3">
    <oc r="J86">
      <f>G86+H86</f>
    </oc>
    <nc r="J86"/>
  </rcc>
  <rcc rId="1776" sId="3">
    <oc r="K86">
      <f>I86-J86</f>
    </oc>
    <nc r="K86"/>
  </rcc>
  <rcc rId="1777" sId="3">
    <oc r="J87">
      <f>G87+H87</f>
    </oc>
    <nc r="J87"/>
  </rcc>
  <rcc rId="1778" sId="3">
    <oc r="K87">
      <f>I87-J87</f>
    </oc>
    <nc r="K87"/>
  </rcc>
  <rcc rId="1779" sId="3">
    <oc r="J88">
      <f>G88+H88</f>
    </oc>
    <nc r="J88"/>
  </rcc>
  <rcc rId="1780" sId="3">
    <oc r="K88">
      <f>I88-J88</f>
    </oc>
    <nc r="K88"/>
  </rcc>
  <rcc rId="1781" sId="3">
    <oc r="J89">
      <f>G89+H89</f>
    </oc>
    <nc r="J89"/>
  </rcc>
  <rcc rId="1782" sId="3">
    <oc r="K89">
      <f>I89-J89</f>
    </oc>
    <nc r="K89"/>
  </rcc>
  <rcc rId="1783" sId="3">
    <oc r="J90">
      <f>G90+H90</f>
    </oc>
    <nc r="J90"/>
  </rcc>
  <rcc rId="1784" sId="3">
    <oc r="K90">
      <f>I90-J90</f>
    </oc>
    <nc r="K90"/>
  </rcc>
  <rcc rId="1785" sId="3">
    <oc r="J91">
      <f>G91+H91</f>
    </oc>
    <nc r="J91"/>
  </rcc>
  <rcc rId="1786" sId="3">
    <oc r="K91">
      <f>I91-J91</f>
    </oc>
    <nc r="K91"/>
  </rcc>
  <rcc rId="1787" sId="3">
    <oc r="J92">
      <f>G92+H92</f>
    </oc>
    <nc r="J92"/>
  </rcc>
  <rcc rId="1788" sId="3">
    <oc r="K92">
      <f>I92-J92</f>
    </oc>
    <nc r="K92"/>
  </rcc>
  <rcc rId="1789" sId="3">
    <oc r="J93">
      <f>G93+H93</f>
    </oc>
    <nc r="J93"/>
  </rcc>
  <rcc rId="1790" sId="3">
    <oc r="K93">
      <f>I93-J93</f>
    </oc>
    <nc r="K93"/>
  </rcc>
  <rcc rId="1791" sId="3">
    <oc r="J94">
      <f>G94+H94</f>
    </oc>
    <nc r="J94"/>
  </rcc>
  <rcc rId="1792" sId="3">
    <oc r="K94">
      <f>I94-J94</f>
    </oc>
    <nc r="K94"/>
  </rcc>
  <rcc rId="1793" sId="3">
    <oc r="J95">
      <f>G95+H95</f>
    </oc>
    <nc r="J95"/>
  </rcc>
  <rcc rId="1794" sId="3">
    <oc r="K95">
      <f>I95-J95</f>
    </oc>
    <nc r="K95"/>
  </rcc>
  <rcc rId="1795" sId="3">
    <oc r="J96">
      <f>G96+H96</f>
    </oc>
    <nc r="J96"/>
  </rcc>
  <rcc rId="1796" sId="3">
    <oc r="K96">
      <f>I96-J96</f>
    </oc>
    <nc r="K96"/>
  </rcc>
  <rcc rId="1797" sId="3">
    <oc r="J97">
      <f>G97+H97</f>
    </oc>
    <nc r="J97"/>
  </rcc>
  <rcc rId="1798" sId="3">
    <oc r="K97">
      <f>I97-J97</f>
    </oc>
    <nc r="K97"/>
  </rcc>
  <rcc rId="1799" sId="3">
    <oc r="J98">
      <f>G98+H98</f>
    </oc>
    <nc r="J98"/>
  </rcc>
  <rcc rId="1800" sId="3">
    <oc r="K98">
      <f>I98-J98</f>
    </oc>
    <nc r="K98"/>
  </rcc>
  <rcc rId="1801" sId="3">
    <oc r="J99">
      <f>G99+H99</f>
    </oc>
    <nc r="J99"/>
  </rcc>
  <rcc rId="1802" sId="3">
    <oc r="K99">
      <f>I99-J99</f>
    </oc>
    <nc r="K99"/>
  </rcc>
  <rcc rId="1803" sId="3">
    <oc r="J100">
      <f>G100+H100</f>
    </oc>
    <nc r="J100"/>
  </rcc>
  <rcc rId="1804" sId="3">
    <oc r="K100">
      <f>I100-J100</f>
    </oc>
    <nc r="K100"/>
  </rcc>
  <rcc rId="1805" sId="3">
    <oc r="J101">
      <f>G101+H101</f>
    </oc>
    <nc r="J101"/>
  </rcc>
  <rcc rId="1806" sId="3">
    <oc r="K101">
      <f>I101-J101</f>
    </oc>
    <nc r="K101"/>
  </rcc>
  <rcc rId="1807" sId="3">
    <oc r="J102">
      <f>G102+H102</f>
    </oc>
    <nc r="J102"/>
  </rcc>
  <rcc rId="1808" sId="3">
    <oc r="K102">
      <f>I102-J102</f>
    </oc>
    <nc r="K102"/>
  </rcc>
  <rcc rId="1809" sId="3">
    <oc r="J103">
      <f>G103+H103</f>
    </oc>
    <nc r="J103"/>
  </rcc>
  <rcc rId="1810" sId="3">
    <oc r="K103">
      <f>I103-J103</f>
    </oc>
    <nc r="K103"/>
  </rcc>
  <rcc rId="1811" sId="3">
    <oc r="J104">
      <f>G104+H104</f>
    </oc>
    <nc r="J104"/>
  </rcc>
  <rcc rId="1812" sId="3">
    <oc r="K104">
      <f>I104-J104</f>
    </oc>
    <nc r="K104"/>
  </rcc>
  <rcc rId="1813" sId="3">
    <oc r="J105">
      <f>G105+H105</f>
    </oc>
    <nc r="J105"/>
  </rcc>
  <rcc rId="1814" sId="3">
    <oc r="K105">
      <f>I105-J105</f>
    </oc>
    <nc r="K105"/>
  </rcc>
  <rcc rId="1815" sId="3">
    <oc r="J106">
      <f>G106+H106</f>
    </oc>
    <nc r="J106"/>
  </rcc>
  <rcc rId="1816" sId="3">
    <oc r="K106">
      <f>I106-J106</f>
    </oc>
    <nc r="K106"/>
  </rcc>
  <rcc rId="1817" sId="3">
    <oc r="J107">
      <f>G107+H107</f>
    </oc>
    <nc r="J107"/>
  </rcc>
  <rcc rId="1818" sId="3">
    <oc r="K107">
      <f>I107-J107</f>
    </oc>
    <nc r="K107"/>
  </rcc>
  <rcc rId="1819" sId="3">
    <oc r="J108">
      <f>G108+H108</f>
    </oc>
    <nc r="J108"/>
  </rcc>
  <rcc rId="1820" sId="3">
    <oc r="K108">
      <f>I108-J108</f>
    </oc>
    <nc r="K108"/>
  </rcc>
  <rcc rId="1821" sId="3">
    <oc r="J109">
      <f>G109+H109</f>
    </oc>
    <nc r="J109"/>
  </rcc>
  <rcc rId="1822" sId="3">
    <oc r="K109">
      <f>I109-J109</f>
    </oc>
    <nc r="K109"/>
  </rcc>
  <rcc rId="1823" sId="3">
    <oc r="J110">
      <f>G110+H110</f>
    </oc>
    <nc r="J110"/>
  </rcc>
  <rcc rId="1824" sId="3">
    <oc r="K110">
      <f>I110-J110</f>
    </oc>
    <nc r="K110"/>
  </rcc>
  <rcc rId="1825" sId="3">
    <oc r="J111">
      <f>G111+H111</f>
    </oc>
    <nc r="J111"/>
  </rcc>
  <rcc rId="1826" sId="3">
    <oc r="K111">
      <f>I111-J111</f>
    </oc>
    <nc r="K111"/>
  </rcc>
  <rcc rId="1827" sId="3">
    <oc r="J112">
      <f>G112+H112</f>
    </oc>
    <nc r="J112"/>
  </rcc>
  <rcc rId="1828" sId="3">
    <oc r="K112">
      <f>I112-J112</f>
    </oc>
    <nc r="K112"/>
  </rcc>
  <rcc rId="1829" sId="3">
    <oc r="J113">
      <f>G113+H113</f>
    </oc>
    <nc r="J113"/>
  </rcc>
  <rcc rId="1830" sId="3">
    <oc r="K113">
      <f>I113-J113</f>
    </oc>
    <nc r="K113"/>
  </rcc>
  <rcc rId="1831" sId="3">
    <oc r="J114">
      <f>G114+H114</f>
    </oc>
    <nc r="J114"/>
  </rcc>
  <rcc rId="1832" sId="3">
    <oc r="K114">
      <f>I114-J114</f>
    </oc>
    <nc r="K114"/>
  </rcc>
  <rcc rId="1833" sId="3">
    <oc r="J115">
      <f>G115+H115</f>
    </oc>
    <nc r="J115"/>
  </rcc>
  <rcc rId="1834" sId="3">
    <oc r="K115">
      <f>I115-J115</f>
    </oc>
    <nc r="K115"/>
  </rcc>
  <rcc rId="1835" sId="3">
    <oc r="J116">
      <f>G116+H116</f>
    </oc>
    <nc r="J116"/>
  </rcc>
  <rcc rId="1836" sId="3">
    <oc r="K116">
      <f>I116-J116</f>
    </oc>
    <nc r="K116"/>
  </rcc>
  <rcc rId="1837" sId="3">
    <oc r="J117">
      <f>G117+H117</f>
    </oc>
    <nc r="J117"/>
  </rcc>
  <rcc rId="1838" sId="3">
    <oc r="K117">
      <f>I117-J117</f>
    </oc>
    <nc r="K117"/>
  </rcc>
  <rcc rId="1839" sId="3">
    <oc r="J118">
      <f>G118+H118</f>
    </oc>
    <nc r="J118"/>
  </rcc>
  <rcc rId="1840" sId="3">
    <oc r="K118">
      <f>I118-J118</f>
    </oc>
    <nc r="K118"/>
  </rcc>
  <rcc rId="1841" sId="3">
    <oc r="J119">
      <f>G119+H119</f>
    </oc>
    <nc r="J119"/>
  </rcc>
  <rcc rId="1842" sId="3">
    <oc r="K119">
      <f>I119-J119</f>
    </oc>
    <nc r="K119"/>
  </rcc>
  <rcc rId="1843" sId="3">
    <oc r="J120">
      <f>G120+H120</f>
    </oc>
    <nc r="J120"/>
  </rcc>
  <rcc rId="1844" sId="3">
    <oc r="K120">
      <f>I120-J120</f>
    </oc>
    <nc r="K120"/>
  </rcc>
  <rcc rId="1845" sId="3">
    <oc r="J121">
      <f>G121+H121</f>
    </oc>
    <nc r="J121"/>
  </rcc>
  <rcc rId="1846" sId="3">
    <oc r="K121">
      <f>I121-J121</f>
    </oc>
    <nc r="K121"/>
  </rcc>
  <rcc rId="1847" sId="3">
    <oc r="J122">
      <f>G122+H122</f>
    </oc>
    <nc r="J122"/>
  </rcc>
  <rcc rId="1848" sId="3">
    <oc r="K122">
      <f>I122-J122</f>
    </oc>
    <nc r="K122"/>
  </rcc>
  <rcc rId="1849" sId="3">
    <oc r="J123">
      <f>G123+H123</f>
    </oc>
    <nc r="J123"/>
  </rcc>
  <rcc rId="1850" sId="3">
    <oc r="K123">
      <f>I123-J123</f>
    </oc>
    <nc r="K123"/>
  </rcc>
  <rcc rId="1851" sId="3">
    <oc r="J124">
      <f>G124+H124</f>
    </oc>
    <nc r="J124"/>
  </rcc>
  <rcc rId="1852" sId="3">
    <oc r="K124">
      <f>I124-J124</f>
    </oc>
    <nc r="K124"/>
  </rcc>
  <rcc rId="1853" sId="3">
    <oc r="J125">
      <f>G125+H125</f>
    </oc>
    <nc r="J125"/>
  </rcc>
  <rcc rId="1854" sId="3">
    <oc r="K125">
      <f>I125-J125</f>
    </oc>
    <nc r="K125"/>
  </rcc>
  <rcc rId="1855" sId="3">
    <oc r="J126">
      <f>G126+H126</f>
    </oc>
    <nc r="J126"/>
  </rcc>
  <rcc rId="1856" sId="3">
    <oc r="K126">
      <f>I126-J126</f>
    </oc>
    <nc r="K126"/>
  </rcc>
  <rcc rId="1857" sId="3">
    <oc r="J127">
      <f>G127+H127</f>
    </oc>
    <nc r="J127"/>
  </rcc>
  <rcc rId="1858" sId="3">
    <oc r="K127">
      <f>I127-J127</f>
    </oc>
    <nc r="K127"/>
  </rcc>
  <rcc rId="1859" sId="3">
    <oc r="J128">
      <f>G128+H128</f>
    </oc>
    <nc r="J128"/>
  </rcc>
  <rcc rId="1860" sId="3">
    <oc r="K128">
      <f>I128-J128</f>
    </oc>
    <nc r="K128"/>
  </rcc>
  <rcc rId="1861" sId="3">
    <oc r="J129">
      <f>G129+H129</f>
    </oc>
    <nc r="J129"/>
  </rcc>
  <rcc rId="1862" sId="3">
    <oc r="K129">
      <f>I129-J129</f>
    </oc>
    <nc r="K129"/>
  </rcc>
  <rcc rId="1863" sId="3">
    <oc r="J130">
      <f>G130+H130</f>
    </oc>
    <nc r="J130"/>
  </rcc>
  <rcc rId="1864" sId="3">
    <oc r="K130">
      <f>I130-J130</f>
    </oc>
    <nc r="K130"/>
  </rcc>
  <rcc rId="1865" sId="3">
    <oc r="J131">
      <f>G131+H131</f>
    </oc>
    <nc r="J131"/>
  </rcc>
  <rcc rId="1866" sId="3">
    <oc r="K131">
      <f>I131-J131</f>
    </oc>
    <nc r="K131"/>
  </rcc>
  <rcc rId="1867" sId="3">
    <oc r="J132">
      <f>G132+H132</f>
    </oc>
    <nc r="J132"/>
  </rcc>
  <rcc rId="1868" sId="3">
    <oc r="K132">
      <f>I132-J132</f>
    </oc>
    <nc r="K132"/>
  </rcc>
  <rcc rId="1869" sId="3">
    <oc r="J133">
      <f>G133+H133</f>
    </oc>
    <nc r="J133"/>
  </rcc>
  <rcc rId="1870" sId="3">
    <oc r="K133">
      <f>I133-J133</f>
    </oc>
    <nc r="K133"/>
  </rcc>
  <rcc rId="1871" sId="3">
    <oc r="J134">
      <f>G134+H134</f>
    </oc>
    <nc r="J134"/>
  </rcc>
  <rcc rId="1872" sId="3">
    <oc r="K134">
      <f>I134-J134</f>
    </oc>
    <nc r="K134"/>
  </rcc>
  <rcc rId="1873" sId="3">
    <oc r="J135">
      <f>G135+H135</f>
    </oc>
    <nc r="J135"/>
  </rcc>
  <rcc rId="1874" sId="3">
    <oc r="K135">
      <f>I135-J135</f>
    </oc>
    <nc r="K135"/>
  </rcc>
  <rcc rId="1875" sId="3">
    <oc r="J136">
      <f>G136+H136</f>
    </oc>
    <nc r="J136"/>
  </rcc>
  <rcc rId="1876" sId="3">
    <oc r="K136">
      <f>I136-J136</f>
    </oc>
    <nc r="K136"/>
  </rcc>
  <rcc rId="1877" sId="3">
    <oc r="J137">
      <f>G137+H137</f>
    </oc>
    <nc r="J137"/>
  </rcc>
  <rcc rId="1878" sId="3">
    <oc r="K137">
      <f>I137-J137</f>
    </oc>
    <nc r="K137"/>
  </rcc>
  <rcc rId="1879" sId="3">
    <oc r="J138">
      <f>G138+H138</f>
    </oc>
    <nc r="J138"/>
  </rcc>
  <rcc rId="1880" sId="3">
    <oc r="K138">
      <f>I138-J138</f>
    </oc>
    <nc r="K138"/>
  </rcc>
  <rcc rId="1881" sId="3">
    <oc r="J139">
      <f>G139+H139</f>
    </oc>
    <nc r="J139"/>
  </rcc>
  <rcc rId="1882" sId="3">
    <oc r="K139">
      <f>I139-J139</f>
    </oc>
    <nc r="K139"/>
  </rcc>
  <rcc rId="1883" sId="3">
    <oc r="J140">
      <f>G140+H140</f>
    </oc>
    <nc r="J140"/>
  </rcc>
  <rcc rId="1884" sId="3">
    <oc r="K140">
      <f>I140-J140</f>
    </oc>
    <nc r="K140"/>
  </rcc>
  <rcc rId="1885" sId="3">
    <oc r="J141">
      <f>G141+H141</f>
    </oc>
    <nc r="J141"/>
  </rcc>
  <rcc rId="1886" sId="3">
    <oc r="K141">
      <f>I141-J141</f>
    </oc>
    <nc r="K141"/>
  </rcc>
  <rcc rId="1887" sId="3">
    <oc r="J142">
      <f>G142+H142</f>
    </oc>
    <nc r="J142"/>
  </rcc>
  <rcc rId="1888" sId="3">
    <oc r="K142">
      <f>I142-J142</f>
    </oc>
    <nc r="K142"/>
  </rcc>
  <rcc rId="1889" sId="3">
    <oc r="J143">
      <f>G143+H143</f>
    </oc>
    <nc r="J143"/>
  </rcc>
  <rcc rId="1890" sId="3">
    <oc r="K143">
      <f>I143-J143</f>
    </oc>
    <nc r="K143"/>
  </rcc>
  <rcc rId="1891" sId="3">
    <oc r="J144">
      <f>G144+H144</f>
    </oc>
    <nc r="J144"/>
  </rcc>
  <rcc rId="1892" sId="3">
    <oc r="K144">
      <f>I144-J144</f>
    </oc>
    <nc r="K144"/>
  </rcc>
  <rcc rId="1893" sId="3">
    <oc r="J145">
      <f>G145+H145</f>
    </oc>
    <nc r="J145"/>
  </rcc>
  <rcc rId="1894" sId="3">
    <oc r="K145">
      <f>I145-J145</f>
    </oc>
    <nc r="K145"/>
  </rcc>
  <rcc rId="1895" sId="3">
    <oc r="J146">
      <f>G146+H146</f>
    </oc>
    <nc r="J146"/>
  </rcc>
  <rcc rId="1896" sId="3">
    <oc r="K146">
      <f>I146-J146</f>
    </oc>
    <nc r="K146"/>
  </rcc>
  <rcc rId="1897" sId="3">
    <oc r="J147">
      <f>G147+H147</f>
    </oc>
    <nc r="J147"/>
  </rcc>
  <rcc rId="1898" sId="3">
    <oc r="K147">
      <f>I147-J147</f>
    </oc>
    <nc r="K147"/>
  </rcc>
  <rcc rId="1899" sId="3">
    <oc r="J148">
      <f>G148+H148</f>
    </oc>
    <nc r="J148"/>
  </rcc>
  <rcc rId="1900" sId="3">
    <oc r="K148">
      <f>I148-J148</f>
    </oc>
    <nc r="K148"/>
  </rcc>
  <rcc rId="1901" sId="3">
    <oc r="J149">
      <f>G149+H149</f>
    </oc>
    <nc r="J149"/>
  </rcc>
  <rcc rId="1902" sId="3">
    <oc r="K149">
      <f>I149-J149</f>
    </oc>
    <nc r="K149"/>
  </rcc>
  <rcc rId="1903" sId="3">
    <oc r="J150">
      <f>G150+H150</f>
    </oc>
    <nc r="J150"/>
  </rcc>
  <rcc rId="1904" sId="3">
    <oc r="K150">
      <f>I150-J150</f>
    </oc>
    <nc r="K150"/>
  </rcc>
  <rcc rId="1905" sId="3">
    <oc r="J151">
      <f>G151+H151</f>
    </oc>
    <nc r="J151"/>
  </rcc>
  <rcc rId="1906" sId="3">
    <oc r="K151">
      <f>I151-J151</f>
    </oc>
    <nc r="K151"/>
  </rcc>
  <rcc rId="1907" sId="3">
    <oc r="J152">
      <f>G152+H152</f>
    </oc>
    <nc r="J152"/>
  </rcc>
  <rcc rId="1908" sId="3">
    <oc r="K152">
      <f>I152-J152</f>
    </oc>
    <nc r="K152"/>
  </rcc>
  <rcc rId="1909" sId="3">
    <oc r="J153">
      <f>G153+H153</f>
    </oc>
    <nc r="J153"/>
  </rcc>
  <rcc rId="1910" sId="3">
    <oc r="K153">
      <f>I153-J153</f>
    </oc>
    <nc r="K153"/>
  </rcc>
  <rcc rId="1911" sId="3">
    <oc r="J154">
      <f>G154+H154</f>
    </oc>
    <nc r="J154"/>
  </rcc>
  <rcc rId="1912" sId="3">
    <oc r="K154">
      <f>I154-J154</f>
    </oc>
    <nc r="K154"/>
  </rcc>
  <rcc rId="1913" sId="3">
    <oc r="J155">
      <f>G155+H155</f>
    </oc>
    <nc r="J155"/>
  </rcc>
  <rcc rId="1914" sId="3">
    <oc r="K155">
      <f>I155-J155</f>
    </oc>
    <nc r="K155"/>
  </rcc>
  <rcc rId="1915" sId="3">
    <oc r="J156">
      <f>G156+H156</f>
    </oc>
    <nc r="J156"/>
  </rcc>
  <rcc rId="1916" sId="3">
    <oc r="K156">
      <f>I156-J156</f>
    </oc>
    <nc r="K156"/>
  </rcc>
  <rcc rId="1917" sId="3">
    <oc r="J157">
      <f>G157+H157</f>
    </oc>
    <nc r="J157"/>
  </rcc>
  <rcc rId="1918" sId="3">
    <oc r="K157">
      <f>I157-J157</f>
    </oc>
    <nc r="K157"/>
  </rcc>
  <rcc rId="1919" sId="3">
    <oc r="J158">
      <f>G158+H158</f>
    </oc>
    <nc r="J158"/>
  </rcc>
  <rcc rId="1920" sId="3">
    <oc r="K158">
      <f>I158-J158</f>
    </oc>
    <nc r="K158"/>
  </rcc>
  <rcc rId="1921" sId="3">
    <oc r="J159">
      <f>G159+H159</f>
    </oc>
    <nc r="J159"/>
  </rcc>
  <rcc rId="1922" sId="3">
    <oc r="K159">
      <f>I159-J159</f>
    </oc>
    <nc r="K159"/>
  </rcc>
  <rcc rId="1923" sId="3">
    <oc r="J160">
      <f>G160+H160</f>
    </oc>
    <nc r="J160"/>
  </rcc>
  <rcc rId="1924" sId="3">
    <oc r="K160">
      <f>I160-J160</f>
    </oc>
    <nc r="K160"/>
  </rcc>
  <rcc rId="1925" sId="3">
    <oc r="J161">
      <f>G161+H161</f>
    </oc>
    <nc r="J161"/>
  </rcc>
  <rcc rId="1926" sId="3">
    <oc r="K161">
      <f>I161-J161</f>
    </oc>
    <nc r="K161"/>
  </rcc>
  <rcc rId="1927" sId="3">
    <oc r="J162">
      <f>G162+H162</f>
    </oc>
    <nc r="J162"/>
  </rcc>
  <rcc rId="1928" sId="3">
    <oc r="K162">
      <f>I162-J162</f>
    </oc>
    <nc r="K162"/>
  </rcc>
  <rcc rId="1929" sId="3">
    <oc r="J163">
      <f>G163+H163</f>
    </oc>
    <nc r="J163"/>
  </rcc>
  <rcc rId="1930" sId="3">
    <oc r="K163">
      <f>I163-J163</f>
    </oc>
    <nc r="K163"/>
  </rcc>
  <rcc rId="1931" sId="3">
    <oc r="J164">
      <f>G164+H164</f>
    </oc>
    <nc r="J164"/>
  </rcc>
  <rcc rId="1932" sId="3">
    <oc r="K164">
      <f>I164-J164</f>
    </oc>
    <nc r="K164"/>
  </rcc>
  <rcc rId="1933" sId="3">
    <oc r="J165">
      <f>G165+H165</f>
    </oc>
    <nc r="J165"/>
  </rcc>
  <rcc rId="1934" sId="3">
    <oc r="K165">
      <f>I165-J165</f>
    </oc>
    <nc r="K165"/>
  </rcc>
  <rcc rId="1935" sId="3">
    <oc r="J166">
      <f>G166+H166</f>
    </oc>
    <nc r="J166"/>
  </rcc>
  <rcc rId="1936" sId="3">
    <oc r="K166">
      <f>I166-J166</f>
    </oc>
    <nc r="K166"/>
  </rcc>
  <rcc rId="1937" sId="3">
    <oc r="J167">
      <f>G167+H167</f>
    </oc>
    <nc r="J167"/>
  </rcc>
  <rcc rId="1938" sId="3">
    <oc r="K167">
      <f>I167-J167</f>
    </oc>
    <nc r="K167"/>
  </rcc>
  <rcc rId="1939" sId="3">
    <oc r="J168">
      <f>G168+H168</f>
    </oc>
    <nc r="J168"/>
  </rcc>
  <rcc rId="1940" sId="3">
    <oc r="K168">
      <f>I168-J168</f>
    </oc>
    <nc r="K168"/>
  </rcc>
  <rcc rId="1941" sId="3">
    <oc r="J169">
      <f>G169+H169</f>
    </oc>
    <nc r="J169"/>
  </rcc>
  <rcc rId="1942" sId="3">
    <oc r="K169">
      <f>I169-J169</f>
    </oc>
    <nc r="K169"/>
  </rcc>
  <rcc rId="1943" sId="3">
    <oc r="J170">
      <f>G170+H170</f>
    </oc>
    <nc r="J170"/>
  </rcc>
  <rcc rId="1944" sId="3">
    <oc r="K170">
      <f>I170-J170</f>
    </oc>
    <nc r="K170"/>
  </rcc>
  <rcc rId="1945" sId="3">
    <oc r="J171">
      <f>G171+H171</f>
    </oc>
    <nc r="J171"/>
  </rcc>
  <rcc rId="1946" sId="3">
    <oc r="K171">
      <f>I171-J171</f>
    </oc>
    <nc r="K171"/>
  </rcc>
  <rcc rId="1947" sId="3">
    <oc r="J172">
      <f>G172+H172</f>
    </oc>
    <nc r="J172"/>
  </rcc>
  <rcc rId="1948" sId="3">
    <oc r="K172">
      <f>I172-J172</f>
    </oc>
    <nc r="K172"/>
  </rcc>
  <rcc rId="1949" sId="3">
    <oc r="J173">
      <f>G173+H173</f>
    </oc>
    <nc r="J173"/>
  </rcc>
  <rcc rId="1950" sId="3">
    <oc r="K173">
      <f>I173-J173</f>
    </oc>
    <nc r="K173"/>
  </rcc>
  <rcc rId="1951" sId="3">
    <oc r="J174">
      <f>G174+H174</f>
    </oc>
    <nc r="J174"/>
  </rcc>
  <rcc rId="1952" sId="3">
    <oc r="K174">
      <f>I174-J174</f>
    </oc>
    <nc r="K174"/>
  </rcc>
  <rcc rId="1953" sId="3">
    <oc r="J175">
      <f>G175+H175</f>
    </oc>
    <nc r="J175"/>
  </rcc>
  <rcc rId="1954" sId="3">
    <oc r="K175">
      <f>I175-J175</f>
    </oc>
    <nc r="K175"/>
  </rcc>
  <rcc rId="1955" sId="3">
    <oc r="J176">
      <f>G176+H176</f>
    </oc>
    <nc r="J176"/>
  </rcc>
  <rcc rId="1956" sId="3">
    <oc r="K176">
      <f>I176-J176</f>
    </oc>
    <nc r="K176"/>
  </rcc>
  <rcc rId="1957" sId="3">
    <oc r="J177">
      <f>G177+H177</f>
    </oc>
    <nc r="J177"/>
  </rcc>
  <rcc rId="1958" sId="3">
    <oc r="K177">
      <f>I177-J177</f>
    </oc>
    <nc r="K177"/>
  </rcc>
  <rcc rId="1959" sId="3">
    <oc r="J178">
      <f>G178+H178</f>
    </oc>
    <nc r="J178"/>
  </rcc>
  <rcc rId="1960" sId="3">
    <oc r="K178">
      <f>I178-J178</f>
    </oc>
    <nc r="K178"/>
  </rcc>
  <rcc rId="1961" sId="3">
    <oc r="J179">
      <f>G179+H179</f>
    </oc>
    <nc r="J179"/>
  </rcc>
  <rcc rId="1962" sId="3">
    <oc r="K179">
      <f>I179-J179</f>
    </oc>
    <nc r="K179"/>
  </rcc>
  <rcc rId="1963" sId="3">
    <oc r="J180">
      <f>G180+H180</f>
    </oc>
    <nc r="J180"/>
  </rcc>
  <rcc rId="1964" sId="3">
    <oc r="K180">
      <f>I180-J180</f>
    </oc>
    <nc r="K180"/>
  </rcc>
  <rcc rId="1965" sId="3">
    <oc r="J181">
      <f>G181+H181</f>
    </oc>
    <nc r="J181"/>
  </rcc>
  <rcc rId="1966" sId="3">
    <oc r="K181">
      <f>I181-J181</f>
    </oc>
    <nc r="K181"/>
  </rcc>
  <rcc rId="1967" sId="3">
    <oc r="J182">
      <f>G182+H182</f>
    </oc>
    <nc r="J182"/>
  </rcc>
  <rcc rId="1968" sId="3">
    <oc r="K182">
      <f>I182-J182</f>
    </oc>
    <nc r="K182"/>
  </rcc>
  <rcc rId="1969" sId="3">
    <oc r="J183">
      <f>G183+H183</f>
    </oc>
    <nc r="J183"/>
  </rcc>
  <rcc rId="1970" sId="3">
    <oc r="K183">
      <f>I183-J183</f>
    </oc>
    <nc r="K183"/>
  </rcc>
  <rcc rId="1971" sId="3">
    <oc r="J184">
      <f>G184+H184</f>
    </oc>
    <nc r="J184"/>
  </rcc>
  <rcc rId="1972" sId="3">
    <oc r="K184">
      <f>I184-J184</f>
    </oc>
    <nc r="K184"/>
  </rcc>
  <rcc rId="1973" sId="3">
    <oc r="J185">
      <f>G185+H185</f>
    </oc>
    <nc r="J185"/>
  </rcc>
  <rcc rId="1974" sId="3">
    <oc r="K185">
      <f>I185-J185</f>
    </oc>
    <nc r="K185"/>
  </rcc>
  <rcc rId="1975" sId="3">
    <oc r="J186">
      <f>G186+H186</f>
    </oc>
    <nc r="J186"/>
  </rcc>
  <rcc rId="1976" sId="3">
    <oc r="K186">
      <f>I186-J186</f>
    </oc>
    <nc r="K186"/>
  </rcc>
  <rcc rId="1977" sId="3">
    <oc r="J187">
      <f>G187+H187</f>
    </oc>
    <nc r="J187"/>
  </rcc>
  <rcc rId="1978" sId="3">
    <oc r="K187">
      <f>I187-J187</f>
    </oc>
    <nc r="K187"/>
  </rcc>
  <rcc rId="1979" sId="3">
    <oc r="J188">
      <f>G188+H188</f>
    </oc>
    <nc r="J188"/>
  </rcc>
  <rcc rId="1980" sId="3">
    <oc r="K188">
      <f>I188-J188</f>
    </oc>
    <nc r="K188"/>
  </rcc>
  <rcc rId="1981" sId="3">
    <oc r="J189">
      <f>G189+H189</f>
    </oc>
    <nc r="J189"/>
  </rcc>
  <rcc rId="1982" sId="3">
    <oc r="K189">
      <f>I189-J189</f>
    </oc>
    <nc r="K189"/>
  </rcc>
  <rcc rId="1983" sId="3">
    <oc r="J190">
      <f>G190+H190</f>
    </oc>
    <nc r="J190"/>
  </rcc>
  <rcc rId="1984" sId="3">
    <oc r="K190">
      <f>I190-J190</f>
    </oc>
    <nc r="K190"/>
  </rcc>
  <rcc rId="1985" sId="3">
    <oc r="J191">
      <f>G191+H191</f>
    </oc>
    <nc r="J191"/>
  </rcc>
  <rcc rId="1986" sId="3">
    <oc r="K191">
      <f>I191-J191</f>
    </oc>
    <nc r="K191"/>
  </rcc>
  <rcc rId="1987" sId="3">
    <oc r="J192">
      <f>G192+H192</f>
    </oc>
    <nc r="J192"/>
  </rcc>
  <rcc rId="1988" sId="3">
    <oc r="K192">
      <f>I192-J192</f>
    </oc>
    <nc r="K192"/>
  </rcc>
  <rcc rId="1989" sId="3">
    <oc r="J193">
      <f>G193+H193</f>
    </oc>
    <nc r="J193"/>
  </rcc>
  <rcc rId="1990" sId="3">
    <oc r="K193">
      <f>I193-J193</f>
    </oc>
    <nc r="K193"/>
  </rcc>
  <rcc rId="1991" sId="3">
    <oc r="J194">
      <f>G194+H194</f>
    </oc>
    <nc r="J194"/>
  </rcc>
  <rcc rId="1992" sId="3">
    <oc r="K194">
      <f>I194-J194</f>
    </oc>
    <nc r="K194"/>
  </rcc>
  <rcc rId="1993" sId="3">
    <oc r="J195">
      <f>G195+H195</f>
    </oc>
    <nc r="J195"/>
  </rcc>
  <rcc rId="1994" sId="3">
    <oc r="K195">
      <f>I195-J195</f>
    </oc>
    <nc r="K195"/>
  </rcc>
  <rcc rId="1995" sId="3">
    <oc r="J196">
      <f>G196+H196</f>
    </oc>
    <nc r="J196"/>
  </rcc>
  <rcc rId="1996" sId="3">
    <oc r="K196">
      <f>I196-J196</f>
    </oc>
    <nc r="K196"/>
  </rcc>
  <rcc rId="1997" sId="3">
    <oc r="J197">
      <f>G197+H197</f>
    </oc>
    <nc r="J197"/>
  </rcc>
  <rcc rId="1998" sId="3">
    <oc r="K197">
      <f>I197-J197</f>
    </oc>
    <nc r="K197"/>
  </rcc>
  <rcc rId="1999" sId="3">
    <oc r="J198">
      <f>G198+H198</f>
    </oc>
    <nc r="J198"/>
  </rcc>
  <rcc rId="2000" sId="3">
    <oc r="K198">
      <f>I198-J198</f>
    </oc>
    <nc r="K198"/>
  </rcc>
  <rcc rId="2001" sId="3">
    <oc r="J199">
      <f>G199+H199</f>
    </oc>
    <nc r="J199"/>
  </rcc>
  <rcc rId="2002" sId="3">
    <oc r="K199">
      <f>I199-J199</f>
    </oc>
    <nc r="K199"/>
  </rcc>
  <rcc rId="2003" sId="3">
    <oc r="J200">
      <f>G200+H200</f>
    </oc>
    <nc r="J200"/>
  </rcc>
  <rcc rId="2004" sId="3">
    <oc r="K200">
      <f>I200-J200</f>
    </oc>
    <nc r="K200"/>
  </rcc>
  <rcc rId="2005" sId="3">
    <oc r="J201">
      <f>G201+H201</f>
    </oc>
    <nc r="J201"/>
  </rcc>
  <rcc rId="2006" sId="3">
    <oc r="K201">
      <f>I201-J201</f>
    </oc>
    <nc r="K201"/>
  </rcc>
  <rcc rId="2007" sId="3">
    <oc r="J202">
      <f>G202+H202</f>
    </oc>
    <nc r="J202"/>
  </rcc>
  <rcc rId="2008" sId="3">
    <oc r="K202">
      <f>I202-J202</f>
    </oc>
    <nc r="K202"/>
  </rcc>
  <rcc rId="2009" sId="3">
    <oc r="J203">
      <f>G203+H203</f>
    </oc>
    <nc r="J203"/>
  </rcc>
  <rcc rId="2010" sId="3">
    <oc r="K203">
      <f>I203-J203</f>
    </oc>
    <nc r="K203"/>
  </rcc>
  <rcc rId="2011" sId="3">
    <oc r="J204">
      <f>G204+H204</f>
    </oc>
    <nc r="J204"/>
  </rcc>
  <rcc rId="2012" sId="3">
    <oc r="K204">
      <f>I204-J204</f>
    </oc>
    <nc r="K204"/>
  </rcc>
  <rcc rId="2013" sId="3">
    <oc r="J205">
      <f>G205+H205</f>
    </oc>
    <nc r="J205"/>
  </rcc>
  <rcc rId="2014" sId="3">
    <oc r="K205">
      <f>I205-J205</f>
    </oc>
    <nc r="K205"/>
  </rcc>
  <rcc rId="2015" sId="3">
    <oc r="J206">
      <f>G206+H206</f>
    </oc>
    <nc r="J206"/>
  </rcc>
  <rcc rId="2016" sId="3">
    <oc r="K206">
      <f>I206-J206</f>
    </oc>
    <nc r="K206"/>
  </rcc>
  <rcc rId="2017" sId="3">
    <oc r="J207">
      <f>G207+H207</f>
    </oc>
    <nc r="J207"/>
  </rcc>
  <rcc rId="2018" sId="3">
    <oc r="K207">
      <f>I207-J207</f>
    </oc>
    <nc r="K207"/>
  </rcc>
  <rcc rId="2019" sId="3">
    <oc r="J208">
      <f>G208+H208</f>
    </oc>
    <nc r="J208"/>
  </rcc>
  <rcc rId="2020" sId="3">
    <oc r="K208">
      <f>I208-J208</f>
    </oc>
    <nc r="K208"/>
  </rcc>
  <rcc rId="2021" sId="3">
    <oc r="J209">
      <f>G209+H209</f>
    </oc>
    <nc r="J209"/>
  </rcc>
  <rcc rId="2022" sId="3">
    <oc r="K209">
      <f>I209-J209</f>
    </oc>
    <nc r="K209"/>
  </rcc>
  <rcc rId="2023" sId="3">
    <oc r="J210">
      <f>G210+H210</f>
    </oc>
    <nc r="J210"/>
  </rcc>
  <rcc rId="2024" sId="3">
    <oc r="K210">
      <f>I210-J210</f>
    </oc>
    <nc r="K210"/>
  </rcc>
  <rcc rId="2025" sId="3">
    <oc r="J211">
      <f>G211+H211</f>
    </oc>
    <nc r="J211"/>
  </rcc>
  <rcc rId="2026" sId="3">
    <oc r="K211">
      <f>I211-J211</f>
    </oc>
    <nc r="K211"/>
  </rcc>
  <rcc rId="2027" sId="3">
    <oc r="J212">
      <f>G212+H212</f>
    </oc>
    <nc r="J212"/>
  </rcc>
  <rcc rId="2028" sId="3">
    <oc r="K212">
      <f>I212-J212</f>
    </oc>
    <nc r="K212"/>
  </rcc>
  <rcc rId="2029" sId="3">
    <oc r="J213">
      <f>G213+H213</f>
    </oc>
    <nc r="J213"/>
  </rcc>
  <rcc rId="2030" sId="3">
    <oc r="K213">
      <f>I213-J213</f>
    </oc>
    <nc r="K213"/>
  </rcc>
  <rcc rId="2031" sId="3">
    <oc r="J214">
      <f>G214+H214</f>
    </oc>
    <nc r="J214"/>
  </rcc>
  <rcc rId="2032" sId="3">
    <oc r="K214">
      <f>I214-J214</f>
    </oc>
    <nc r="K214"/>
  </rcc>
  <rcc rId="2033" sId="3">
    <oc r="J215">
      <f>G215+H215</f>
    </oc>
    <nc r="J215"/>
  </rcc>
  <rcc rId="2034" sId="3">
    <oc r="K215">
      <f>I215-J215</f>
    </oc>
    <nc r="K215"/>
  </rcc>
  <rcc rId="2035" sId="3">
    <oc r="J216">
      <f>G216+H216</f>
    </oc>
    <nc r="J216"/>
  </rcc>
  <rcc rId="2036" sId="3">
    <oc r="K216">
      <f>I216-J216</f>
    </oc>
    <nc r="K216"/>
  </rcc>
  <rcc rId="2037" sId="3">
    <oc r="J217">
      <f>G217+H217</f>
    </oc>
    <nc r="J217"/>
  </rcc>
  <rcc rId="2038" sId="3">
    <oc r="K217">
      <f>I217-J217</f>
    </oc>
    <nc r="K217"/>
  </rcc>
  <rcc rId="2039" sId="3">
    <oc r="J218">
      <f>G218+H218</f>
    </oc>
    <nc r="J218"/>
  </rcc>
  <rcc rId="2040" sId="3">
    <oc r="K218">
      <f>I218-J218</f>
    </oc>
    <nc r="K218"/>
  </rcc>
  <rcc rId="2041" sId="3">
    <oc r="J219">
      <f>G219+H219</f>
    </oc>
    <nc r="J219"/>
  </rcc>
  <rcc rId="2042" sId="3">
    <oc r="K219">
      <f>I219-J219</f>
    </oc>
    <nc r="K219"/>
  </rcc>
  <rcc rId="2043" sId="3">
    <oc r="J220">
      <f>G220+H220</f>
    </oc>
    <nc r="J220"/>
  </rcc>
  <rcc rId="2044" sId="3">
    <oc r="K220">
      <f>I220-J220</f>
    </oc>
    <nc r="K220"/>
  </rcc>
  <rcc rId="2045" sId="3">
    <oc r="J221">
      <f>G221+H221</f>
    </oc>
    <nc r="J221"/>
  </rcc>
  <rcc rId="2046" sId="3">
    <oc r="K221">
      <f>I221-J221</f>
    </oc>
    <nc r="K221"/>
  </rcc>
  <rcc rId="2047" sId="3">
    <oc r="J222">
      <f>G222+H222</f>
    </oc>
    <nc r="J222"/>
  </rcc>
  <rcc rId="2048" sId="3">
    <oc r="K222">
      <f>I222-J222</f>
    </oc>
    <nc r="K222"/>
  </rcc>
  <rcc rId="2049" sId="3">
    <oc r="J223">
      <f>G223+H223</f>
    </oc>
    <nc r="J223"/>
  </rcc>
  <rcc rId="2050" sId="3">
    <oc r="K223">
      <f>I223-J223</f>
    </oc>
    <nc r="K223"/>
  </rcc>
  <rcc rId="2051" sId="3">
    <oc r="J224">
      <f>G224+H224</f>
    </oc>
    <nc r="J224"/>
  </rcc>
  <rcc rId="2052" sId="3">
    <oc r="K224">
      <f>I224-J224</f>
    </oc>
    <nc r="K224"/>
  </rcc>
  <rcc rId="2053" sId="3">
    <oc r="J225">
      <f>G225+H225</f>
    </oc>
    <nc r="J225"/>
  </rcc>
  <rcc rId="2054" sId="3">
    <oc r="K225">
      <f>I225-J225</f>
    </oc>
    <nc r="K225"/>
  </rcc>
  <rcc rId="2055" sId="3">
    <oc r="J226">
      <f>G226+H226</f>
    </oc>
    <nc r="J226"/>
  </rcc>
  <rcc rId="2056" sId="3">
    <oc r="K226">
      <f>I226-J226</f>
    </oc>
    <nc r="K226"/>
  </rcc>
  <rcc rId="2057" sId="3">
    <oc r="J227">
      <f>G227+H227</f>
    </oc>
    <nc r="J227"/>
  </rcc>
  <rcc rId="2058" sId="3">
    <oc r="K227">
      <f>I227-J227</f>
    </oc>
    <nc r="K227"/>
  </rcc>
  <rcc rId="2059" sId="3">
    <oc r="J228">
      <f>G228+H228</f>
    </oc>
    <nc r="J228"/>
  </rcc>
  <rcc rId="2060" sId="3">
    <oc r="K228">
      <f>I228-J228</f>
    </oc>
    <nc r="K228"/>
  </rcc>
  <rcc rId="2061" sId="3">
    <oc r="J229">
      <f>G229+H229</f>
    </oc>
    <nc r="J229"/>
  </rcc>
  <rcc rId="2062" sId="3">
    <oc r="K229">
      <f>I229-J229</f>
    </oc>
    <nc r="K229"/>
  </rcc>
  <rcc rId="2063" sId="3">
    <oc r="J230">
      <f>G230+H230</f>
    </oc>
    <nc r="J230"/>
  </rcc>
  <rcc rId="2064" sId="3">
    <oc r="K230">
      <f>I230-J230</f>
    </oc>
    <nc r="K230"/>
  </rcc>
  <rcc rId="2065" sId="3">
    <oc r="J231">
      <f>G231+H231</f>
    </oc>
    <nc r="J231"/>
  </rcc>
  <rcc rId="2066" sId="3">
    <oc r="K231">
      <f>I231-J231</f>
    </oc>
    <nc r="K231"/>
  </rcc>
  <rcc rId="2067" sId="3">
    <oc r="J232">
      <f>G232+H232</f>
    </oc>
    <nc r="J232"/>
  </rcc>
  <rcc rId="2068" sId="3">
    <oc r="K232">
      <f>I232-J232</f>
    </oc>
    <nc r="K232"/>
  </rcc>
  <rcc rId="2069" sId="3">
    <oc r="J233">
      <f>G233+H233</f>
    </oc>
    <nc r="J233"/>
  </rcc>
  <rcc rId="2070" sId="3">
    <oc r="K233">
      <f>I233-J233</f>
    </oc>
    <nc r="K233"/>
  </rcc>
  <rcc rId="2071" sId="3">
    <oc r="J234">
      <f>G234+H234</f>
    </oc>
    <nc r="J234"/>
  </rcc>
  <rcc rId="2072" sId="3">
    <oc r="K234">
      <f>I234-J234</f>
    </oc>
    <nc r="K234"/>
  </rcc>
  <rcc rId="2073" sId="3">
    <oc r="J235">
      <f>G235+H235</f>
    </oc>
    <nc r="J235"/>
  </rcc>
  <rcc rId="2074" sId="3">
    <oc r="K235">
      <f>I235-J235</f>
    </oc>
    <nc r="K235"/>
  </rcc>
  <rcc rId="2075" sId="3">
    <oc r="J236">
      <f>G236+H236</f>
    </oc>
    <nc r="J236"/>
  </rcc>
  <rcc rId="2076" sId="3">
    <oc r="K236">
      <f>I236-J236</f>
    </oc>
    <nc r="K236"/>
  </rcc>
  <rcc rId="2077" sId="3">
    <oc r="J237">
      <f>G237+H237</f>
    </oc>
    <nc r="J237"/>
  </rcc>
  <rcc rId="2078" sId="3">
    <oc r="K237">
      <f>I237-J237</f>
    </oc>
    <nc r="K237"/>
  </rcc>
  <rcc rId="2079" sId="3">
    <oc r="J238">
      <f>G238+H238</f>
    </oc>
    <nc r="J238"/>
  </rcc>
  <rcc rId="2080" sId="3">
    <oc r="K238">
      <f>I238-J238</f>
    </oc>
    <nc r="K238"/>
  </rcc>
  <rcc rId="2081" sId="3">
    <oc r="J239">
      <f>G239+H239</f>
    </oc>
    <nc r="J239"/>
  </rcc>
  <rcc rId="2082" sId="3">
    <oc r="K239">
      <f>I239-J239</f>
    </oc>
    <nc r="K239"/>
  </rcc>
  <rcc rId="2083" sId="3">
    <oc r="J240">
      <f>G240+H240</f>
    </oc>
    <nc r="J240"/>
  </rcc>
  <rcc rId="2084" sId="3">
    <oc r="K240">
      <f>I240-J240</f>
    </oc>
    <nc r="K240"/>
  </rcc>
  <rcc rId="2085" sId="3">
    <oc r="J241">
      <f>G241+H241</f>
    </oc>
    <nc r="J241"/>
  </rcc>
  <rcc rId="2086" sId="3">
    <oc r="K241">
      <f>I241-J241</f>
    </oc>
    <nc r="K241"/>
  </rcc>
  <rcc rId="2087" sId="3">
    <oc r="J242">
      <f>G242+H242</f>
    </oc>
    <nc r="J242"/>
  </rcc>
  <rcc rId="2088" sId="3">
    <oc r="K242">
      <f>I242-J242</f>
    </oc>
    <nc r="K242"/>
  </rcc>
  <rcc rId="2089" sId="3">
    <oc r="J243">
      <f>G243+H243</f>
    </oc>
    <nc r="J243"/>
  </rcc>
  <rcc rId="2090" sId="3">
    <oc r="K243">
      <f>I243-J243</f>
    </oc>
    <nc r="K243"/>
  </rcc>
  <rcc rId="2091" sId="3">
    <oc r="J244">
      <f>G244+H244</f>
    </oc>
    <nc r="J244"/>
  </rcc>
  <rcc rId="2092" sId="3">
    <oc r="K244">
      <f>I244-J244</f>
    </oc>
    <nc r="K244"/>
  </rcc>
  <rcc rId="2093" sId="3">
    <oc r="J245">
      <f>G245+H245</f>
    </oc>
    <nc r="J245"/>
  </rcc>
  <rcc rId="2094" sId="3">
    <oc r="K245">
      <f>I245-J245</f>
    </oc>
    <nc r="K245"/>
  </rcc>
  <rcc rId="2095" sId="3">
    <oc r="J246">
      <f>G246+H246</f>
    </oc>
    <nc r="J246"/>
  </rcc>
  <rcc rId="2096" sId="3">
    <oc r="K246">
      <f>I246-J246</f>
    </oc>
    <nc r="K246"/>
  </rcc>
  <rcc rId="2097" sId="3">
    <oc r="J247">
      <f>G247+H247</f>
    </oc>
    <nc r="J247"/>
  </rcc>
  <rcc rId="2098" sId="3">
    <oc r="K247">
      <f>I247-J247</f>
    </oc>
    <nc r="K247"/>
  </rcc>
  <rcc rId="2099" sId="3">
    <oc r="J248">
      <f>G248+H248</f>
    </oc>
    <nc r="J248"/>
  </rcc>
  <rcc rId="2100" sId="3">
    <oc r="K248">
      <f>I248-J248</f>
    </oc>
    <nc r="K248"/>
  </rcc>
  <rcc rId="2101" sId="3">
    <oc r="J249">
      <f>G249+H249</f>
    </oc>
    <nc r="J249"/>
  </rcc>
  <rcc rId="2102" sId="3">
    <oc r="K249">
      <f>I249-J249</f>
    </oc>
    <nc r="K249"/>
  </rcc>
  <rcc rId="2103" sId="3">
    <oc r="J250">
      <f>G250+H250</f>
    </oc>
    <nc r="J250"/>
  </rcc>
  <rcc rId="2104" sId="3">
    <oc r="K250">
      <f>I250-J250</f>
    </oc>
    <nc r="K250"/>
  </rcc>
  <rcc rId="2105" sId="3">
    <oc r="J251">
      <f>G251+H251</f>
    </oc>
    <nc r="J251"/>
  </rcc>
  <rcc rId="2106" sId="3">
    <oc r="K251">
      <f>I251-J251</f>
    </oc>
    <nc r="K251"/>
  </rcc>
  <rcc rId="2107" sId="3">
    <oc r="J252">
      <f>G252+H252</f>
    </oc>
    <nc r="J252"/>
  </rcc>
  <rcc rId="2108" sId="3">
    <oc r="K252">
      <f>I252-J252</f>
    </oc>
    <nc r="K252"/>
  </rcc>
  <rcc rId="2109" sId="3">
    <oc r="J253">
      <f>G253+H253</f>
    </oc>
    <nc r="J253"/>
  </rcc>
  <rcc rId="2110" sId="3">
    <oc r="K253">
      <f>I253-J253</f>
    </oc>
    <nc r="K253"/>
  </rcc>
  <rcc rId="2111" sId="3">
    <oc r="J254">
      <f>G254+H254</f>
    </oc>
    <nc r="J254"/>
  </rcc>
  <rcc rId="2112" sId="3">
    <oc r="K254">
      <f>I254-J254</f>
    </oc>
    <nc r="K254"/>
  </rcc>
  <rcc rId="2113" sId="3">
    <oc r="J255">
      <f>G255+H255</f>
    </oc>
    <nc r="J255"/>
  </rcc>
  <rcc rId="2114" sId="3">
    <oc r="K255">
      <f>I255-J255</f>
    </oc>
    <nc r="K255"/>
  </rcc>
  <rcc rId="2115" sId="3">
    <oc r="J256">
      <f>G256+H256</f>
    </oc>
    <nc r="J256"/>
  </rcc>
  <rcc rId="2116" sId="3">
    <oc r="K256">
      <f>I256-J256</f>
    </oc>
    <nc r="K256"/>
  </rcc>
  <rcc rId="2117" sId="3">
    <oc r="J257">
      <f>G257+H257</f>
    </oc>
    <nc r="J257"/>
  </rcc>
  <rcc rId="2118" sId="3">
    <oc r="K257">
      <f>I257-J257</f>
    </oc>
    <nc r="K257"/>
  </rcc>
  <rcc rId="2119" sId="3">
    <oc r="J258">
      <f>G258+H258</f>
    </oc>
    <nc r="J258"/>
  </rcc>
  <rcc rId="2120" sId="3">
    <oc r="K258">
      <f>I258-J258</f>
    </oc>
    <nc r="K258"/>
  </rcc>
  <rcc rId="2121" sId="3">
    <oc r="J259">
      <f>G259+H259</f>
    </oc>
    <nc r="J259"/>
  </rcc>
  <rcc rId="2122" sId="3">
    <oc r="K259">
      <f>I259-J259</f>
    </oc>
    <nc r="K259"/>
  </rcc>
  <rcc rId="2123" sId="3">
    <oc r="J260">
      <f>G260+H260</f>
    </oc>
    <nc r="J260"/>
  </rcc>
  <rcc rId="2124" sId="3">
    <oc r="K260">
      <f>I260-J260</f>
    </oc>
    <nc r="K260"/>
  </rcc>
  <rcc rId="2125" sId="3">
    <oc r="J261">
      <f>G261+H261</f>
    </oc>
    <nc r="J261"/>
  </rcc>
  <rcc rId="2126" sId="3">
    <oc r="K261">
      <f>I261-J261</f>
    </oc>
    <nc r="K261"/>
  </rcc>
  <rcc rId="2127" sId="3">
    <oc r="J262">
      <f>G262+H262</f>
    </oc>
    <nc r="J262"/>
  </rcc>
  <rcc rId="2128" sId="3">
    <oc r="K262">
      <f>I262-J262</f>
    </oc>
    <nc r="K262"/>
  </rcc>
  <rcc rId="2129" sId="3">
    <oc r="J263">
      <f>G263+H263</f>
    </oc>
    <nc r="J263"/>
  </rcc>
  <rcc rId="2130" sId="3">
    <oc r="K263">
      <f>I263-J263</f>
    </oc>
    <nc r="K263"/>
  </rcc>
  <rcc rId="2131" sId="3">
    <oc r="J264">
      <f>G264+H264</f>
    </oc>
    <nc r="J264"/>
  </rcc>
  <rcc rId="2132" sId="3">
    <oc r="K264">
      <f>I264-J264</f>
    </oc>
    <nc r="K264"/>
  </rcc>
  <rcc rId="2133" sId="3">
    <oc r="J265">
      <f>G265+H265</f>
    </oc>
    <nc r="J265"/>
  </rcc>
  <rcc rId="2134" sId="3">
    <oc r="K265">
      <f>I265-J265</f>
    </oc>
    <nc r="K265"/>
  </rcc>
  <rcc rId="2135" sId="3">
    <oc r="J266">
      <f>G266+H266</f>
    </oc>
    <nc r="J266"/>
  </rcc>
  <rcc rId="2136" sId="3">
    <oc r="K266">
      <f>I266-J266</f>
    </oc>
    <nc r="K266"/>
  </rcc>
  <rcc rId="2137" sId="3">
    <oc r="J267">
      <f>G267+H267</f>
    </oc>
    <nc r="J267"/>
  </rcc>
  <rcc rId="2138" sId="3">
    <oc r="K267">
      <f>I267-J267</f>
    </oc>
    <nc r="K267"/>
  </rcc>
  <rcc rId="2139" sId="3">
    <oc r="J268">
      <f>G268+H268</f>
    </oc>
    <nc r="J268"/>
  </rcc>
  <rcc rId="2140" sId="3">
    <oc r="K268">
      <f>I268-J268</f>
    </oc>
    <nc r="K268"/>
  </rcc>
  <rcc rId="2141" sId="3">
    <oc r="J269">
      <f>G269+H269</f>
    </oc>
    <nc r="J269"/>
  </rcc>
  <rcc rId="2142" sId="3">
    <oc r="K269">
      <f>I269-J269</f>
    </oc>
    <nc r="K269"/>
  </rcc>
  <rcc rId="2143" sId="3">
    <oc r="J270">
      <f>G270+H270</f>
    </oc>
    <nc r="J270"/>
  </rcc>
  <rcc rId="2144" sId="3">
    <oc r="K270">
      <f>I270-J270</f>
    </oc>
    <nc r="K270"/>
  </rcc>
  <rcc rId="2145" sId="3">
    <oc r="J271">
      <f>G271+H271</f>
    </oc>
    <nc r="J271"/>
  </rcc>
  <rcc rId="2146" sId="3">
    <oc r="K271">
      <f>I271-J271</f>
    </oc>
    <nc r="K271"/>
  </rcc>
  <rcc rId="2147" sId="3">
    <oc r="J272">
      <f>G272+H272</f>
    </oc>
    <nc r="J272"/>
  </rcc>
  <rcc rId="2148" sId="3">
    <oc r="K272">
      <f>I272-J272</f>
    </oc>
    <nc r="K272"/>
  </rcc>
  <rcc rId="2149" sId="3">
    <oc r="J273">
      <f>G273+H273</f>
    </oc>
    <nc r="J273"/>
  </rcc>
  <rcc rId="2150" sId="3">
    <oc r="K273">
      <f>I273-J273</f>
    </oc>
    <nc r="K273"/>
  </rcc>
  <rcc rId="2151" sId="3">
    <oc r="J274">
      <f>G274+H274</f>
    </oc>
    <nc r="J274"/>
  </rcc>
  <rcc rId="2152" sId="3">
    <oc r="K274">
      <f>I274-J274</f>
    </oc>
    <nc r="K274"/>
  </rcc>
  <rcc rId="2153" sId="3">
    <oc r="J275">
      <f>G275+H275</f>
    </oc>
    <nc r="J275"/>
  </rcc>
  <rcc rId="2154" sId="3">
    <oc r="K275">
      <f>I275-J275</f>
    </oc>
    <nc r="K275"/>
  </rcc>
  <rcc rId="2155" sId="3">
    <oc r="J276">
      <f>G276+H276</f>
    </oc>
    <nc r="J276"/>
  </rcc>
  <rcc rId="2156" sId="3">
    <oc r="K276">
      <f>I276-J276</f>
    </oc>
    <nc r="K276"/>
  </rcc>
  <rcc rId="2157" sId="3">
    <oc r="J277">
      <f>G277+H277</f>
    </oc>
    <nc r="J277"/>
  </rcc>
  <rcc rId="2158" sId="3">
    <oc r="K277">
      <f>I277-J277</f>
    </oc>
    <nc r="K277"/>
  </rcc>
  <rcc rId="2159" sId="3">
    <oc r="J278">
      <f>G278+H278</f>
    </oc>
    <nc r="J278"/>
  </rcc>
  <rcc rId="2160" sId="3">
    <oc r="K278">
      <f>I278-J278</f>
    </oc>
    <nc r="K278"/>
  </rcc>
  <rcc rId="2161" sId="3">
    <oc r="J279">
      <f>G279+H279</f>
    </oc>
    <nc r="J279"/>
  </rcc>
  <rcc rId="2162" sId="3">
    <oc r="K279">
      <f>I279-J279</f>
    </oc>
    <nc r="K279"/>
  </rcc>
  <rcc rId="2163" sId="3">
    <oc r="J280">
      <f>G280+H280</f>
    </oc>
    <nc r="J280"/>
  </rcc>
  <rcc rId="2164" sId="3">
    <oc r="K280">
      <f>I280-J280</f>
    </oc>
    <nc r="K280"/>
  </rcc>
  <rcc rId="2165" sId="3">
    <oc r="J281">
      <f>G281+H281</f>
    </oc>
    <nc r="J281"/>
  </rcc>
  <rcc rId="2166" sId="3">
    <oc r="K281">
      <f>I281-J281</f>
    </oc>
    <nc r="K281"/>
  </rcc>
  <rcc rId="2167" sId="3">
    <oc r="J282">
      <f>G282+H282</f>
    </oc>
    <nc r="J282"/>
  </rcc>
  <rcc rId="2168" sId="3">
    <oc r="K282">
      <f>I282-J282</f>
    </oc>
    <nc r="K282"/>
  </rcc>
  <rcc rId="2169" sId="3">
    <oc r="J283">
      <f>G283+H283</f>
    </oc>
    <nc r="J283"/>
  </rcc>
  <rcc rId="2170" sId="3">
    <oc r="K283">
      <f>I283-J283</f>
    </oc>
    <nc r="K283"/>
  </rcc>
  <rcc rId="2171" sId="3">
    <oc r="J284">
      <f>G284+H284</f>
    </oc>
    <nc r="J284"/>
  </rcc>
  <rcc rId="2172" sId="3">
    <oc r="K284">
      <f>I284-J284</f>
    </oc>
    <nc r="K284"/>
  </rcc>
  <rcc rId="2173" sId="3">
    <oc r="J285">
      <f>G285+H285</f>
    </oc>
    <nc r="J285"/>
  </rcc>
  <rcc rId="2174" sId="3">
    <oc r="K285">
      <f>I285-J285</f>
    </oc>
    <nc r="K285"/>
  </rcc>
  <rcc rId="2175" sId="3">
    <oc r="J286">
      <f>G286+H286</f>
    </oc>
    <nc r="J286"/>
  </rcc>
  <rcc rId="2176" sId="3">
    <oc r="K286">
      <f>I286-J286</f>
    </oc>
    <nc r="K286"/>
  </rcc>
  <rcc rId="2177" sId="3">
    <oc r="J287">
      <f>G287+H287</f>
    </oc>
    <nc r="J287"/>
  </rcc>
  <rcc rId="2178" sId="3">
    <oc r="K287">
      <f>I287-J287</f>
    </oc>
    <nc r="K287"/>
  </rcc>
  <rcc rId="2179" sId="3">
    <oc r="J288">
      <f>G288+H288</f>
    </oc>
    <nc r="J288"/>
  </rcc>
  <rcc rId="2180" sId="3">
    <oc r="K288">
      <f>I288-J288</f>
    </oc>
    <nc r="K288"/>
  </rcc>
  <rcc rId="2181" sId="3">
    <oc r="J289">
      <f>G289+H289</f>
    </oc>
    <nc r="J289"/>
  </rcc>
  <rcc rId="2182" sId="3">
    <oc r="K289">
      <f>I289-J289</f>
    </oc>
    <nc r="K289"/>
  </rcc>
  <rcc rId="2183" sId="3">
    <oc r="J290">
      <f>G290+H290</f>
    </oc>
    <nc r="J290"/>
  </rcc>
  <rcc rId="2184" sId="3">
    <oc r="K290">
      <f>I290-J290</f>
    </oc>
    <nc r="K290"/>
  </rcc>
  <rcc rId="2185" sId="3">
    <oc r="J291">
      <f>G291+H291</f>
    </oc>
    <nc r="J291"/>
  </rcc>
  <rcc rId="2186" sId="3">
    <oc r="K291">
      <f>I291-J291</f>
    </oc>
    <nc r="K291"/>
  </rcc>
  <rcc rId="2187" sId="3">
    <oc r="J292">
      <f>G292+H292</f>
    </oc>
    <nc r="J292"/>
  </rcc>
  <rcc rId="2188" sId="3">
    <oc r="K292">
      <f>I292-J292</f>
    </oc>
    <nc r="K292"/>
  </rcc>
  <rcc rId="2189" sId="3">
    <oc r="J293">
      <f>G293+H293</f>
    </oc>
    <nc r="J293"/>
  </rcc>
  <rcc rId="2190" sId="3">
    <oc r="K293">
      <f>I293-J293</f>
    </oc>
    <nc r="K293"/>
  </rcc>
  <rcc rId="2191" sId="3">
    <oc r="J294">
      <f>G294+H294</f>
    </oc>
    <nc r="J294"/>
  </rcc>
  <rcc rId="2192" sId="3">
    <oc r="K294">
      <f>I294-J294</f>
    </oc>
    <nc r="K294"/>
  </rcc>
  <rcc rId="2193" sId="3">
    <oc r="J295">
      <f>G295+H295</f>
    </oc>
    <nc r="J295"/>
  </rcc>
  <rcc rId="2194" sId="3">
    <oc r="K295">
      <f>I295-J295</f>
    </oc>
    <nc r="K295"/>
  </rcc>
  <rcc rId="2195" sId="3">
    <oc r="J296">
      <f>G296+H296</f>
    </oc>
    <nc r="J296"/>
  </rcc>
  <rcc rId="2196" sId="3">
    <oc r="K296">
      <f>I296-J296</f>
    </oc>
    <nc r="K296"/>
  </rcc>
  <rcc rId="2197" sId="3">
    <oc r="J297">
      <f>G297+H297</f>
    </oc>
    <nc r="J297"/>
  </rcc>
  <rcc rId="2198" sId="3">
    <oc r="K297">
      <f>I297-J297</f>
    </oc>
    <nc r="K297"/>
  </rcc>
  <rcc rId="2199" sId="3">
    <oc r="J298">
      <f>G298+H298</f>
    </oc>
    <nc r="J298"/>
  </rcc>
  <rcc rId="2200" sId="3">
    <oc r="K298">
      <f>I298-J298</f>
    </oc>
    <nc r="K298"/>
  </rcc>
  <rcc rId="2201" sId="3">
    <oc r="J299">
      <f>G299+H299</f>
    </oc>
    <nc r="J299"/>
  </rcc>
  <rcc rId="2202" sId="3">
    <oc r="K299">
      <f>I299-J299</f>
    </oc>
    <nc r="K299"/>
  </rcc>
  <rcc rId="2203" sId="3">
    <oc r="J300">
      <f>G300+H300</f>
    </oc>
    <nc r="J300"/>
  </rcc>
  <rcc rId="2204" sId="3">
    <oc r="K300">
      <f>I300-J300</f>
    </oc>
    <nc r="K300"/>
  </rcc>
  <rcc rId="2205" sId="3">
    <oc r="J301">
      <f>G301+H301</f>
    </oc>
    <nc r="J301"/>
  </rcc>
  <rcc rId="2206" sId="3">
    <oc r="K301">
      <f>I301-J301</f>
    </oc>
    <nc r="K301"/>
  </rcc>
  <rcc rId="2207" sId="3">
    <oc r="J302">
      <f>G302+H302</f>
    </oc>
    <nc r="J302"/>
  </rcc>
  <rcc rId="2208" sId="3">
    <oc r="K302">
      <f>I302-J302</f>
    </oc>
    <nc r="K302"/>
  </rcc>
  <rcc rId="2209" sId="3">
    <oc r="J303">
      <f>G303+H303</f>
    </oc>
    <nc r="J303"/>
  </rcc>
  <rcc rId="2210" sId="3">
    <oc r="K303">
      <f>I303-J303</f>
    </oc>
    <nc r="K303"/>
  </rcc>
  <rcc rId="2211" sId="3">
    <oc r="J304">
      <f>G304+H304</f>
    </oc>
    <nc r="J304"/>
  </rcc>
  <rcc rId="2212" sId="3">
    <oc r="K304">
      <f>I304-J304</f>
    </oc>
    <nc r="K304"/>
  </rcc>
  <rcc rId="2213" sId="3">
    <oc r="J305">
      <f>G305+H305</f>
    </oc>
    <nc r="J305"/>
  </rcc>
  <rcc rId="2214" sId="3">
    <oc r="K305">
      <f>I305-J305</f>
    </oc>
    <nc r="K305"/>
  </rcc>
  <rcc rId="2215" sId="3">
    <oc r="J306">
      <f>G306+H306</f>
    </oc>
    <nc r="J306"/>
  </rcc>
  <rcc rId="2216" sId="3">
    <oc r="K306">
      <f>I306-J306</f>
    </oc>
    <nc r="K306"/>
  </rcc>
  <rcc rId="2217" sId="3">
    <oc r="J307">
      <f>G307+H307</f>
    </oc>
    <nc r="J307"/>
  </rcc>
  <rcc rId="2218" sId="3">
    <oc r="K307">
      <f>I307-J307</f>
    </oc>
    <nc r="K307"/>
  </rcc>
  <rcc rId="2219" sId="3">
    <oc r="J308">
      <f>G308+H308</f>
    </oc>
    <nc r="J308"/>
  </rcc>
  <rcc rId="2220" sId="3">
    <oc r="K308">
      <f>I308-J308</f>
    </oc>
    <nc r="K308"/>
  </rcc>
  <rcc rId="2221" sId="3">
    <oc r="J309">
      <f>G309+H309</f>
    </oc>
    <nc r="J309"/>
  </rcc>
  <rcc rId="2222" sId="3">
    <oc r="K309">
      <f>I309-J309</f>
    </oc>
    <nc r="K309"/>
  </rcc>
  <rcc rId="2223" sId="3">
    <oc r="J310">
      <f>G310+H310</f>
    </oc>
    <nc r="J310"/>
  </rcc>
  <rcc rId="2224" sId="3">
    <oc r="K310">
      <f>I310-J310</f>
    </oc>
    <nc r="K310"/>
  </rcc>
  <rcc rId="2225" sId="3">
    <oc r="J311">
      <f>G311+H311</f>
    </oc>
    <nc r="J311"/>
  </rcc>
  <rcc rId="2226" sId="3">
    <oc r="K311">
      <f>I311-J311</f>
    </oc>
    <nc r="K311"/>
  </rcc>
  <rcc rId="2227" sId="3">
    <oc r="J312">
      <f>G312+H312</f>
    </oc>
    <nc r="J312"/>
  </rcc>
  <rcc rId="2228" sId="3">
    <oc r="K312">
      <f>I312-J312</f>
    </oc>
    <nc r="K312"/>
  </rcc>
  <rcc rId="2229" sId="3">
    <oc r="J313">
      <f>G313+H313</f>
    </oc>
    <nc r="J313"/>
  </rcc>
  <rcc rId="2230" sId="3">
    <oc r="K313">
      <f>I313-J313</f>
    </oc>
    <nc r="K313"/>
  </rcc>
  <rcc rId="2231" sId="3">
    <oc r="J314">
      <f>G314+H314</f>
    </oc>
    <nc r="J314"/>
  </rcc>
  <rcc rId="2232" sId="3">
    <oc r="K314">
      <f>I314-J314</f>
    </oc>
    <nc r="K314"/>
  </rcc>
  <rcc rId="2233" sId="3">
    <oc r="J315">
      <f>G315+H315</f>
    </oc>
    <nc r="J315"/>
  </rcc>
  <rcc rId="2234" sId="3">
    <oc r="K315">
      <f>I315-J315</f>
    </oc>
    <nc r="K315"/>
  </rcc>
  <rcc rId="2235" sId="3">
    <oc r="J316">
      <f>G316+H316</f>
    </oc>
    <nc r="J316"/>
  </rcc>
  <rcc rId="2236" sId="3">
    <oc r="K316">
      <f>I316-J316</f>
    </oc>
    <nc r="K316"/>
  </rcc>
  <rcc rId="2237" sId="3">
    <oc r="J317">
      <f>G317+H317</f>
    </oc>
    <nc r="J317"/>
  </rcc>
  <rcc rId="2238" sId="3">
    <oc r="K317">
      <f>I317-J317</f>
    </oc>
    <nc r="K317"/>
  </rcc>
  <rcc rId="2239" sId="3">
    <oc r="J318">
      <f>G318+H318</f>
    </oc>
    <nc r="J318"/>
  </rcc>
  <rcc rId="2240" sId="3">
    <oc r="K318">
      <f>I318-J318</f>
    </oc>
    <nc r="K318"/>
  </rcc>
  <rcc rId="2241" sId="3">
    <oc r="J319">
      <f>G319+H319</f>
    </oc>
    <nc r="J319"/>
  </rcc>
  <rcc rId="2242" sId="3">
    <oc r="K319">
      <f>I319-J319</f>
    </oc>
    <nc r="K319"/>
  </rcc>
  <rcc rId="2243" sId="3">
    <oc r="J320">
      <f>G320+H320</f>
    </oc>
    <nc r="J320"/>
  </rcc>
  <rcc rId="2244" sId="3">
    <oc r="K320">
      <f>I320-J320</f>
    </oc>
    <nc r="K320"/>
  </rcc>
  <rcc rId="2245" sId="3">
    <oc r="J321">
      <f>G321+H321</f>
    </oc>
    <nc r="J321"/>
  </rcc>
  <rcc rId="2246" sId="3">
    <oc r="K321">
      <f>I321-J321</f>
    </oc>
    <nc r="K321"/>
  </rcc>
  <rcc rId="2247" sId="3">
    <oc r="J322">
      <f>G322+H322</f>
    </oc>
    <nc r="J322"/>
  </rcc>
  <rcc rId="2248" sId="3">
    <oc r="K322">
      <f>I322-J322</f>
    </oc>
    <nc r="K322"/>
  </rcc>
  <rcc rId="2249" sId="3">
    <oc r="J323">
      <f>G323+H323</f>
    </oc>
    <nc r="J323"/>
  </rcc>
  <rcc rId="2250" sId="3">
    <oc r="K323">
      <f>I323-J323</f>
    </oc>
    <nc r="K323"/>
  </rcc>
  <rcc rId="2251" sId="3">
    <oc r="J324">
      <f>G324+H324</f>
    </oc>
    <nc r="J324"/>
  </rcc>
  <rcc rId="2252" sId="3">
    <oc r="K324">
      <f>I324-J324</f>
    </oc>
    <nc r="K324"/>
  </rcc>
  <rcc rId="2253" sId="3">
    <oc r="J325">
      <f>G325+H325</f>
    </oc>
    <nc r="J325"/>
  </rcc>
  <rcc rId="2254" sId="3">
    <oc r="K325">
      <f>I325-J325</f>
    </oc>
    <nc r="K325"/>
  </rcc>
  <rcc rId="2255" sId="3">
    <oc r="J326">
      <f>G326+H326</f>
    </oc>
    <nc r="J326"/>
  </rcc>
  <rcc rId="2256" sId="3">
    <oc r="K326">
      <f>I326-J326</f>
    </oc>
    <nc r="K326"/>
  </rcc>
  <rcc rId="2257" sId="3">
    <oc r="J327">
      <f>G327+H327</f>
    </oc>
    <nc r="J327"/>
  </rcc>
  <rcc rId="2258" sId="3">
    <oc r="K327">
      <f>I327-J327</f>
    </oc>
    <nc r="K327"/>
  </rcc>
  <rcc rId="2259" sId="3">
    <oc r="J328">
      <f>G328+H328</f>
    </oc>
    <nc r="J328"/>
  </rcc>
  <rcc rId="2260" sId="3">
    <oc r="K328">
      <f>I328-J328</f>
    </oc>
    <nc r="K328"/>
  </rcc>
  <rcc rId="2261" sId="3">
    <oc r="J329">
      <f>G329+H329</f>
    </oc>
    <nc r="J329"/>
  </rcc>
  <rcc rId="2262" sId="3">
    <oc r="K329">
      <f>I329-J329</f>
    </oc>
    <nc r="K329"/>
  </rcc>
  <rcc rId="2263" sId="3">
    <oc r="J330">
      <f>G330+H330</f>
    </oc>
    <nc r="J330"/>
  </rcc>
  <rcc rId="2264" sId="3">
    <oc r="K330">
      <f>I330-J330</f>
    </oc>
    <nc r="K330"/>
  </rcc>
  <rcc rId="2265" sId="3">
    <oc r="J331">
      <f>G331+H331</f>
    </oc>
    <nc r="J331"/>
  </rcc>
  <rcc rId="2266" sId="3">
    <oc r="K331">
      <f>I331-J331</f>
    </oc>
    <nc r="K331"/>
  </rcc>
  <rcc rId="2267" sId="3">
    <oc r="J332">
      <f>G332+H332</f>
    </oc>
    <nc r="J332"/>
  </rcc>
  <rcc rId="2268" sId="3">
    <oc r="K332">
      <f>I332-J332</f>
    </oc>
    <nc r="K332"/>
  </rcc>
  <rcc rId="2269" sId="3">
    <oc r="J333">
      <f>G333+H333</f>
    </oc>
    <nc r="J333"/>
  </rcc>
  <rcc rId="2270" sId="3">
    <oc r="K333">
      <f>I333-J333</f>
    </oc>
    <nc r="K333"/>
  </rcc>
  <rcc rId="2271" sId="3">
    <oc r="J334">
      <f>G334+H334</f>
    </oc>
    <nc r="J334"/>
  </rcc>
  <rcc rId="2272" sId="3">
    <oc r="K334">
      <f>I334-J334</f>
    </oc>
    <nc r="K334"/>
  </rcc>
  <rcc rId="2273" sId="3">
    <oc r="J335">
      <f>G335+H335</f>
    </oc>
    <nc r="J335"/>
  </rcc>
  <rcc rId="2274" sId="3">
    <oc r="K335">
      <f>I335-J335</f>
    </oc>
    <nc r="K335"/>
  </rcc>
  <rcc rId="2275" sId="3">
    <oc r="J336">
      <f>G336+H336</f>
    </oc>
    <nc r="J336"/>
  </rcc>
  <rcc rId="2276" sId="3">
    <oc r="K336">
      <f>I336-J336</f>
    </oc>
    <nc r="K336"/>
  </rcc>
  <rcc rId="2277" sId="3">
    <oc r="J337">
      <f>G337+H337</f>
    </oc>
    <nc r="J337"/>
  </rcc>
  <rcc rId="2278" sId="3">
    <oc r="K337">
      <f>I337-J337</f>
    </oc>
    <nc r="K337"/>
  </rcc>
  <rcc rId="2279" sId="3">
    <oc r="J338">
      <f>G338+H338</f>
    </oc>
    <nc r="J338"/>
  </rcc>
  <rcc rId="2280" sId="3">
    <oc r="K338">
      <f>I338-J338</f>
    </oc>
    <nc r="K338"/>
  </rcc>
  <rcc rId="2281" sId="3">
    <oc r="J339">
      <f>G339+H339</f>
    </oc>
    <nc r="J339"/>
  </rcc>
  <rcc rId="2282" sId="3">
    <oc r="K339">
      <f>I339-J339</f>
    </oc>
    <nc r="K339"/>
  </rcc>
  <rcc rId="2283" sId="3">
    <oc r="J340">
      <f>G340+H340</f>
    </oc>
    <nc r="J340"/>
  </rcc>
  <rcc rId="2284" sId="3">
    <oc r="K340">
      <f>I340-J340</f>
    </oc>
    <nc r="K340"/>
  </rcc>
  <rcc rId="2285" sId="3">
    <oc r="J341">
      <f>G341+H341</f>
    </oc>
    <nc r="J341"/>
  </rcc>
  <rcc rId="2286" sId="3">
    <oc r="K341">
      <f>I341-J341</f>
    </oc>
    <nc r="K341"/>
  </rcc>
  <rcc rId="2287" sId="3">
    <oc r="J342">
      <f>G342+H342</f>
    </oc>
    <nc r="J342"/>
  </rcc>
  <rcc rId="2288" sId="3">
    <oc r="K342">
      <f>I342-J342</f>
    </oc>
    <nc r="K342"/>
  </rcc>
  <rcc rId="2289" sId="3">
    <oc r="J343">
      <f>G343+H343</f>
    </oc>
    <nc r="J343"/>
  </rcc>
  <rcc rId="2290" sId="3">
    <oc r="K343">
      <f>I343-J343</f>
    </oc>
    <nc r="K343"/>
  </rcc>
  <rcc rId="2291" sId="3">
    <oc r="J344">
      <f>G344+H344</f>
    </oc>
    <nc r="J344"/>
  </rcc>
  <rcc rId="2292" sId="3">
    <oc r="K344">
      <f>I344-J344</f>
    </oc>
    <nc r="K344"/>
  </rcc>
  <rcc rId="2293" sId="3">
    <oc r="J345">
      <f>G345+H345</f>
    </oc>
    <nc r="J345"/>
  </rcc>
  <rcc rId="2294" sId="3">
    <oc r="K345">
      <f>I345-J345</f>
    </oc>
    <nc r="K345"/>
  </rcc>
  <rcc rId="2295" sId="3">
    <oc r="J346">
      <f>G346+H346</f>
    </oc>
    <nc r="J346"/>
  </rcc>
  <rcc rId="2296" sId="3">
    <oc r="K346">
      <f>I346-J346</f>
    </oc>
    <nc r="K346"/>
  </rcc>
  <rcc rId="2297" sId="3">
    <oc r="J347">
      <f>G347+H347</f>
    </oc>
    <nc r="J347"/>
  </rcc>
  <rcc rId="2298" sId="3">
    <oc r="K347">
      <f>I347-J347</f>
    </oc>
    <nc r="K347"/>
  </rcc>
  <rcc rId="2299" sId="3">
    <oc r="J348">
      <f>G348+H348</f>
    </oc>
    <nc r="J348"/>
  </rcc>
  <rcc rId="2300" sId="3">
    <oc r="K348">
      <f>I348-J348</f>
    </oc>
    <nc r="K348"/>
  </rcc>
  <rcc rId="2301" sId="3">
    <oc r="J349">
      <f>G349+H349</f>
    </oc>
    <nc r="J349"/>
  </rcc>
  <rcc rId="2302" sId="3">
    <oc r="K349">
      <f>I349-J349</f>
    </oc>
    <nc r="K349"/>
  </rcc>
  <rcc rId="2303" sId="3">
    <oc r="J350">
      <f>G350+H350</f>
    </oc>
    <nc r="J350"/>
  </rcc>
  <rcc rId="2304" sId="3">
    <oc r="K350">
      <f>I350-J350</f>
    </oc>
    <nc r="K350"/>
  </rcc>
  <rcc rId="2305" sId="3">
    <oc r="J351">
      <f>G351+H351</f>
    </oc>
    <nc r="J351"/>
  </rcc>
  <rcc rId="2306" sId="3">
    <oc r="K351">
      <f>I351-J351</f>
    </oc>
    <nc r="K351"/>
  </rcc>
  <rcc rId="2307" sId="3">
    <oc r="J352">
      <f>G352+H352</f>
    </oc>
    <nc r="J352"/>
  </rcc>
  <rcc rId="2308" sId="3">
    <oc r="K352">
      <f>I352-J352</f>
    </oc>
    <nc r="K352"/>
  </rcc>
  <rcc rId="2309" sId="3">
    <oc r="J353">
      <f>G353+H353</f>
    </oc>
    <nc r="J353"/>
  </rcc>
  <rcc rId="2310" sId="3">
    <oc r="K353">
      <f>I353-J353</f>
    </oc>
    <nc r="K353"/>
  </rcc>
  <rcc rId="2311" sId="3">
    <oc r="J354">
      <f>G354+H354</f>
    </oc>
    <nc r="J354"/>
  </rcc>
  <rcc rId="2312" sId="3">
    <oc r="K354">
      <f>I354-J354</f>
    </oc>
    <nc r="K354"/>
  </rcc>
  <rcc rId="2313" sId="3">
    <oc r="J355">
      <f>G355+H355</f>
    </oc>
    <nc r="J355"/>
  </rcc>
  <rcc rId="2314" sId="3">
    <oc r="K355">
      <f>I355-J355</f>
    </oc>
    <nc r="K355"/>
  </rcc>
  <rcc rId="2315" sId="3">
    <oc r="J356">
      <f>G356+H356</f>
    </oc>
    <nc r="J356"/>
  </rcc>
  <rcc rId="2316" sId="3">
    <oc r="K356">
      <f>I356-J356</f>
    </oc>
    <nc r="K356"/>
  </rcc>
  <rcc rId="2317" sId="3">
    <oc r="J357">
      <f>G357+H357</f>
    </oc>
    <nc r="J357"/>
  </rcc>
  <rcc rId="2318" sId="3">
    <oc r="K357">
      <f>I357-J357</f>
    </oc>
    <nc r="K357"/>
  </rcc>
  <rcc rId="2319" sId="3">
    <oc r="J358">
      <f>G358+H358</f>
    </oc>
    <nc r="J358"/>
  </rcc>
  <rcc rId="2320" sId="3">
    <oc r="K358">
      <f>I358-J358</f>
    </oc>
    <nc r="K358"/>
  </rcc>
  <rcc rId="2321" sId="3">
    <oc r="J359">
      <f>G359+H359</f>
    </oc>
    <nc r="J359"/>
  </rcc>
  <rcc rId="2322" sId="3">
    <oc r="K359">
      <f>I359-J359</f>
    </oc>
    <nc r="K359"/>
  </rcc>
  <rcc rId="2323" sId="3">
    <oc r="J360">
      <f>G360+H360</f>
    </oc>
    <nc r="J360"/>
  </rcc>
  <rcc rId="2324" sId="3">
    <oc r="K360">
      <f>I360-J360</f>
    </oc>
    <nc r="K360"/>
  </rcc>
  <rcc rId="2325" sId="3">
    <oc r="J361">
      <f>G361+H361</f>
    </oc>
    <nc r="J361"/>
  </rcc>
  <rcc rId="2326" sId="3">
    <oc r="K361">
      <f>I361-J361</f>
    </oc>
    <nc r="K361"/>
  </rcc>
  <rcc rId="2327" sId="3">
    <oc r="J362">
      <f>G362+H362</f>
    </oc>
    <nc r="J362"/>
  </rcc>
  <rcc rId="2328" sId="3">
    <oc r="K362">
      <f>I362-J362</f>
    </oc>
    <nc r="K362"/>
  </rcc>
  <rcc rId="2329" sId="3">
    <oc r="J363">
      <f>G363+H363</f>
    </oc>
    <nc r="J363"/>
  </rcc>
  <rcc rId="2330" sId="3">
    <oc r="K363">
      <f>I363-J363</f>
    </oc>
    <nc r="K363"/>
  </rcc>
  <rcc rId="2331" sId="3">
    <oc r="J364">
      <f>G364+H364</f>
    </oc>
    <nc r="J364"/>
  </rcc>
  <rcc rId="2332" sId="3">
    <oc r="K364">
      <f>I364-J364</f>
    </oc>
    <nc r="K364"/>
  </rcc>
  <rcc rId="2333" sId="3">
    <oc r="J365">
      <f>G365+H365</f>
    </oc>
    <nc r="J365"/>
  </rcc>
  <rcc rId="2334" sId="3">
    <oc r="K365">
      <f>I365-J365</f>
    </oc>
    <nc r="K365"/>
  </rcc>
  <rcc rId="2335" sId="3">
    <oc r="J366">
      <f>G366+H366</f>
    </oc>
    <nc r="J366"/>
  </rcc>
  <rcc rId="2336" sId="3">
    <oc r="K366">
      <f>I366-J366</f>
    </oc>
    <nc r="K366"/>
  </rcc>
  <rcc rId="2337" sId="3">
    <oc r="J367">
      <f>G367+H367</f>
    </oc>
    <nc r="J367"/>
  </rcc>
  <rcc rId="2338" sId="3">
    <oc r="K367">
      <f>I367-J367</f>
    </oc>
    <nc r="K367"/>
  </rcc>
  <rcc rId="2339" sId="3">
    <oc r="J368">
      <f>G368+H368</f>
    </oc>
    <nc r="J368"/>
  </rcc>
  <rcc rId="2340" sId="3">
    <oc r="K368">
      <f>I368-J368</f>
    </oc>
    <nc r="K368"/>
  </rcc>
  <rcc rId="2341" sId="3">
    <oc r="J369">
      <f>G369+H369</f>
    </oc>
    <nc r="J369"/>
  </rcc>
  <rcc rId="2342" sId="3">
    <oc r="K369">
      <f>I369-J369</f>
    </oc>
    <nc r="K369"/>
  </rcc>
  <rcc rId="2343" sId="3">
    <oc r="J370">
      <f>G370+H370</f>
    </oc>
    <nc r="J370"/>
  </rcc>
  <rcc rId="2344" sId="3">
    <oc r="K370">
      <f>I370-J370</f>
    </oc>
    <nc r="K370"/>
  </rcc>
  <rcc rId="2345" sId="3">
    <oc r="J371">
      <f>G371+H371</f>
    </oc>
    <nc r="J371"/>
  </rcc>
  <rcc rId="2346" sId="3">
    <oc r="K371">
      <f>I371-J371</f>
    </oc>
    <nc r="K371"/>
  </rcc>
  <rcc rId="2347" sId="3">
    <oc r="J372">
      <f>G372+H372</f>
    </oc>
    <nc r="J372"/>
  </rcc>
  <rcc rId="2348" sId="3">
    <oc r="K372">
      <f>I372-J372</f>
    </oc>
    <nc r="K372"/>
  </rcc>
  <rcc rId="2349" sId="3">
    <oc r="J373">
      <f>G373+H373</f>
    </oc>
    <nc r="J373"/>
  </rcc>
  <rcc rId="2350" sId="3">
    <oc r="K373">
      <f>I373-J373</f>
    </oc>
    <nc r="K373"/>
  </rcc>
  <rcc rId="2351" sId="3">
    <oc r="J374">
      <f>G374+H374</f>
    </oc>
    <nc r="J374"/>
  </rcc>
  <rcc rId="2352" sId="3">
    <oc r="K374">
      <f>I374-J374</f>
    </oc>
    <nc r="K374"/>
  </rcc>
  <rcc rId="2353" sId="3">
    <oc r="J375">
      <f>G375+H375</f>
    </oc>
    <nc r="J375"/>
  </rcc>
  <rcc rId="2354" sId="3">
    <oc r="K375">
      <f>I375-J375</f>
    </oc>
    <nc r="K375"/>
  </rcc>
  <rcc rId="2355" sId="3">
    <oc r="J376">
      <f>G376+H376</f>
    </oc>
    <nc r="J376"/>
  </rcc>
  <rcc rId="2356" sId="3">
    <oc r="K376">
      <f>I376-J376</f>
    </oc>
    <nc r="K376"/>
  </rcc>
  <rcc rId="2357" sId="3">
    <oc r="J377">
      <f>G377+H377</f>
    </oc>
    <nc r="J377"/>
  </rcc>
  <rcc rId="2358" sId="3">
    <oc r="K377">
      <f>I377-J377</f>
    </oc>
    <nc r="K377"/>
  </rcc>
  <rcc rId="2359" sId="3">
    <oc r="J378">
      <f>G378+H378</f>
    </oc>
    <nc r="J378"/>
  </rcc>
  <rcc rId="2360" sId="3">
    <oc r="K378">
      <f>I378-J378</f>
    </oc>
    <nc r="K378"/>
  </rcc>
  <rcc rId="2361" sId="3">
    <oc r="J379">
      <f>G379+H379</f>
    </oc>
    <nc r="J379"/>
  </rcc>
  <rcc rId="2362" sId="3">
    <oc r="K379">
      <f>I379-J379</f>
    </oc>
    <nc r="K379"/>
  </rcc>
  <rcc rId="2363" sId="3">
    <oc r="J380">
      <f>G380+H380</f>
    </oc>
    <nc r="J380"/>
  </rcc>
  <rcc rId="2364" sId="3">
    <oc r="K380">
      <f>I380-J380</f>
    </oc>
    <nc r="K380"/>
  </rcc>
  <rcc rId="2365" sId="3">
    <oc r="J381">
      <f>G381+H381</f>
    </oc>
    <nc r="J381"/>
  </rcc>
  <rcc rId="2366" sId="3">
    <oc r="K381">
      <f>I381-J381</f>
    </oc>
    <nc r="K381"/>
  </rcc>
  <rcc rId="2367" sId="3">
    <oc r="J382">
      <f>G382+H382</f>
    </oc>
    <nc r="J382"/>
  </rcc>
  <rcc rId="2368" sId="3">
    <oc r="K382">
      <f>I382-J382</f>
    </oc>
    <nc r="K382"/>
  </rcc>
  <rcc rId="2369" sId="3">
    <oc r="J383">
      <f>G383+H383</f>
    </oc>
    <nc r="J383"/>
  </rcc>
  <rcc rId="2370" sId="3">
    <oc r="K383">
      <f>I383-J383</f>
    </oc>
    <nc r="K383"/>
  </rcc>
  <rcc rId="2371" sId="3">
    <oc r="J384">
      <f>G384+H384</f>
    </oc>
    <nc r="J384"/>
  </rcc>
  <rcc rId="2372" sId="3">
    <oc r="K384">
      <f>I384-J384</f>
    </oc>
    <nc r="K384"/>
  </rcc>
  <rcc rId="2373" sId="3">
    <oc r="J385">
      <f>G385+H385</f>
    </oc>
    <nc r="J385"/>
  </rcc>
  <rcc rId="2374" sId="3">
    <oc r="K385">
      <f>I385-J385</f>
    </oc>
    <nc r="K385"/>
  </rcc>
  <rcc rId="2375" sId="3">
    <oc r="J386">
      <f>G386+H386</f>
    </oc>
    <nc r="J386"/>
  </rcc>
  <rcc rId="2376" sId="3">
    <oc r="K386">
      <f>I386-J386</f>
    </oc>
    <nc r="K386"/>
  </rcc>
  <rcc rId="2377" sId="3">
    <oc r="J387">
      <f>G387+H387</f>
    </oc>
    <nc r="J387"/>
  </rcc>
  <rcc rId="2378" sId="3">
    <oc r="K387">
      <f>I387-J387</f>
    </oc>
    <nc r="K387"/>
  </rcc>
  <rcc rId="2379" sId="3">
    <oc r="J388">
      <f>G388+H388</f>
    </oc>
    <nc r="J388"/>
  </rcc>
  <rcc rId="2380" sId="3">
    <oc r="K388">
      <f>I388-J388</f>
    </oc>
    <nc r="K388"/>
  </rcc>
  <rcc rId="2381" sId="3">
    <oc r="J389">
      <f>G389+H389</f>
    </oc>
    <nc r="J389"/>
  </rcc>
  <rcc rId="2382" sId="3">
    <oc r="K389">
      <f>I389-J389</f>
    </oc>
    <nc r="K389"/>
  </rcc>
  <rcc rId="2383" sId="3">
    <oc r="J390">
      <f>G390+H390</f>
    </oc>
    <nc r="J390"/>
  </rcc>
  <rcc rId="2384" sId="3">
    <oc r="K390">
      <f>I390-J390</f>
    </oc>
    <nc r="K390"/>
  </rcc>
  <rcc rId="2385" sId="3">
    <oc r="J391">
      <f>G391+H391</f>
    </oc>
    <nc r="J391"/>
  </rcc>
  <rcc rId="2386" sId="3">
    <oc r="K391">
      <f>I391-J391</f>
    </oc>
    <nc r="K391"/>
  </rcc>
  <rcc rId="2387" sId="3">
    <oc r="J392">
      <f>G392+H392</f>
    </oc>
    <nc r="J392"/>
  </rcc>
  <rcc rId="2388" sId="3">
    <oc r="K392">
      <f>I392-J392</f>
    </oc>
    <nc r="K392"/>
  </rcc>
  <rcc rId="2389" sId="3">
    <oc r="J393">
      <f>G393+H393</f>
    </oc>
    <nc r="J393"/>
  </rcc>
  <rcc rId="2390" sId="3">
    <oc r="K393">
      <f>I393-J393</f>
    </oc>
    <nc r="K393"/>
  </rcc>
  <rcc rId="2391" sId="3">
    <oc r="J394">
      <f>G394+H394</f>
    </oc>
    <nc r="J394"/>
  </rcc>
  <rcc rId="2392" sId="3">
    <oc r="K394">
      <f>I394-J394</f>
    </oc>
    <nc r="K394"/>
  </rcc>
  <rcc rId="2393" sId="3">
    <oc r="J395">
      <f>G395+H395</f>
    </oc>
    <nc r="J395"/>
  </rcc>
  <rcc rId="2394" sId="3">
    <oc r="K395">
      <f>I395-J395</f>
    </oc>
    <nc r="K395"/>
  </rcc>
  <rcc rId="2395" sId="3">
    <oc r="J396">
      <f>G396+H396</f>
    </oc>
    <nc r="J396"/>
  </rcc>
  <rcc rId="2396" sId="3">
    <oc r="K396">
      <f>I396-J396</f>
    </oc>
    <nc r="K396"/>
  </rcc>
  <rcc rId="2397" sId="3">
    <oc r="J397">
      <f>G397+H397</f>
    </oc>
    <nc r="J397"/>
  </rcc>
  <rcc rId="2398" sId="3">
    <oc r="K397">
      <f>I397-J397</f>
    </oc>
    <nc r="K397"/>
  </rcc>
  <rcc rId="2399" sId="3">
    <oc r="J398">
      <f>G398+H398</f>
    </oc>
    <nc r="J398"/>
  </rcc>
  <rcc rId="2400" sId="3">
    <oc r="K398">
      <f>I398-J398</f>
    </oc>
    <nc r="K398"/>
  </rcc>
  <rcc rId="2401" sId="3">
    <oc r="J399">
      <f>G399+H399</f>
    </oc>
    <nc r="J399"/>
  </rcc>
  <rcc rId="2402" sId="3">
    <oc r="K399">
      <f>I399-J399</f>
    </oc>
    <nc r="K399"/>
  </rcc>
  <rcc rId="2403" sId="3">
    <oc r="J400">
      <f>G400+H400</f>
    </oc>
    <nc r="J400"/>
  </rcc>
  <rcc rId="2404" sId="3">
    <oc r="K400">
      <f>I400-J400</f>
    </oc>
    <nc r="K400"/>
  </rcc>
  <rcc rId="2405" sId="3">
    <oc r="J401">
      <f>G401+H401</f>
    </oc>
    <nc r="J401"/>
  </rcc>
  <rcc rId="2406" sId="3">
    <oc r="K401">
      <f>I401-J401</f>
    </oc>
    <nc r="K401"/>
  </rcc>
  <rcc rId="2407" sId="3">
    <oc r="J402">
      <f>G402+H402</f>
    </oc>
    <nc r="J402"/>
  </rcc>
  <rcc rId="2408" sId="3">
    <oc r="K402">
      <f>I402-J402</f>
    </oc>
    <nc r="K402"/>
  </rcc>
  <rcc rId="2409" sId="3">
    <oc r="J403">
      <f>G403+H403</f>
    </oc>
    <nc r="J403"/>
  </rcc>
  <rcc rId="2410" sId="3">
    <oc r="K403">
      <f>I403-J403</f>
    </oc>
    <nc r="K403"/>
  </rcc>
  <rcc rId="2411" sId="3">
    <oc r="J404">
      <f>G404+H404</f>
    </oc>
    <nc r="J404"/>
  </rcc>
  <rcc rId="2412" sId="3">
    <oc r="K404">
      <f>I404-J404</f>
    </oc>
    <nc r="K404"/>
  </rcc>
  <rcc rId="2413" sId="3">
    <oc r="J405">
      <f>G405+H405</f>
    </oc>
    <nc r="J405"/>
  </rcc>
  <rcc rId="2414" sId="3">
    <oc r="K405">
      <f>I405-J405</f>
    </oc>
    <nc r="K405"/>
  </rcc>
  <rcc rId="2415" sId="3">
    <oc r="J406">
      <f>G406+H406</f>
    </oc>
    <nc r="J406"/>
  </rcc>
  <rcc rId="2416" sId="3">
    <oc r="K406">
      <f>I406-J406</f>
    </oc>
    <nc r="K406"/>
  </rcc>
  <rcc rId="2417" sId="3">
    <oc r="J407">
      <f>G407+H407</f>
    </oc>
    <nc r="J407"/>
  </rcc>
  <rcc rId="2418" sId="3">
    <oc r="K407">
      <f>I407-J407</f>
    </oc>
    <nc r="K407"/>
  </rcc>
  <rcc rId="2419" sId="3">
    <oc r="J408">
      <f>G408+H408</f>
    </oc>
    <nc r="J408"/>
  </rcc>
  <rcc rId="2420" sId="3">
    <oc r="K408">
      <f>I408-J408</f>
    </oc>
    <nc r="K408"/>
  </rcc>
  <rcc rId="2421" sId="3">
    <oc r="J409">
      <f>G409+H409</f>
    </oc>
    <nc r="J409"/>
  </rcc>
  <rcc rId="2422" sId="3">
    <oc r="K409">
      <f>I409-J409</f>
    </oc>
    <nc r="K409"/>
  </rcc>
  <rcc rId="2423" sId="3">
    <oc r="J410">
      <f>G410+H410</f>
    </oc>
    <nc r="J410"/>
  </rcc>
  <rcc rId="2424" sId="3">
    <oc r="K410">
      <f>I410-J410</f>
    </oc>
    <nc r="K410"/>
  </rcc>
  <rcc rId="2425" sId="3">
    <oc r="J411">
      <f>G411+H411</f>
    </oc>
    <nc r="J411"/>
  </rcc>
  <rcc rId="2426" sId="3">
    <oc r="K411">
      <f>I411-J411</f>
    </oc>
    <nc r="K411"/>
  </rcc>
  <rcc rId="2427" sId="3">
    <oc r="J412">
      <f>G412+H412</f>
    </oc>
    <nc r="J412"/>
  </rcc>
  <rcc rId="2428" sId="3">
    <oc r="K412">
      <f>I412-J412</f>
    </oc>
    <nc r="K412"/>
  </rcc>
  <rcc rId="2429" sId="3">
    <oc r="J413">
      <f>G413+H413</f>
    </oc>
    <nc r="J413"/>
  </rcc>
  <rcc rId="2430" sId="3">
    <oc r="K413">
      <f>I413-J413</f>
    </oc>
    <nc r="K413"/>
  </rcc>
  <rcc rId="2431" sId="3">
    <oc r="J414">
      <f>G414+H414</f>
    </oc>
    <nc r="J414"/>
  </rcc>
  <rcc rId="2432" sId="3">
    <oc r="K414">
      <f>I414-J414</f>
    </oc>
    <nc r="K414"/>
  </rcc>
  <rcc rId="2433" sId="3">
    <oc r="J415">
      <f>G415+H415</f>
    </oc>
    <nc r="J415"/>
  </rcc>
  <rcc rId="2434" sId="3">
    <oc r="K415">
      <f>I415-J415</f>
    </oc>
    <nc r="K415"/>
  </rcc>
  <rcc rId="2435" sId="3">
    <oc r="J416">
      <f>G416+H416</f>
    </oc>
    <nc r="J416"/>
  </rcc>
  <rcc rId="2436" sId="3">
    <oc r="K416">
      <f>I416-J416</f>
    </oc>
    <nc r="K416"/>
  </rcc>
  <rcc rId="2437" sId="3">
    <oc r="J417">
      <f>G417+H417</f>
    </oc>
    <nc r="J417"/>
  </rcc>
  <rcc rId="2438" sId="3">
    <oc r="K417">
      <f>I417-J417</f>
    </oc>
    <nc r="K417"/>
  </rcc>
  <rcc rId="2439" sId="3">
    <oc r="J418">
      <f>G418+H418</f>
    </oc>
    <nc r="J418"/>
  </rcc>
  <rcc rId="2440" sId="3">
    <oc r="K418">
      <f>I418-J418</f>
    </oc>
    <nc r="K418"/>
  </rcc>
  <rcc rId="2441" sId="3">
    <oc r="J419">
      <f>G419+H419</f>
    </oc>
    <nc r="J419"/>
  </rcc>
  <rcc rId="2442" sId="3">
    <oc r="K419">
      <f>I419-J419</f>
    </oc>
    <nc r="K419"/>
  </rcc>
  <rcc rId="2443" sId="3">
    <oc r="J420">
      <f>G420+H420</f>
    </oc>
    <nc r="J420"/>
  </rcc>
  <rcc rId="2444" sId="3">
    <oc r="K420">
      <f>I420-J420</f>
    </oc>
    <nc r="K420"/>
  </rcc>
  <rcc rId="2445" sId="3">
    <oc r="J421">
      <f>G421+H421</f>
    </oc>
    <nc r="J421"/>
  </rcc>
  <rcc rId="2446" sId="3">
    <oc r="K421">
      <f>I421-J421</f>
    </oc>
    <nc r="K421"/>
  </rcc>
  <rcc rId="2447" sId="3">
    <oc r="J422">
      <f>G422+H422</f>
    </oc>
    <nc r="J422"/>
  </rcc>
  <rcc rId="2448" sId="3">
    <oc r="K422">
      <f>I422-J422</f>
    </oc>
    <nc r="K422"/>
  </rcc>
  <rcc rId="2449" sId="3">
    <oc r="J423">
      <f>G423+H423</f>
    </oc>
    <nc r="J423"/>
  </rcc>
  <rcc rId="2450" sId="3">
    <oc r="K423">
      <f>I423-J423</f>
    </oc>
    <nc r="K423"/>
  </rcc>
  <rcc rId="2451" sId="3">
    <oc r="J424">
      <f>G424+H424</f>
    </oc>
    <nc r="J424"/>
  </rcc>
  <rcc rId="2452" sId="3">
    <oc r="K424">
      <f>I424-J424</f>
    </oc>
    <nc r="K424"/>
  </rcc>
  <rcc rId="2453" sId="3">
    <oc r="J425">
      <f>G425+H425</f>
    </oc>
    <nc r="J425"/>
  </rcc>
  <rcc rId="2454" sId="3">
    <oc r="K425">
      <f>I425-J425</f>
    </oc>
    <nc r="K425"/>
  </rcc>
  <rcc rId="2455" sId="3">
    <oc r="J426">
      <f>G426+H426</f>
    </oc>
    <nc r="J426"/>
  </rcc>
  <rcc rId="2456" sId="3">
    <oc r="K426">
      <f>I426-J426</f>
    </oc>
    <nc r="K426"/>
  </rcc>
  <rcc rId="2457" sId="3">
    <oc r="J427">
      <f>G427+H427</f>
    </oc>
    <nc r="J427"/>
  </rcc>
  <rcc rId="2458" sId="3">
    <oc r="K427">
      <f>I427-J427</f>
    </oc>
    <nc r="K427"/>
  </rcc>
  <rcc rId="2459" sId="3">
    <oc r="J428">
      <f>G428+H428</f>
    </oc>
    <nc r="J428"/>
  </rcc>
  <rcc rId="2460" sId="3">
    <oc r="K428">
      <f>I428-J428</f>
    </oc>
    <nc r="K428"/>
  </rcc>
  <rcc rId="2461" sId="3">
    <oc r="J429">
      <f>G429+H429</f>
    </oc>
    <nc r="J429"/>
  </rcc>
  <rcc rId="2462" sId="3">
    <oc r="K429">
      <f>I429-J429</f>
    </oc>
    <nc r="K429"/>
  </rcc>
  <rcc rId="2463" sId="3">
    <oc r="J430">
      <f>G430+H430</f>
    </oc>
    <nc r="J430"/>
  </rcc>
  <rcc rId="2464" sId="3">
    <oc r="K430">
      <f>I430-J430</f>
    </oc>
    <nc r="K430"/>
  </rcc>
  <rcc rId="2465" sId="3">
    <oc r="J431">
      <f>G431+H431</f>
    </oc>
    <nc r="J431"/>
  </rcc>
  <rcc rId="2466" sId="3">
    <oc r="K431">
      <f>I431-J431</f>
    </oc>
    <nc r="K431"/>
  </rcc>
  <rcc rId="2467" sId="3">
    <oc r="J432">
      <f>G432+H432</f>
    </oc>
    <nc r="J432"/>
  </rcc>
  <rcc rId="2468" sId="3">
    <oc r="K432">
      <f>I432-J432</f>
    </oc>
    <nc r="K432"/>
  </rcc>
  <rcc rId="2469" sId="3">
    <oc r="J433">
      <f>G433+H433</f>
    </oc>
    <nc r="J433"/>
  </rcc>
  <rcc rId="2470" sId="3">
    <oc r="K433">
      <f>I433-J433</f>
    </oc>
    <nc r="K433"/>
  </rcc>
  <rcc rId="2471" sId="3">
    <oc r="J434">
      <f>G434+H434</f>
    </oc>
    <nc r="J434"/>
  </rcc>
  <rcc rId="2472" sId="3">
    <oc r="K434">
      <f>I434-J434</f>
    </oc>
    <nc r="K434"/>
  </rcc>
  <rcc rId="2473" sId="3">
    <oc r="J435">
      <f>G435+H435</f>
    </oc>
    <nc r="J435"/>
  </rcc>
  <rcc rId="2474" sId="3">
    <oc r="K435">
      <f>I435-J435</f>
    </oc>
    <nc r="K435"/>
  </rcc>
  <rcc rId="2475" sId="3">
    <oc r="J436">
      <f>G436+H436</f>
    </oc>
    <nc r="J436"/>
  </rcc>
  <rcc rId="2476" sId="3">
    <oc r="K436">
      <f>I436-J436</f>
    </oc>
    <nc r="K436"/>
  </rcc>
  <rcc rId="2477" sId="3">
    <oc r="J437">
      <f>G437+H437</f>
    </oc>
    <nc r="J437"/>
  </rcc>
  <rcc rId="2478" sId="3">
    <oc r="K437">
      <f>I437-J437</f>
    </oc>
    <nc r="K437"/>
  </rcc>
  <rcc rId="2479" sId="3">
    <oc r="J438">
      <f>G438+H438</f>
    </oc>
    <nc r="J438"/>
  </rcc>
  <rcc rId="2480" sId="3">
    <oc r="K438">
      <f>I438-J438</f>
    </oc>
    <nc r="K438"/>
  </rcc>
  <rcc rId="2481" sId="3">
    <oc r="J439">
      <f>G439+H439</f>
    </oc>
    <nc r="J439"/>
  </rcc>
  <rcc rId="2482" sId="3">
    <oc r="K439">
      <f>I439-J439</f>
    </oc>
    <nc r="K439"/>
  </rcc>
  <rcc rId="2483" sId="3">
    <oc r="J440">
      <f>G440+H440</f>
    </oc>
    <nc r="J440"/>
  </rcc>
  <rcc rId="2484" sId="3">
    <oc r="K440">
      <f>I440-J440</f>
    </oc>
    <nc r="K440"/>
  </rcc>
  <rcc rId="2485" sId="3">
    <oc r="J441">
      <f>G441+H441</f>
    </oc>
    <nc r="J441"/>
  </rcc>
  <rcc rId="2486" sId="3">
    <oc r="K441">
      <f>I441-J441</f>
    </oc>
    <nc r="K441"/>
  </rcc>
  <rcc rId="2487" sId="3">
    <oc r="J442">
      <f>G442+H442</f>
    </oc>
    <nc r="J442"/>
  </rcc>
  <rcc rId="2488" sId="3">
    <oc r="K442">
      <f>I442-J442</f>
    </oc>
    <nc r="K442"/>
  </rcc>
  <rcc rId="2489" sId="3">
    <oc r="J443">
      <f>G443+H443</f>
    </oc>
    <nc r="J443"/>
  </rcc>
  <rcc rId="2490" sId="3">
    <oc r="K443">
      <f>I443-J443</f>
    </oc>
    <nc r="K443"/>
  </rcc>
  <rcc rId="2491" sId="3">
    <oc r="J444">
      <f>G444+H444</f>
    </oc>
    <nc r="J444"/>
  </rcc>
  <rcc rId="2492" sId="3">
    <oc r="K444">
      <f>I444-J444</f>
    </oc>
    <nc r="K444"/>
  </rcc>
  <rcc rId="2493" sId="3">
    <oc r="J445">
      <f>G445+H445</f>
    </oc>
    <nc r="J445"/>
  </rcc>
  <rcc rId="2494" sId="3">
    <oc r="K445">
      <f>I445-J445</f>
    </oc>
    <nc r="K445"/>
  </rcc>
  <rcc rId="2495" sId="3">
    <oc r="J446">
      <f>G446+H446</f>
    </oc>
    <nc r="J446"/>
  </rcc>
  <rcc rId="2496" sId="3">
    <oc r="K446">
      <f>I446-J446</f>
    </oc>
    <nc r="K446"/>
  </rcc>
  <rcc rId="2497" sId="3">
    <oc r="J447">
      <f>G447+H447</f>
    </oc>
    <nc r="J447"/>
  </rcc>
  <rcc rId="2498" sId="3">
    <oc r="K447">
      <f>I447-J447</f>
    </oc>
    <nc r="K447"/>
  </rcc>
  <rcc rId="2499" sId="3">
    <oc r="J448">
      <f>G448+H448</f>
    </oc>
    <nc r="J448"/>
  </rcc>
  <rcc rId="2500" sId="3">
    <oc r="K448">
      <f>I448-J448</f>
    </oc>
    <nc r="K448"/>
  </rcc>
  <rcc rId="2501" sId="3">
    <oc r="J449">
      <f>G449+H449</f>
    </oc>
    <nc r="J449"/>
  </rcc>
  <rcc rId="2502" sId="3">
    <oc r="K449">
      <f>I449-J449</f>
    </oc>
    <nc r="K449"/>
  </rcc>
  <rcc rId="2503" sId="3">
    <oc r="J450">
      <f>G450+H450</f>
    </oc>
    <nc r="J450"/>
  </rcc>
  <rcc rId="2504" sId="3">
    <oc r="K450">
      <f>I450-J450</f>
    </oc>
    <nc r="K450"/>
  </rcc>
  <rcc rId="2505" sId="3">
    <oc r="J451">
      <f>G451+H451</f>
    </oc>
    <nc r="J451"/>
  </rcc>
  <rcc rId="2506" sId="3">
    <oc r="K451">
      <f>I451-J451</f>
    </oc>
    <nc r="K451"/>
  </rcc>
  <rcc rId="2507" sId="3">
    <oc r="J452">
      <f>G452+H452</f>
    </oc>
    <nc r="J452"/>
  </rcc>
  <rcc rId="2508" sId="3">
    <oc r="K452">
      <f>I452-J452</f>
    </oc>
    <nc r="K452"/>
  </rcc>
  <rcc rId="2509" sId="3">
    <oc r="J453">
      <f>G453+H453</f>
    </oc>
    <nc r="J453"/>
  </rcc>
  <rcc rId="2510" sId="3">
    <oc r="K453">
      <f>I453-J453</f>
    </oc>
    <nc r="K453"/>
  </rcc>
  <rcc rId="2511" sId="3">
    <oc r="J454">
      <f>G454+H454</f>
    </oc>
    <nc r="J454"/>
  </rcc>
  <rcc rId="2512" sId="3">
    <oc r="K454">
      <f>I454-J454</f>
    </oc>
    <nc r="K454"/>
  </rcc>
  <rcc rId="2513" sId="3">
    <oc r="J455">
      <f>G455+H455</f>
    </oc>
    <nc r="J455"/>
  </rcc>
  <rcc rId="2514" sId="3">
    <oc r="K455">
      <f>I455-J455</f>
    </oc>
    <nc r="K455"/>
  </rcc>
  <rcc rId="2515" sId="3">
    <oc r="J456">
      <f>G456+H456</f>
    </oc>
    <nc r="J456"/>
  </rcc>
  <rcc rId="2516" sId="3">
    <oc r="K456">
      <f>I456-J456</f>
    </oc>
    <nc r="K456"/>
  </rcc>
  <rcc rId="2517" sId="3">
    <oc r="J457">
      <f>G457+H457</f>
    </oc>
    <nc r="J457"/>
  </rcc>
  <rcc rId="2518" sId="3">
    <oc r="K457">
      <f>I457-J457</f>
    </oc>
    <nc r="K457"/>
  </rcc>
  <rcc rId="2519" sId="3">
    <oc r="J458">
      <f>G458+H458</f>
    </oc>
    <nc r="J458"/>
  </rcc>
  <rcc rId="2520" sId="3">
    <oc r="K458">
      <f>I458-J458</f>
    </oc>
    <nc r="K458"/>
  </rcc>
  <rcc rId="2521" sId="3">
    <oc r="J459">
      <f>G459+H459</f>
    </oc>
    <nc r="J459"/>
  </rcc>
  <rcc rId="2522" sId="3">
    <oc r="K459">
      <f>I459-J459</f>
    </oc>
    <nc r="K459"/>
  </rcc>
  <rcc rId="2523" sId="3">
    <oc r="J460">
      <f>G460+H460</f>
    </oc>
    <nc r="J460"/>
  </rcc>
  <rcc rId="2524" sId="3">
    <oc r="K460">
      <f>I460-J460</f>
    </oc>
    <nc r="K460"/>
  </rcc>
  <rcc rId="2525" sId="3">
    <oc r="J461">
      <f>G461+H461</f>
    </oc>
    <nc r="J461"/>
  </rcc>
  <rcc rId="2526" sId="3">
    <oc r="K461">
      <f>I461-J461</f>
    </oc>
    <nc r="K461"/>
  </rcc>
  <rcc rId="2527" sId="3">
    <oc r="J462">
      <f>G462+H462</f>
    </oc>
    <nc r="J462"/>
  </rcc>
  <rcc rId="2528" sId="3">
    <oc r="K462">
      <f>I462-J462</f>
    </oc>
    <nc r="K462"/>
  </rcc>
  <rcc rId="2529" sId="3">
    <oc r="J463">
      <f>G463+H463</f>
    </oc>
    <nc r="J463"/>
  </rcc>
  <rcc rId="2530" sId="3">
    <oc r="K463">
      <f>I463-J463</f>
    </oc>
    <nc r="K463"/>
  </rcc>
  <rcc rId="2531" sId="3">
    <oc r="J464">
      <f>G464+H464</f>
    </oc>
    <nc r="J464"/>
  </rcc>
  <rcc rId="2532" sId="3">
    <oc r="K464">
      <f>I464-J464</f>
    </oc>
    <nc r="K464"/>
  </rcc>
  <rcc rId="2533" sId="3">
    <oc r="J465">
      <f>G465+H465</f>
    </oc>
    <nc r="J465"/>
  </rcc>
  <rcc rId="2534" sId="3">
    <oc r="K465">
      <f>I465-J465</f>
    </oc>
    <nc r="K465"/>
  </rcc>
  <rcc rId="2535" sId="3">
    <oc r="J466">
      <f>G466+H466</f>
    </oc>
    <nc r="J466"/>
  </rcc>
  <rcc rId="2536" sId="3">
    <oc r="K466">
      <f>I466-J466</f>
    </oc>
    <nc r="K466"/>
  </rcc>
  <rcc rId="2537" sId="3">
    <oc r="J467">
      <f>G467+H467</f>
    </oc>
    <nc r="J467"/>
  </rcc>
  <rcc rId="2538" sId="3">
    <oc r="K467">
      <f>I467-J467</f>
    </oc>
    <nc r="K467"/>
  </rcc>
  <rcc rId="2539" sId="3">
    <oc r="J468">
      <f>G468+H468</f>
    </oc>
    <nc r="J468"/>
  </rcc>
  <rcc rId="2540" sId="3">
    <oc r="K468">
      <f>I468-J468</f>
    </oc>
    <nc r="K468"/>
  </rcc>
  <rcc rId="2541" sId="3">
    <oc r="J469">
      <f>G469+H469</f>
    </oc>
    <nc r="J469"/>
  </rcc>
  <rcc rId="2542" sId="3">
    <oc r="K469">
      <f>I469-J469</f>
    </oc>
    <nc r="K469"/>
  </rcc>
  <rcc rId="2543" sId="3">
    <oc r="J470">
      <f>G470+H470</f>
    </oc>
    <nc r="J470"/>
  </rcc>
  <rcc rId="2544" sId="3">
    <oc r="K470">
      <f>I470-J470</f>
    </oc>
    <nc r="K470"/>
  </rcc>
  <rcc rId="2545" sId="3">
    <oc r="J471">
      <f>G471+H471</f>
    </oc>
    <nc r="J471"/>
  </rcc>
  <rcc rId="2546" sId="3">
    <oc r="K471">
      <f>I471-J471</f>
    </oc>
    <nc r="K471"/>
  </rcc>
  <rcc rId="2547" sId="3">
    <oc r="J472">
      <f>G472+H472</f>
    </oc>
    <nc r="J472"/>
  </rcc>
  <rcc rId="2548" sId="3">
    <oc r="K472">
      <f>I472-J472</f>
    </oc>
    <nc r="K472"/>
  </rcc>
  <rcc rId="2549" sId="3">
    <oc r="J473">
      <f>G473+H473</f>
    </oc>
    <nc r="J473"/>
  </rcc>
  <rcc rId="2550" sId="3">
    <oc r="K473">
      <f>I473-J473</f>
    </oc>
    <nc r="K473"/>
  </rcc>
  <rcc rId="2551" sId="3">
    <oc r="J474">
      <f>G474+H474</f>
    </oc>
    <nc r="J474"/>
  </rcc>
  <rcc rId="2552" sId="3">
    <oc r="K474">
      <f>I474-J474</f>
    </oc>
    <nc r="K474"/>
  </rcc>
  <rcc rId="2553" sId="3">
    <oc r="J475">
      <f>G475+H475</f>
    </oc>
    <nc r="J475"/>
  </rcc>
  <rcc rId="2554" sId="3">
    <oc r="K475">
      <f>I475-J475</f>
    </oc>
    <nc r="K475"/>
  </rcc>
  <rcc rId="2555" sId="3">
    <oc r="J476">
      <f>G476+H476</f>
    </oc>
    <nc r="J476"/>
  </rcc>
  <rcc rId="2556" sId="3">
    <oc r="K476">
      <f>I476-J476</f>
    </oc>
    <nc r="K476"/>
  </rcc>
  <rcc rId="2557" sId="3">
    <oc r="J477">
      <f>G477+H477</f>
    </oc>
    <nc r="J477"/>
  </rcc>
  <rcc rId="2558" sId="3">
    <oc r="K477">
      <f>I477-J477</f>
    </oc>
    <nc r="K477"/>
  </rcc>
  <rcc rId="2559" sId="3">
    <oc r="J478">
      <f>G478+H478</f>
    </oc>
    <nc r="J478"/>
  </rcc>
  <rcc rId="2560" sId="3">
    <oc r="K478">
      <f>I478-J478</f>
    </oc>
    <nc r="K478"/>
  </rcc>
  <rcc rId="2561" sId="3">
    <oc r="J479">
      <f>G479+H479</f>
    </oc>
    <nc r="J479"/>
  </rcc>
  <rcc rId="2562" sId="3">
    <oc r="K479">
      <f>I479-J479</f>
    </oc>
    <nc r="K479"/>
  </rcc>
  <rcc rId="2563" sId="3">
    <oc r="J480">
      <f>G480+H480</f>
    </oc>
    <nc r="J480"/>
  </rcc>
  <rcc rId="2564" sId="3">
    <oc r="K480">
      <f>I480-J480</f>
    </oc>
    <nc r="K480"/>
  </rcc>
  <rcc rId="2565" sId="3">
    <oc r="J481">
      <f>G481+H481</f>
    </oc>
    <nc r="J481"/>
  </rcc>
  <rcc rId="2566" sId="3">
    <oc r="K481">
      <f>I481-J481</f>
    </oc>
    <nc r="K481"/>
  </rcc>
  <rcc rId="2567" sId="3">
    <oc r="J482">
      <f>G482+H482</f>
    </oc>
    <nc r="J482"/>
  </rcc>
  <rcc rId="2568" sId="3">
    <oc r="K482">
      <f>I482-J482</f>
    </oc>
    <nc r="K482"/>
  </rcc>
  <rcc rId="2569" sId="3">
    <oc r="J483">
      <f>G483+H483</f>
    </oc>
    <nc r="J483"/>
  </rcc>
  <rcc rId="2570" sId="3">
    <oc r="K483">
      <f>I483-J483</f>
    </oc>
    <nc r="K483"/>
  </rcc>
  <rcc rId="2571" sId="3">
    <oc r="J484">
      <f>G484+H484</f>
    </oc>
    <nc r="J484"/>
  </rcc>
  <rcc rId="2572" sId="3">
    <oc r="K484">
      <f>I484-J484</f>
    </oc>
    <nc r="K484"/>
  </rcc>
  <rcc rId="2573" sId="3">
    <oc r="J485">
      <f>G485+H485</f>
    </oc>
    <nc r="J485"/>
  </rcc>
  <rcc rId="2574" sId="3">
    <oc r="K485">
      <f>I485-J485</f>
    </oc>
    <nc r="K485"/>
  </rcc>
  <rcc rId="2575" sId="3">
    <oc r="J486">
      <f>G486+H486</f>
    </oc>
    <nc r="J486"/>
  </rcc>
  <rcc rId="2576" sId="3">
    <oc r="K486">
      <f>I486-J486</f>
    </oc>
    <nc r="K486"/>
  </rcc>
  <rcc rId="2577" sId="3">
    <oc r="J487">
      <f>G487+H487</f>
    </oc>
    <nc r="J487"/>
  </rcc>
  <rcc rId="2578" sId="3">
    <oc r="K487">
      <f>I487-J487</f>
    </oc>
    <nc r="K487"/>
  </rcc>
  <rcc rId="2579" sId="3">
    <oc r="J488">
      <f>G488+H488</f>
    </oc>
    <nc r="J488"/>
  </rcc>
  <rcc rId="2580" sId="3">
    <oc r="K488">
      <f>I488-J488</f>
    </oc>
    <nc r="K488"/>
  </rcc>
  <rcc rId="2581" sId="3">
    <oc r="J489">
      <f>G489+H489</f>
    </oc>
    <nc r="J489"/>
  </rcc>
  <rcc rId="2582" sId="3">
    <oc r="K489">
      <f>I489-J489</f>
    </oc>
    <nc r="K489"/>
  </rcc>
  <rcc rId="2583" sId="3">
    <oc r="J490">
      <f>G490+H490</f>
    </oc>
    <nc r="J490"/>
  </rcc>
  <rcc rId="2584" sId="3">
    <oc r="K490">
      <f>I490-J490</f>
    </oc>
    <nc r="K490"/>
  </rcc>
  <rcc rId="2585" sId="3">
    <oc r="J491">
      <f>G491+H491</f>
    </oc>
    <nc r="J491"/>
  </rcc>
  <rcc rId="2586" sId="3">
    <oc r="K491">
      <f>I491-J491</f>
    </oc>
    <nc r="K491"/>
  </rcc>
  <rcc rId="2587" sId="3">
    <oc r="J492">
      <f>G492+H492</f>
    </oc>
    <nc r="J492"/>
  </rcc>
  <rcc rId="2588" sId="3">
    <oc r="K492">
      <f>I492-J492</f>
    </oc>
    <nc r="K492"/>
  </rcc>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3113.xml><?xml version="1.0" encoding="utf-8"?>
<revisions xmlns="http://schemas.openxmlformats.org/spreadsheetml/2006/main" xmlns:r="http://schemas.openxmlformats.org/officeDocument/2006/relationships">
  <rcc rId="2596" sId="5">
    <oc r="F85" t="inlineStr">
      <is>
        <t>610</t>
      </is>
    </oc>
    <nc r="F85" t="inlineStr">
      <is>
        <t>620</t>
      </is>
    </nc>
  </rcc>
  <rcc rId="2597" sId="5">
    <oc r="F86" t="inlineStr">
      <is>
        <t>611</t>
      </is>
    </oc>
    <nc r="F86" t="inlineStr">
      <is>
        <t>621</t>
      </is>
    </nc>
  </rcc>
  <rrc rId="2598" sId="5" ref="A87:XFD87" action="deleteRow">
    <undo index="1" exp="ref" v="1" dr="H87" r="H85" sId="5"/>
    <undo index="1" exp="ref" v="1" dr="G87" r="G85" sId="5"/>
    <rfmt sheetId="5" xfDxf="1" sqref="A87:XFD87" start="0" length="0"/>
    <rcc rId="0" sId="5" dxf="1">
      <nc r="A87" t="inlineStr">
        <is>
          <t>Субсидии бюджетным учреждениям на иные цели</t>
        </is>
      </nc>
      <ndxf>
        <font>
          <sz val="9"/>
          <color indexed="8"/>
          <name val="Times New Roman"/>
          <scheme val="none"/>
        </font>
        <numFmt numFmtId="30" formatCode="@"/>
        <fill>
          <patternFill patternType="solid">
            <bgColor theme="8" tint="0.79998168889431442"/>
          </patternFill>
        </fill>
        <alignment horizontal="left" vertical="center" wrapText="1" readingOrder="0"/>
        <border outline="0">
          <left style="dotted">
            <color indexed="64"/>
          </left>
          <right style="dotted">
            <color indexed="64"/>
          </right>
          <top style="dotted">
            <color indexed="64"/>
          </top>
          <bottom style="dotted">
            <color indexed="64"/>
          </bottom>
        </border>
      </ndxf>
    </rcc>
    <rcc rId="0" sId="5" dxf="1">
      <nc r="B87" t="inlineStr">
        <is>
          <t>923</t>
        </is>
      </nc>
      <n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5" dxf="1" numFmtId="4">
      <nc r="C87">
        <v>1</v>
      </nc>
      <ndxf>
        <font>
          <sz val="10"/>
          <color auto="1"/>
          <name val="Times New Roman"/>
          <scheme val="none"/>
        </font>
        <numFmt numFmtId="164" formatCode="00"/>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5" dxf="1" numFmtId="4">
      <nc r="D87">
        <v>13</v>
      </nc>
      <ndxf>
        <font>
          <sz val="10"/>
          <color auto="1"/>
          <name val="Times New Roman"/>
          <scheme val="none"/>
        </font>
        <numFmt numFmtId="164" formatCode="00"/>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5" dxf="1">
      <nc r="E87" t="inlineStr">
        <is>
          <t>99 0 1059</t>
        </is>
      </nc>
      <n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5" dxf="1">
      <nc r="F87" t="inlineStr">
        <is>
          <t>612</t>
        </is>
      </nc>
      <n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5" dxf="1" numFmtId="4">
      <nc r="G87">
        <v>500</v>
      </nc>
      <ndxf>
        <font>
          <sz val="11"/>
          <color auto="1"/>
          <name val="Times New Roman"/>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cc rId="0" sId="5" dxf="1" numFmtId="4">
      <nc r="H87">
        <v>500</v>
      </nc>
      <ndxf>
        <font>
          <sz val="11"/>
          <color auto="1"/>
          <name val="Times New Roman"/>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rc>
  <rcc rId="2599" sId="5" numFmtId="4">
    <oc r="G86">
      <v>5999.4</v>
    </oc>
    <nc r="G86">
      <v>6499.4</v>
    </nc>
  </rcc>
  <rcc rId="2600" sId="5" numFmtId="4">
    <oc r="H86">
      <v>5999.4</v>
    </oc>
    <nc r="H86">
      <v>6499.4</v>
    </nc>
  </rcc>
  <rcc rId="2601" sId="5">
    <oc r="G85">
      <f>G86+#REF!</f>
    </oc>
    <nc r="G85">
      <f>G86</f>
    </nc>
  </rcc>
  <rcc rId="2602" sId="5">
    <oc r="H85">
      <f>H86+#REF!</f>
    </oc>
    <nc r="H85">
      <f>H86</f>
    </nc>
  </rcc>
  <rfmt sheetId="5" sqref="A84" start="0" length="0">
    <dxf>
      <font>
        <color indexed="8"/>
        <name val="Times New Roman"/>
        <scheme val="none"/>
      </font>
    </dxf>
  </rfmt>
  <rcc rId="2603" sId="5" odxf="1" dxf="1">
    <oc r="A85" t="inlineStr">
      <is>
        <t>Субсидии бюджетным учреждениям</t>
      </is>
    </oc>
    <nc r="A85" t="inlineStr">
      <is>
        <t>Субсидии автономным учреждениям</t>
      </is>
    </nc>
    <odxf>
      <font>
        <sz val="9"/>
        <name val="Times New Roman"/>
        <scheme val="none"/>
      </font>
    </odxf>
    <ndxf>
      <font>
        <sz val="9"/>
        <name val="Times New Roman"/>
        <scheme val="none"/>
      </font>
    </ndxf>
  </rcc>
  <rcc rId="2604" sId="5" odxf="1" dxf="1">
    <oc r="A86" t="inlineStr">
      <is>
        <t xml:space="preserve">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
</t>
      </is>
    </oc>
    <nc r="A86" t="inlineStr">
      <is>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is>
    </nc>
    <odxf>
      <font>
        <sz val="9"/>
        <name val="Times New Roman"/>
        <scheme val="none"/>
      </font>
      <numFmt numFmtId="168" formatCode="?"/>
    </odxf>
    <ndxf>
      <font>
        <sz val="9"/>
        <name val="Times New Roman"/>
        <scheme val="none"/>
      </font>
      <numFmt numFmtId="30" formatCode="@"/>
    </ndxf>
  </rcc>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312.xml><?xml version="1.0" encoding="utf-8"?>
<revisions xmlns="http://schemas.openxmlformats.org/spreadsheetml/2006/main" xmlns:r="http://schemas.openxmlformats.org/officeDocument/2006/relationships">
  <rcc rId="4218" sId="3" numFmtId="4">
    <oc r="H797">
      <v>0</v>
    </oc>
    <nc r="H797">
      <v>-0.7</v>
    </nc>
  </rcc>
  <rcc rId="4219" sId="3" numFmtId="4">
    <oc r="H800">
      <v>0</v>
    </oc>
    <nc r="H800">
      <v>0.7</v>
    </nc>
  </rcc>
  <rcv guid="{DA15D12B-B687-4104-AF35-4470F046E021}" action="delete"/>
  <rdn rId="0" localSheetId="3" customView="1" name="Z_DA15D12B_B687_4104_AF35_4470F046E021_.wvu.FilterData" hidden="1" oldHidden="1">
    <formula>'2014 год'!$A$11:$G$1192</formula>
    <oldFormula>'2014 год'!$A$11:$G$1192</oldFormula>
  </rdn>
  <rcv guid="{DA15D12B-B687-4104-AF35-4470F046E021}" action="add"/>
</revisions>
</file>

<file path=xl/revisions/revisionLog1312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Rows" hidden="1" oldHidden="1">
    <formula>'2014 год'!$338:$341,'2014 год'!$362:$365,'2014 год'!$373:$376</formula>
    <oldFormula>'2014 год'!$338:$341,'2014 год'!$362:$365,'2014 год'!$373:$376</oldFormula>
  </rdn>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32.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год'!$A$1:$I$1186</formula>
    <oldFormula>'2014 год'!$A$1:$I$1186</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год'!$A$8:$F$1186</formula>
    <oldFormula>'2014 год'!$A$8:$F$1186</oldFormula>
  </rdn>
  <rcv guid="{EA1929C7-85F7-40DE-826A-94377FC9966E}" action="add"/>
</revisions>
</file>

<file path=xl/revisions/revisionLog132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33.xml><?xml version="1.0" encoding="utf-8"?>
<revisions xmlns="http://schemas.openxmlformats.org/spreadsheetml/2006/main" xmlns:r="http://schemas.openxmlformats.org/officeDocument/2006/relationships">
  <rcc rId="5128" sId="5">
    <oc r="A561" t="inlineStr">
      <is>
        <t>На реализацию муниципальными дошкольными  и общеобразовательными организациями в Республике Коми образовательных программ</t>
      </is>
    </oc>
    <nc r="A561" t="inlineStr">
      <is>
        <t>На реализацию муниципальными дошкольными  и муниципальными общеобразовательными организациями в Республике Коми образовательных программ</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год'!$A$1:$I$1205</formula>
    <oldFormula>'2014 год'!$A$1:$I$1205</oldFormula>
  </rdn>
  <rdn rId="0" localSheetId="3" customView="1" name="Z_167491D8_6D6D_447D_A119_5E65D8431081_.wvu.PrintTitles" hidden="1" oldHidden="1">
    <formula>'2014 год'!$9:$10</formula>
    <oldFormula>'2014 год'!$9:$10</oldFormula>
  </rdn>
  <rdn rId="0" localSheetId="3" customView="1" name="Z_167491D8_6D6D_447D_A119_5E65D8431081_.wvu.Rows" hidden="1" oldHidden="1">
    <formula>'2014 год'!$112:$118,'2014 год'!$348:$349,'2014 год'!$363:$366,'2014 год'!$371:$374,'2014 год'!$443:$447,'2014 год'!$1076:$1078,'2014 год'!$1083:$1085,'2014 год'!$1177:$1179</formula>
    <oldFormula>'2014 год'!$112:$118,'2014 год'!$348:$349,'2014 год'!$363:$366,'2014 год'!$371:$374,'2014 год'!$443:$447,'2014 год'!$1076:$1078,'2014 год'!$1083:$1085,'2014 год'!$1177:$1179</oldFormula>
  </rdn>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33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год'!$A$1:$I$1204</formula>
    <oldFormula>'2014 год'!$A$1:$I$1204</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год'!$A$8:$F$1204</formula>
    <oldFormula>'2014 год'!$A$8:$F$1204</oldFormula>
  </rdn>
  <rcv guid="{167491D8-6D6D-447D-A119-5E65D8431081}" action="add"/>
</revisions>
</file>

<file path=xl/revisions/revisionLog133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3312.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год'!$A$1:$I$1201</formula>
    <oldFormula>'2014 год'!$A$1:$I$1201</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год'!$A$8:$F$1201</formula>
    <oldFormula>'2014 год'!$A$8:$F$1201</oldFormula>
  </rdn>
  <rcv guid="{EA1929C7-85F7-40DE-826A-94377FC9966E}" action="add"/>
</revisions>
</file>

<file path=xl/revisions/revisionLog13312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год'!$A$1:$I$1188</formula>
    <oldFormula>'2014 год'!$A$1:$I$1188</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год'!$A$8:$F$1188</formula>
    <oldFormula>'2014 год'!$A$8:$F$1188</oldFormula>
  </rdn>
  <rcv guid="{167491D8-6D6D-447D-A119-5E65D8431081}" action="add"/>
</revisions>
</file>

<file path=xl/revisions/revisionLog13313.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332.xml><?xml version="1.0" encoding="utf-8"?>
<revisions xmlns="http://schemas.openxmlformats.org/spreadsheetml/2006/main" xmlns:r="http://schemas.openxmlformats.org/officeDocument/2006/relationships">
  <rcc rId="4924" sId="3">
    <oc r="A1168"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статьями 6, 7, частями 1 и 2 статьи 8 Закона Республики Коми «Об административной ответственности в Республике Коми»</t>
      </is>
    </oc>
    <nc r="A1168"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нарушениях, предусмотренных статьями 6, 7, частями 1 и 2 статьи 8 Закона Республики Коми «Об административной ответственности в Республике Коми»</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год'!$A$1:$I$1204</formula>
    <oldFormula>'2014 год'!$A$1:$I$1204</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год'!$A$8:$F$1204</formula>
    <oldFormula>'2014 год'!$A$8:$F$1204</oldFormula>
  </rdn>
  <rcv guid="{167491D8-6D6D-447D-A119-5E65D8431081}" action="add"/>
</revisions>
</file>

<file path=xl/revisions/revisionLog1332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год'!$A$1:$I$1188</formula>
    <oldFormula>'2014 год'!$A$1:$I$1188</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год'!$A$8:$F$1188</formula>
    <oldFormula>'2014 год'!$A$8:$F$1188</oldFormula>
  </rdn>
  <rcv guid="{167491D8-6D6D-447D-A119-5E65D8431081}" action="add"/>
</revisions>
</file>

<file path=xl/revisions/revisionLog1333.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год'!$A$1:$I$1192</formula>
    <oldFormula>'2014 год'!$A$1:$I$1192</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год'!$A$8:$F$1192</formula>
    <oldFormula>'2014 год'!$A$8:$F$1192</oldFormula>
  </rdn>
  <rcv guid="{EA1929C7-85F7-40DE-826A-94377FC9966E}" action="add"/>
</revisions>
</file>

<file path=xl/revisions/revisionLog1334.xml><?xml version="1.0" encoding="utf-8"?>
<revisions xmlns="http://schemas.openxmlformats.org/spreadsheetml/2006/main" xmlns:r="http://schemas.openxmlformats.org/officeDocument/2006/relationships">
  <rcc rId="4918" sId="3">
    <oc r="A1145" t="inlineStr">
      <is>
        <t>Осуществление переданных государственных полномочий Республики Коми по расчету и предоставлению субвенций бюджетнам поселений на осуществление государственного полномочия по определению перечня должностных лиц местного самоуправления, уполномоченных составлять протоколы от административных правонарушениях</t>
      </is>
    </oc>
    <nc r="A1145" t="inlineStr">
      <is>
        <t>Осуществление государственного полномочия Республики Коми по расчету и предоставлению субвенций бюджетнам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нарушениях, предусмотренных частью 4 статьи 8 Закона Республики Коми "Об административной ответственности в Республике Коми"</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год'!$A$1:$I$1204</formula>
    <oldFormula>'2014 год'!$A$1:$I$1204</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год'!$A$8:$F$1204</formula>
    <oldFormula>'2014 год'!$A$8:$F$1204</oldFormula>
  </rdn>
  <rcv guid="{167491D8-6D6D-447D-A119-5E65D8431081}" action="add"/>
</revisions>
</file>

<file path=xl/revisions/revisionLog134.xml><?xml version="1.0" encoding="utf-8"?>
<revisions xmlns="http://schemas.openxmlformats.org/spreadsheetml/2006/main" xmlns:r="http://schemas.openxmlformats.org/officeDocument/2006/relationships">
  <rcc rId="4029" sId="3" numFmtId="4">
    <nc r="H40">
      <v>45</v>
    </nc>
  </rcc>
  <rcc rId="4030" sId="3" numFmtId="4">
    <oc r="H41">
      <v>-0.5</v>
    </oc>
    <nc r="H41">
      <f>-0.5-70+25</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год'!$A$1:$I$1190</formula>
    <oldFormula>'2014 год'!$A$1:$I$1190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год'!$A$8:$F$1190</formula>
    <oldFormula>'2014 год'!$A$8:$F$1190</oldFormula>
  </rdn>
  <rcv guid="{167491D8-6D6D-447D-A119-5E65D8431081}" action="add"/>
</revisions>
</file>

<file path=xl/revisions/revisionLog1341.xml><?xml version="1.0" encoding="utf-8"?>
<revisions xmlns="http://schemas.openxmlformats.org/spreadsheetml/2006/main" xmlns:r="http://schemas.openxmlformats.org/officeDocument/2006/relationships">
  <rrc rId="3903" sId="3" ref="A185:XFD185" action="insertRow">
    <undo index="0" exp="area" ref3D="1" dr="$G$1:$G$1048576" dn="Z_5B0ECC04_287D_41FE_BA8D_5B249E27F599_.wvu.Cols" sId="3"/>
  </rrc>
  <rcc rId="3904" sId="3">
    <nc r="B185" t="inlineStr">
      <is>
        <t>923</t>
      </is>
    </nc>
  </rcc>
  <rcc rId="3905" sId="3">
    <nc r="C185" t="inlineStr">
      <is>
        <t>04</t>
      </is>
    </nc>
  </rcc>
  <rcc rId="3906" sId="3">
    <nc r="D185" t="inlineStr">
      <is>
        <t>06</t>
      </is>
    </nc>
  </rcc>
  <rcc rId="3907" sId="3">
    <nc r="E185" t="inlineStr">
      <is>
        <t>99 0 2610</t>
      </is>
    </nc>
  </rcc>
  <rcc rId="3908" sId="3">
    <nc r="F185" t="inlineStr">
      <is>
        <t>244</t>
      </is>
    </nc>
  </rcc>
  <rcc rId="3909" sId="3">
    <nc r="I185">
      <f>G185+H185</f>
    </nc>
  </rcc>
  <rcc rId="3910" sId="3" numFmtId="4">
    <nc r="H185">
      <v>2000</v>
    </nc>
  </rcc>
  <rcc rId="3911" sId="3" numFmtId="4">
    <oc r="H184">
      <v>0</v>
    </oc>
    <nc r="H184"/>
  </rcc>
  <rcc rId="3912" sId="3">
    <oc r="H183">
      <f>H184</f>
    </oc>
    <nc r="H183">
      <f>H184+H185</f>
    </nc>
  </rcc>
  <rcc rId="3913" sId="3">
    <oc r="I183">
      <f>I184</f>
    </oc>
    <nc r="I183">
      <f>I184+I185</f>
    </nc>
  </rcc>
</revisions>
</file>

<file path=xl/revisions/revisionLog13411.xml><?xml version="1.0" encoding="utf-8"?>
<revisions xmlns="http://schemas.openxmlformats.org/spreadsheetml/2006/main" xmlns:r="http://schemas.openxmlformats.org/officeDocument/2006/relationships">
  <rcc rId="3886" sId="3">
    <oc r="A115" t="inlineStr">
      <is>
        <t>Осуществление переданных государственных полномочий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is>
    </oc>
    <nc r="A115" t="inlineStr">
      <is>
        <t>Осуществление переданных государственных полномочий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is>
    </nc>
  </rcc>
  <rcv guid="{EA1929C7-85F7-40DE-826A-94377FC9966E}" action="delete"/>
  <rdn rId="0" localSheetId="3" customView="1" name="Z_EA1929C7_85F7_40DE_826A_94377FC9966E_.wvu.PrintArea" hidden="1" oldHidden="1">
    <formula>'2014 год'!$A$1:$I$1186</formula>
    <oldFormula>'2014 год'!$A$1:$I$1186</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год'!$A$8:$F$1186</formula>
    <oldFormula>'2014 год'!$A$8:$F$1186</oldFormula>
  </rdn>
  <rcv guid="{EA1929C7-85F7-40DE-826A-94377FC9966E}" action="add"/>
</revisions>
</file>

<file path=xl/revisions/revisionLog135.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год'!$A$1:$I$1190</formula>
    <oldFormula>'2014 год'!$A$1:$I$1190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год'!$A$8:$F$1190</formula>
    <oldFormula>'2014 год'!$A$8:$F$1190</oldFormula>
  </rdn>
  <rcv guid="{167491D8-6D6D-447D-A119-5E65D8431081}" action="add"/>
</revisions>
</file>

<file path=xl/revisions/revisionLog1351.xml><?xml version="1.0" encoding="utf-8"?>
<revisions xmlns="http://schemas.openxmlformats.org/spreadsheetml/2006/main" xmlns:r="http://schemas.openxmlformats.org/officeDocument/2006/relationships">
  <rcc rId="3978" sId="3">
    <oc r="A185" t="inlineStr">
      <is>
        <t>за счет дотации из республиканского бюджета РК</t>
      </is>
    </oc>
    <nc r="A185" t="inlineStr">
      <is>
        <t>в т.ч.за счет дотации из республиканского бюджета РК</t>
      </is>
    </nc>
  </rcc>
  <rcc rId="3979" sId="3" numFmtId="4">
    <nc r="H184">
      <v>2000</v>
    </nc>
  </rcc>
  <rcc rId="3980" sId="3">
    <oc r="H183">
      <f>H184+H185</f>
    </oc>
    <nc r="H183">
      <f>H184</f>
    </nc>
  </rcc>
  <rcc rId="3981" sId="3">
    <oc r="I183">
      <f>I184+I185</f>
    </oc>
    <nc r="I183">
      <f>I184</f>
    </nc>
  </rcc>
  <rrc rId="3982" sId="3" ref="A304:XFD304" action="insertRow">
    <undo index="0" exp="area" ref3D="1" dr="$G$1:$G$1048576" dn="Z_5B0ECC04_287D_41FE_BA8D_5B249E27F599_.wvu.Cols" sId="3"/>
  </rrc>
  <rrc rId="3983" sId="3" ref="A304:XFD304" action="insertRow">
    <undo index="0" exp="area" ref3D="1" dr="$G$1:$G$1048576" dn="Z_5B0ECC04_287D_41FE_BA8D_5B249E27F599_.wvu.Cols" sId="3"/>
  </rrc>
  <rcc rId="3984" sId="3" odxf="1" dxf="1">
    <nc r="A304" t="inlineStr">
      <is>
        <t>за счет средств  республиканского бюджета РК</t>
      </is>
    </nc>
    <odxf>
      <font>
        <sz val="9"/>
        <name val="Times New Roman"/>
        <scheme val="none"/>
      </font>
    </odxf>
    <ndxf>
      <font>
        <sz val="9"/>
        <name val="Times New Roman"/>
        <scheme val="none"/>
      </font>
    </ndxf>
  </rcc>
  <rcc rId="3985" sId="3">
    <nc r="B304" t="inlineStr">
      <is>
        <t>923</t>
      </is>
    </nc>
  </rcc>
  <rcc rId="3986" sId="3">
    <nc r="C304" t="inlineStr">
      <is>
        <t>05</t>
      </is>
    </nc>
  </rcc>
  <rcc rId="3987" sId="3">
    <nc r="D304" t="inlineStr">
      <is>
        <t>01</t>
      </is>
    </nc>
  </rcc>
  <rcc rId="3988" sId="3" odxf="1" dxf="1">
    <nc r="A305" t="inlineStr">
      <is>
        <t>за счет средств  бюджета МО МР "Печора"</t>
      </is>
    </nc>
    <odxf>
      <font>
        <sz val="9"/>
        <name val="Times New Roman"/>
        <scheme val="none"/>
      </font>
    </odxf>
    <ndxf>
      <font>
        <sz val="9"/>
        <name val="Times New Roman"/>
        <scheme val="none"/>
      </font>
    </ndxf>
  </rcc>
  <rcc rId="3989" sId="3">
    <nc r="B305" t="inlineStr">
      <is>
        <t>923</t>
      </is>
    </nc>
  </rcc>
  <rcc rId="3990" sId="3">
    <nc r="C305" t="inlineStr">
      <is>
        <t>05</t>
      </is>
    </nc>
  </rcc>
  <rcc rId="3991" sId="3">
    <nc r="D305" t="inlineStr">
      <is>
        <t>01</t>
      </is>
    </nc>
  </rcc>
  <rcc rId="3992" sId="3" numFmtId="4">
    <nc r="G305">
      <v>4000</v>
    </nc>
  </rcc>
  <rcc rId="3993" sId="3" numFmtId="4">
    <nc r="H304">
      <v>3772.2</v>
    </nc>
  </rcc>
  <rcc rId="3994" sId="3" numFmtId="4">
    <oc r="G303">
      <v>4000</v>
    </oc>
    <nc r="G303">
      <f>G304+G305</f>
    </nc>
  </rcc>
  <rcc rId="3995" sId="3" numFmtId="4">
    <oc r="H303">
      <v>3772.2</v>
    </oc>
    <nc r="H303">
      <f>H304+H305</f>
    </nc>
  </rcc>
  <rcc rId="3996" sId="3">
    <oc r="I303">
      <f>G303+H303</f>
    </oc>
    <nc r="I303">
      <f>I304+I305</f>
    </nc>
  </rcc>
  <rcc rId="3997" sId="3">
    <nc r="I305">
      <f>G305+H305</f>
    </nc>
  </rcc>
  <rcc rId="3998" sId="3">
    <nc r="I304">
      <f>G304+H304</f>
    </nc>
  </rcc>
  <rcv guid="{EA1929C7-85F7-40DE-826A-94377FC9966E}" action="delete"/>
  <rdn rId="0" localSheetId="3" customView="1" name="Z_EA1929C7_85F7_40DE_826A_94377FC9966E_.wvu.PrintArea" hidden="1" oldHidden="1">
    <formula>'2014 год'!$A$1:$I$1190</formula>
    <oldFormula>'2014 год'!$A$1:$I$1190</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год'!$A$8:$F$1190</formula>
    <oldFormula>'2014 год'!$A$8:$F$1190</oldFormula>
  </rdn>
  <rcv guid="{EA1929C7-85F7-40DE-826A-94377FC9966E}" action="add"/>
</revisions>
</file>

<file path=xl/revisions/revisionLog136.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год'!$A$1:$I$1190</formula>
    <oldFormula>'2014 год'!$A$1:$I$1190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год'!$A$8:$F$1190</formula>
    <oldFormula>'2014 год'!$A$8:$F$1190</oldFormula>
  </rdn>
  <rcv guid="{167491D8-6D6D-447D-A119-5E65D8431081}" action="add"/>
</revisions>
</file>

<file path=xl/revisions/revisionLog136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год'!$A$1:$I$1190</formula>
    <oldFormula>'2014 год'!$A$1:$I$1190</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год'!$A$8:$F$1190</formula>
    <oldFormula>'2014 год'!$A$8:$F$1190</oldFormula>
  </rdn>
  <rcv guid="{EA1929C7-85F7-40DE-826A-94377FC9966E}" action="add"/>
</revisions>
</file>

<file path=xl/revisions/revisionLog137.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год'!$A$1:$I$1205</formula>
    <oldFormula>'2014 год'!$A$1:$I$1205</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371.xml><?xml version="1.0" encoding="utf-8"?>
<revisions xmlns="http://schemas.openxmlformats.org/spreadsheetml/2006/main" xmlns:r="http://schemas.openxmlformats.org/officeDocument/2006/relationships">
  <rrc rId="5001" sId="3" ref="A77:XFD77" action="insertRow">
    <undo index="0" exp="area" ref3D="1" dr="$G$1:$G$1048576" dn="Z_5B0ECC04_287D_41FE_BA8D_5B249E27F599_.wvu.Cols" sId="3"/>
  </rrc>
  <rcc rId="5002" sId="3">
    <nc r="B77" t="inlineStr">
      <is>
        <t>923</t>
      </is>
    </nc>
  </rcc>
  <rcc rId="5003" sId="3">
    <nc r="C77" t="inlineStr">
      <is>
        <t>01</t>
      </is>
    </nc>
  </rcc>
  <rcc rId="5004" sId="3">
    <nc r="D77" t="inlineStr">
      <is>
        <t>05</t>
      </is>
    </nc>
  </rcc>
  <rcc rId="5005" sId="3">
    <nc r="E77" t="inlineStr">
      <is>
        <t>99 0 0000</t>
      </is>
    </nc>
  </rcc>
  <rcc rId="5006" sId="3">
    <nc r="G77">
      <f>G78</f>
    </nc>
  </rcc>
  <rcc rId="5007" sId="3">
    <nc r="H77">
      <f>H78</f>
    </nc>
  </rcc>
  <rcc rId="5008" sId="3">
    <nc r="I77">
      <f>I78</f>
    </nc>
  </rcc>
  <rcc rId="5009" sId="3" odxf="1" dxf="1">
    <nc r="A77" t="inlineStr">
      <is>
        <t>Непрограммные направления деятельности</t>
      </is>
    </nc>
    <odxf>
      <font>
        <name val="Times New Roman"/>
        <scheme val="none"/>
      </font>
      <numFmt numFmtId="0" formatCode="General"/>
      <alignment horizontal="justify" readingOrder="0"/>
    </odxf>
    <ndxf>
      <font>
        <sz val="9"/>
        <name val="Times New Roman"/>
        <scheme val="none"/>
      </font>
      <numFmt numFmtId="30" formatCode="@"/>
      <alignment horizontal="left" readingOrder="0"/>
    </ndxf>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год'!$A$1:$I$1205</formula>
    <oldFormula>'2014 год'!$A$1:$I$1205</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37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год'!$A$1:$I$1190</formula>
    <oldFormula>'2014 год'!$A$1:$I$1190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год'!$A$8:$F$1190</formula>
    <oldFormula>'2014 год'!$A$8:$F$1190</oldFormula>
  </rdn>
  <rcv guid="{167491D8-6D6D-447D-A119-5E65D8431081}" action="add"/>
</revisions>
</file>

<file path=xl/revisions/revisionLog1372.xml><?xml version="1.0" encoding="utf-8"?>
<revisions xmlns="http://schemas.openxmlformats.org/spreadsheetml/2006/main" xmlns:r="http://schemas.openxmlformats.org/officeDocument/2006/relationships">
  <rcv guid="{DA15D12B-B687-4104-AF35-4470F046E021}" action="delete"/>
  <rdn rId="0" localSheetId="2" customView="1" name="Z_DA15D12B_B687_4104_AF35_4470F046E021_.wvu.PrintArea" hidden="1" oldHidden="1">
    <formula>'2014 '!$A$1:$F$58</formula>
    <oldFormula>'2014 '!$A$1:$F$58</oldFormula>
  </rdn>
  <rdn rId="0" localSheetId="3" customView="1" name="Z_DA15D12B_B687_4104_AF35_4470F046E021_.wvu.FilterData" hidden="1" oldHidden="1">
    <formula>'2014 год'!$A$11:$G$1204</formula>
    <oldFormula>'2014 год'!$A$11:$G$1204</oldFormula>
  </rdn>
  <rcv guid="{DA15D12B-B687-4104-AF35-4470F046E021}" action="add"/>
</revisions>
</file>

<file path=xl/revisions/revisionLog13721.xml><?xml version="1.0" encoding="utf-8"?>
<revisions xmlns="http://schemas.openxmlformats.org/spreadsheetml/2006/main" xmlns:r="http://schemas.openxmlformats.org/officeDocument/2006/relationships">
  <rcc rId="4953" sId="3" numFmtId="4">
    <oc r="H607">
      <f>-13.45+13.45</f>
    </oc>
    <nc r="H607">
      <v>-43</v>
    </nc>
  </rcc>
  <rcc rId="4954" sId="3" numFmtId="4">
    <oc r="H604">
      <v>-43</v>
    </oc>
    <nc r="H604">
      <v>0</v>
    </nc>
  </rcc>
  <rcv guid="{DA15D12B-B687-4104-AF35-4470F046E021}" action="delete"/>
  <rdn rId="0" localSheetId="2" customView="1" name="Z_DA15D12B_B687_4104_AF35_4470F046E021_.wvu.PrintArea" hidden="1" oldHidden="1">
    <formula>'2014 '!$A$1:$F$58</formula>
    <oldFormula>'2014 '!$A$1:$F$58</oldFormula>
  </rdn>
  <rdn rId="0" localSheetId="3" customView="1" name="Z_DA15D12B_B687_4104_AF35_4470F046E021_.wvu.FilterData" hidden="1" oldHidden="1">
    <formula>'2014 год'!$A$11:$G$1204</formula>
    <oldFormula>'2014 год'!$A$11:$G$1204</oldFormula>
  </rdn>
  <rcv guid="{DA15D12B-B687-4104-AF35-4470F046E021}" action="add"/>
</revisions>
</file>

<file path=xl/revisions/revisionLog1372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год'!$A$1:$I$1190</formula>
    <oldFormula>'2014 год'!$A$1:$I$1190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год'!$A$8:$F$1190</formula>
    <oldFormula>'2014 год'!$A$8:$F$1190</oldFormula>
  </rdn>
  <rcv guid="{167491D8-6D6D-447D-A119-5E65D8431081}" action="add"/>
</revisions>
</file>

<file path=xl/revisions/revisionLog138.xml><?xml version="1.0" encoding="utf-8"?>
<revisions xmlns="http://schemas.openxmlformats.org/spreadsheetml/2006/main" xmlns:r="http://schemas.openxmlformats.org/officeDocument/2006/relationships">
  <rcv guid="{167491D8-6D6D-447D-A119-5E65D8431081}" action="delete"/>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381.xml><?xml version="1.0" encoding="utf-8"?>
<revisions xmlns="http://schemas.openxmlformats.org/spreadsheetml/2006/main" xmlns:r="http://schemas.openxmlformats.org/officeDocument/2006/relationships">
  <rcv guid="{DA15D12B-B687-4104-AF35-4470F046E021}" action="delete"/>
  <rdn rId="0" localSheetId="3" customView="1" name="Z_DA15D12B_B687_4104_AF35_4470F046E021_.wvu.FilterData" hidden="1" oldHidden="1">
    <formula>'2014 год'!$A$11:$G$1192</formula>
    <oldFormula>'2014 год'!$A$11:$G$1192</oldFormula>
  </rdn>
  <rcv guid="{DA15D12B-B687-4104-AF35-4470F046E021}" action="add"/>
</revisions>
</file>

<file path=xl/revisions/revisionLog13811.xml><?xml version="1.0" encoding="utf-8"?>
<revisions xmlns="http://schemas.openxmlformats.org/spreadsheetml/2006/main" xmlns:r="http://schemas.openxmlformats.org/officeDocument/2006/relationships">
  <rcc rId="4157" sId="3" numFmtId="4">
    <nc r="H1164">
      <v>-25937.5</v>
    </nc>
  </rcc>
  <rcv guid="{DA15D12B-B687-4104-AF35-4470F046E021}" action="delete"/>
  <rdn rId="0" localSheetId="3" customView="1" name="Z_DA15D12B_B687_4104_AF35_4470F046E021_.wvu.FilterData" hidden="1" oldHidden="1">
    <formula>'2014 год'!$A$11:$G$1190</formula>
    <oldFormula>'2014 год'!$A$11:$G$1190</oldFormula>
  </rdn>
  <rcv guid="{DA15D12B-B687-4104-AF35-4470F046E021}" action="add"/>
</revisions>
</file>

<file path=xl/revisions/revisionLog138111.xml><?xml version="1.0" encoding="utf-8"?>
<revisions xmlns="http://schemas.openxmlformats.org/spreadsheetml/2006/main" xmlns:r="http://schemas.openxmlformats.org/officeDocument/2006/relationships">
  <rcc rId="4132" sId="3">
    <oc r="A906" t="inlineStr">
      <is>
        <t>На реализацию муниципальными дошкольными  и общеобразовательными организациями в Республике Коми образовательных программ</t>
      </is>
    </oc>
    <nc r="A906" t="inlineStr">
      <is>
        <t>На реализацию муниципальными дошкольными  и муниципальными общеобразовательными организациями в Республике Коми образовательных программ</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год'!$A$1:$I$1190</formula>
    <oldFormula>'2014 год'!$A$1:$I$1190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год'!$A$8:$F$1190</formula>
    <oldFormula>'2014 год'!$A$8:$F$1190</oldFormula>
  </rdn>
  <rcv guid="{167491D8-6D6D-447D-A119-5E65D8431081}" action="add"/>
</revisions>
</file>

<file path=xl/revisions/revisionLog1381111.xml><?xml version="1.0" encoding="utf-8"?>
<revisions xmlns="http://schemas.openxmlformats.org/spreadsheetml/2006/main" xmlns:r="http://schemas.openxmlformats.org/officeDocument/2006/relationships">
  <rcc rId="4105" sId="3">
    <oc r="A108"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is>
    </oc>
    <nc r="A108"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частью 4 статьи 8 Закона Республики Коми «Об административной ответственности в Республике Коми»</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год'!$A$1:$I$1190</formula>
    <oldFormula>'2014 год'!$A$1:$I$1190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год'!$A$8:$F$1190</formula>
    <oldFormula>'2014 год'!$A$8:$F$1190</oldFormula>
  </rdn>
  <rcv guid="{167491D8-6D6D-447D-A119-5E65D8431081}" action="add"/>
</revisions>
</file>

<file path=xl/revisions/revisionLog13812.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год'!$A$1:$I$1192</formula>
    <oldFormula>'2014 год'!$A$1:$I$1192</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год'!$A$8:$F$1192</formula>
    <oldFormula>'2014 год'!$A$8:$F$1192</oldFormula>
  </rdn>
  <rcv guid="{EA1929C7-85F7-40DE-826A-94377FC9966E}" action="add"/>
</revisions>
</file>

<file path=xl/revisions/revisionLog139.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год'!$A$1:$I$1205</formula>
    <oldFormula>'2014 год'!$A$1:$I$1205</oldFormula>
  </rdn>
  <rdn rId="0" localSheetId="3" customView="1" name="Z_167491D8_6D6D_447D_A119_5E65D8431081_.wvu.PrintTitles" hidden="1" oldHidden="1">
    <formula>'2014 год'!$9:$10</formula>
    <oldFormula>'2014 год'!$9:$10</oldFormula>
  </rdn>
  <rdn rId="0" localSheetId="3" customView="1" name="Z_167491D8_6D6D_447D_A119_5E65D8431081_.wvu.Rows" hidden="1" oldHidden="1">
    <formula>'2014 год'!$112:$118,'2014 год'!$348:$349,'2014 год'!$363:$366,'2014 год'!$371:$374,'2014 год'!$443:$447,'2014 год'!$1076:$1078,'2014 год'!$1083:$1085,'2014 год'!$1177:$1179</formula>
    <oldFormula>'2014 год'!$112:$118,'2014 год'!$348:$349,'2014 год'!$363:$366,'2014 год'!$371:$374,'2014 год'!$443:$447,'2014 год'!$1076:$1078,'2014 год'!$1083:$1085,'2014 год'!$1177:$1179</oldFormula>
  </rdn>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391.xml><?xml version="1.0" encoding="utf-8"?>
<revisions xmlns="http://schemas.openxmlformats.org/spreadsheetml/2006/main" xmlns:r="http://schemas.openxmlformats.org/officeDocument/2006/relationships">
  <rcc rId="4390" sId="3">
    <oc r="H859">
      <f>207+70-70+200</f>
    </oc>
    <nc r="H859">
      <f>207+70-70</f>
    </nc>
  </rcc>
  <rcc rId="4391" sId="3" numFmtId="4">
    <nc r="H849">
      <v>200</v>
    </nc>
  </rcc>
  <rcc rId="4392" sId="3" numFmtId="4">
    <oc r="H404">
      <v>-355.3</v>
    </oc>
    <nc r="H404">
      <f>-355.3+445.5+30-475.5</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год'!$A$1:$I$1200</formula>
    <oldFormula>'2014 год'!$A$1:$I$1200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год'!$A$8:$F$1200</formula>
    <oldFormula>'2014 год'!$A$8:$F$1200</oldFormula>
  </rdn>
  <rcv guid="{167491D8-6D6D-447D-A119-5E65D8431081}" action="add"/>
</revisions>
</file>

<file path=xl/revisions/revisionLog13911.xml><?xml version="1.0" encoding="utf-8"?>
<revisions xmlns="http://schemas.openxmlformats.org/spreadsheetml/2006/main" xmlns:r="http://schemas.openxmlformats.org/officeDocument/2006/relationships">
  <rcv guid="{DA15D12B-B687-4104-AF35-4470F046E021}" action="delete"/>
  <rdn rId="0" localSheetId="3" customView="1" name="Z_DA15D12B_B687_4104_AF35_4470F046E021_.wvu.FilterData" hidden="1" oldHidden="1">
    <formula>'2014 год'!$A$11:$G$1192</formula>
    <oldFormula>'2014 год'!$A$11:$G$1192</oldFormula>
  </rdn>
  <rcv guid="{DA15D12B-B687-4104-AF35-4470F046E021}" action="add"/>
</revisions>
</file>

<file path=xl/revisions/revisionLog139111.xml><?xml version="1.0" encoding="utf-8"?>
<revisions xmlns="http://schemas.openxmlformats.org/spreadsheetml/2006/main" xmlns:r="http://schemas.openxmlformats.org/officeDocument/2006/relationships">
  <rcc rId="4208" sId="3">
    <oc r="H53">
      <f>100+238.9</f>
    </oc>
    <nc r="H53">
      <f>100+238.9-180</f>
    </nc>
  </rcc>
  <rcc rId="4209" sId="3" numFmtId="4">
    <oc r="H97">
      <v>20000</v>
    </oc>
    <nc r="H97">
      <v>0</v>
    </nc>
  </rcc>
</revisions>
</file>

<file path=xl/revisions/revisionLog1392.xml><?xml version="1.0" encoding="utf-8"?>
<revisions xmlns="http://schemas.openxmlformats.org/spreadsheetml/2006/main" xmlns:r="http://schemas.openxmlformats.org/officeDocument/2006/relationships">
  <rcc rId="5015" sId="3">
    <oc r="A78" t="inlineStr">
      <is>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is>
    </oc>
    <nc r="A78" t="inlineStr">
      <is>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is>
    </nc>
  </rcc>
  <rcc rId="5016" sId="5">
    <oc r="A65" t="inlineStr">
      <is>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is>
    </oc>
    <nc r="A65" t="inlineStr">
      <is>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год'!$A$1:$I$1205</formula>
    <oldFormula>'2014 год'!$A$1:$I$1205</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3921.xml><?xml version="1.0" encoding="utf-8"?>
<revisions xmlns="http://schemas.openxmlformats.org/spreadsheetml/2006/main" xmlns:r="http://schemas.openxmlformats.org/officeDocument/2006/relationships">
  <rrc rId="4758" sId="3" ref="A793:XFD793" action="deleteRow">
    <undo index="0" exp="ref" v="1" dr="I793" r="I791" sId="3"/>
    <undo index="0" exp="ref" v="1" dr="H793" r="H791" sId="3"/>
    <undo index="0" exp="area" ref3D="1" dr="$G$1:$G$1048576" dn="Z_5B0ECC04_287D_41FE_BA8D_5B249E27F599_.wvu.Cols" sId="3"/>
    <rfmt sheetId="3" xfDxf="1" sqref="A793:XFD793" start="0" length="0"/>
    <rcc rId="0" sId="3" dxf="1">
      <nc r="A793" t="inlineStr">
        <is>
          <t>Субсидии бюджетным учреждениям на иные цели</t>
        </is>
      </nc>
      <ndxf>
        <font>
          <sz val="9"/>
          <color indexed="8"/>
          <name val="Times New Roman"/>
          <scheme val="none"/>
        </font>
        <numFmt numFmtId="30" formatCode="@"/>
        <fill>
          <patternFill patternType="solid">
            <bgColor theme="8" tint="0.79998168889431442"/>
          </patternFill>
        </fill>
        <alignment horizontal="left" vertical="center" wrapText="1" readingOrder="0"/>
        <border outline="0">
          <left style="dotted">
            <color indexed="64"/>
          </left>
          <right style="dotted">
            <color indexed="64"/>
          </right>
          <top style="dotted">
            <color indexed="64"/>
          </top>
          <bottom style="dotted">
            <color indexed="64"/>
          </bottom>
        </border>
      </ndxf>
    </rcc>
    <rcc rId="0" sId="3" dxf="1">
      <nc r="B793" t="inlineStr">
        <is>
          <t>956</t>
        </is>
      </nc>
      <ndxf>
        <font>
          <sz val="9"/>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C793" t="inlineStr">
        <is>
          <t>08</t>
        </is>
      </nc>
      <ndxf>
        <font>
          <sz val="9"/>
          <color auto="1"/>
          <name val="Times New Roman"/>
          <scheme val="none"/>
        </font>
        <numFmt numFmtId="30" formatCode="@"/>
        <fill>
          <patternFill patternType="solid">
            <bgColor theme="8" tint="0.79998168889431442"/>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D793" t="inlineStr">
        <is>
          <t>04</t>
        </is>
      </nc>
      <ndxf>
        <font>
          <sz val="9"/>
          <color auto="1"/>
          <name val="Times New Roman"/>
          <scheme val="none"/>
        </font>
        <numFmt numFmtId="30" formatCode="@"/>
        <fill>
          <patternFill patternType="solid">
            <bgColor theme="8" tint="0.79998168889431442"/>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E793" t="inlineStr">
        <is>
          <t>99 0 1059</t>
        </is>
      </nc>
      <ndxf>
        <font>
          <sz val="9"/>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F793" t="inlineStr">
        <is>
          <t>612</t>
        </is>
      </nc>
      <ndxf>
        <font>
          <sz val="9"/>
          <color indexed="8"/>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fmt sheetId="3" sqref="G793" start="0" length="0">
      <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dxf>
    </rfmt>
    <rcc rId="0" sId="3" dxf="1" numFmtId="4">
      <nc r="H793">
        <v>0</v>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I793">
        <f>G793+H793</f>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rc>
  <rcc rId="4759" sId="3">
    <oc r="H791">
      <f>#REF!+H792</f>
    </oc>
    <nc r="H791">
      <f>H792</f>
    </nc>
  </rcc>
  <rcc rId="4760" sId="3">
    <oc r="I791">
      <f>#REF!+I792</f>
    </oc>
    <nc r="I791">
      <f>I792</f>
    </nc>
  </rcc>
  <rcv guid="{DA15D12B-B687-4104-AF35-4470F046E021}" action="delete"/>
  <rdn rId="0" localSheetId="3" customView="1" name="Z_DA15D12B_B687_4104_AF35_4470F046E021_.wvu.FilterData" hidden="1" oldHidden="1">
    <formula>'2014 год'!$A$11:$G$1201</formula>
    <oldFormula>'2014 год'!$A$11:$G$1201</oldFormula>
  </rdn>
  <rcv guid="{DA15D12B-B687-4104-AF35-4470F046E021}" action="add"/>
</revisions>
</file>

<file path=xl/revisions/revisionLog1393.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год'!$A$1:$I$1205</formula>
    <oldFormula>'2014 год'!$A$1:$I$1205</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год'!$A$8:$F$1205</formula>
    <oldFormula>'2014 год'!$A$8:$F$1205</oldFormula>
  </rdn>
  <rcv guid="{EA1929C7-85F7-40DE-826A-94377FC9966E}" action="add"/>
</revisions>
</file>

<file path=xl/revisions/revisionLog14.xml><?xml version="1.0" encoding="utf-8"?>
<revisions xmlns="http://schemas.openxmlformats.org/spreadsheetml/2006/main" xmlns:r="http://schemas.openxmlformats.org/officeDocument/2006/relationships">
  <rcc rId="4485" sId="3" numFmtId="4">
    <nc r="H791">
      <v>1224.0999999999999</v>
    </nc>
  </rcc>
  <rrc rId="4486" sId="3" ref="A792:XFD792" action="insertRow">
    <undo index="0" exp="area" ref3D="1" dr="$G$1:$G$1048576" dn="Z_5B0ECC04_287D_41FE_BA8D_5B249E27F599_.wvu.Cols" sId="3"/>
  </rrc>
  <rcc rId="4487" sId="3" odxf="1" dxf="1">
    <nc r="A792" t="inlineStr">
      <is>
        <t>Субсидии бюджетным учреждениям на иные цели</t>
      </is>
    </nc>
    <odxf>
      <font>
        <sz val="9"/>
        <color indexed="8"/>
        <name val="Times New Roman"/>
        <scheme val="none"/>
      </font>
    </odxf>
    <ndxf>
      <font>
        <sz val="9"/>
        <color indexed="8"/>
        <name val="Times New Roman"/>
        <scheme val="none"/>
      </font>
    </ndxf>
  </rcc>
  <rcc rId="4488" sId="3">
    <nc r="B792" t="inlineStr">
      <is>
        <t>956</t>
      </is>
    </nc>
  </rcc>
  <rcc rId="4489" sId="3">
    <nc r="C792" t="inlineStr">
      <is>
        <t>08</t>
      </is>
    </nc>
  </rcc>
  <rcc rId="4490" sId="3">
    <nc r="D792" t="inlineStr">
      <is>
        <t>04</t>
      </is>
    </nc>
  </rcc>
  <rcc rId="4491" sId="3">
    <nc r="E792" t="inlineStr">
      <is>
        <t>99 0 1059</t>
      </is>
    </nc>
  </rcc>
  <rcc rId="4492" sId="3">
    <nc r="F792" t="inlineStr">
      <is>
        <t>612</t>
      </is>
    </nc>
  </rcc>
  <rcc rId="4493" sId="3" numFmtId="4">
    <nc r="H792">
      <v>500</v>
    </nc>
  </rcc>
  <rcc rId="4494" sId="3">
    <oc r="H790">
      <f>H791</f>
    </oc>
    <nc r="H790">
      <f>H792+H791</f>
    </nc>
  </rcc>
  <rcc rId="4495" sId="3">
    <oc r="I790">
      <f>I791</f>
    </oc>
    <nc r="I790">
      <f>I792+I791</f>
    </nc>
  </rcc>
  <rcc rId="4496" sId="3">
    <nc r="I792">
      <f>G792+H792</f>
    </nc>
  </rcc>
  <rcv guid="{DA15D12B-B687-4104-AF35-4470F046E021}" action="delete"/>
  <rdn rId="0" localSheetId="3" customView="1" name="Z_DA15D12B_B687_4104_AF35_4470F046E021_.wvu.FilterData" hidden="1" oldHidden="1">
    <formula>'2014 год'!$A$11:$G$1201</formula>
    <oldFormula>'2014 год'!$A$11:$G$1201</oldFormula>
  </rdn>
  <rcv guid="{DA15D12B-B687-4104-AF35-4470F046E021}" action="add"/>
</revisions>
</file>

<file path=xl/revisions/revisionLog140.xml><?xml version="1.0" encoding="utf-8"?>
<revisions xmlns="http://schemas.openxmlformats.org/spreadsheetml/2006/main" xmlns:r="http://schemas.openxmlformats.org/officeDocument/2006/relationships">
  <rcc rId="4803" sId="3">
    <oc r="H97">
      <f>32243.7-500-600+500</f>
    </oc>
    <nc r="H97">
      <f>32243.7-500+500</f>
    </nc>
  </rcc>
  <rcc rId="4804" sId="3">
    <oc r="H349">
      <f>21808.3+4900</f>
    </oc>
    <nc r="H349">
      <f>21808.3+4900-600</f>
    </nc>
  </rcc>
  <rcv guid="{EA1929C7-85F7-40DE-826A-94377FC9966E}" action="delete"/>
  <rdn rId="0" localSheetId="3" customView="1" name="Z_EA1929C7_85F7_40DE_826A_94377FC9966E_.wvu.PrintArea" hidden="1" oldHidden="1">
    <formula>'2014 год'!$A$1:$I$1201</formula>
    <oldFormula>'2014 год'!$A$1:$I$1201</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год'!$A$8:$F$1201</formula>
    <oldFormula>'2014 год'!$A$8:$F$1201</oldFormula>
  </rdn>
  <rcv guid="{EA1929C7-85F7-40DE-826A-94377FC9966E}" action="add"/>
</revisions>
</file>

<file path=xl/revisions/revisionLog1401.xml><?xml version="1.0" encoding="utf-8"?>
<revisions xmlns="http://schemas.openxmlformats.org/spreadsheetml/2006/main" xmlns:r="http://schemas.openxmlformats.org/officeDocument/2006/relationships">
  <rcc rId="4618" sId="3" numFmtId="4">
    <oc r="H221">
      <v>19637.3</v>
    </oc>
    <nc r="H221">
      <v>19637.400000000001</v>
    </nc>
  </rcc>
  <rcc rId="4619" sId="3">
    <oc r="H938">
      <f>-4116.6+2263.5-301.9-1369.2+1634.2</f>
    </oc>
    <nc r="H938">
      <f>-4116.6+2263.5-301.9-1369.2+1634.1</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401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год'!$A$1:$I$1200</formula>
    <oldFormula>'2014 год'!$A$1:$I$1200</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год'!$A$8:$F$1200</formula>
    <oldFormula>'2014 год'!$A$8:$F$1200</oldFormula>
  </rdn>
  <rcv guid="{EA1929C7-85F7-40DE-826A-94377FC9966E}" action="add"/>
</revisions>
</file>

<file path=xl/revisions/revisionLog140111.xml><?xml version="1.0" encoding="utf-8"?>
<revisions xmlns="http://schemas.openxmlformats.org/spreadsheetml/2006/main" xmlns:r="http://schemas.openxmlformats.org/officeDocument/2006/relationships">
  <rcv guid="{DA15D12B-B687-4104-AF35-4470F046E021}" action="delete"/>
  <rdn rId="0" localSheetId="3" customView="1" name="Z_DA15D12B_B687_4104_AF35_4470F046E021_.wvu.FilterData" hidden="1" oldHidden="1">
    <formula>'2014 год'!$A$11:$G$1196</formula>
    <oldFormula>'2014 год'!$A$11:$G$1196</oldFormula>
  </rdn>
  <rcv guid="{DA15D12B-B687-4104-AF35-4470F046E021}" action="add"/>
</revisions>
</file>

<file path=xl/revisions/revisionLog14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год'!$A$1:$I$1200</formula>
    <oldFormula>'2014 год'!$A$1:$I$1200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год'!$A$8:$F$1200</formula>
    <oldFormula>'2014 год'!$A$8:$F$1200</oldFormula>
  </rdn>
  <rcv guid="{167491D8-6D6D-447D-A119-5E65D8431081}" action="add"/>
</revisions>
</file>

<file path=xl/revisions/revisionLog14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год'!$A$1:$I$1192</formula>
    <oldFormula>'2014 год'!$A$1:$I$1192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год'!$A$8:$F$1192</formula>
    <oldFormula>'2014 год'!$A$8:$F$1192</oldFormula>
  </rdn>
  <rcv guid="{167491D8-6D6D-447D-A119-5E65D8431081}" action="add"/>
</revisions>
</file>

<file path=xl/revisions/revisionLog14111.xml><?xml version="1.0" encoding="utf-8"?>
<revisions xmlns="http://schemas.openxmlformats.org/spreadsheetml/2006/main" xmlns:r="http://schemas.openxmlformats.org/officeDocument/2006/relationships">
  <rcv guid="{DA15D12B-B687-4104-AF35-4470F046E021}" action="delete"/>
  <rdn rId="0" localSheetId="3" customView="1" name="Z_DA15D12B_B687_4104_AF35_4470F046E021_.wvu.FilterData" hidden="1" oldHidden="1">
    <formula>'2014 год'!$A$11:$G$1192</formula>
    <oldFormula>'2014 год'!$A$11:$G$1192</oldFormula>
  </rdn>
  <rcv guid="{DA15D12B-B687-4104-AF35-4470F046E021}" action="add"/>
</revisions>
</file>

<file path=xl/revisions/revisionLog141111.xml><?xml version="1.0" encoding="utf-8"?>
<revisions xmlns="http://schemas.openxmlformats.org/spreadsheetml/2006/main" xmlns:r="http://schemas.openxmlformats.org/officeDocument/2006/relationships">
  <rrc rId="559" sId="3" ref="A144:XFD144" action="deleteRow">
    <undo index="1" exp="ref" v="1" dr="I144" r="I140" sId="3"/>
    <undo index="1" exp="ref" v="1" dr="H144" r="H140" sId="3"/>
    <undo index="1" exp="ref" v="1" dr="G144" r="G140" sId="3"/>
    <undo index="0" exp="area" ref3D="1" dr="$G$1:$G$1048576" dn="Z_5B0ECC04_287D_41FE_BA8D_5B249E27F599_.wvu.Cols" sId="3"/>
    <rfmt sheetId="3" xfDxf="1" sqref="A144:XFD144" start="0" length="0"/>
    <rcc rId="0" sId="3" dxf="1">
      <nc r="A144" t="inlineStr">
        <is>
          <t>Расходы на выплаты персоналу государственных (муниципальных) органов</t>
        </is>
      </nc>
      <ndxf>
        <font>
          <sz val="9"/>
          <color auto="1"/>
          <name val="Times New Roman"/>
          <scheme val="none"/>
        </font>
        <numFmt numFmtId="30" formatCode="@"/>
        <alignment horizontal="left" vertical="center" wrapText="1" readingOrder="0"/>
        <border outline="0">
          <left style="dotted">
            <color indexed="64"/>
          </left>
          <right style="dotted">
            <color indexed="64"/>
          </right>
          <top style="dotted">
            <color indexed="64"/>
          </top>
          <bottom style="dotted">
            <color indexed="64"/>
          </bottom>
        </border>
      </ndxf>
    </rcc>
    <rcc rId="0" sId="3" dxf="1">
      <nc r="B144" t="inlineStr">
        <is>
          <t>923</t>
        </is>
      </nc>
      <ndxf>
        <font>
          <sz val="9"/>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C144">
        <v>3</v>
      </nc>
      <ndxf>
        <font>
          <sz val="9"/>
          <color auto="1"/>
          <name val="Times New Roman"/>
          <scheme val="none"/>
        </font>
        <numFmt numFmtId="164" formatCode="00"/>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D144">
        <v>9</v>
      </nc>
      <ndxf>
        <font>
          <sz val="9"/>
          <color auto="1"/>
          <name val="Times New Roman"/>
          <scheme val="none"/>
        </font>
        <numFmt numFmtId="164" formatCode="00"/>
        <alignment horizontal="center" vertical="center" wrapText="1" readingOrder="0"/>
        <border outline="0">
          <left style="dotted">
            <color indexed="64"/>
          </left>
          <right style="dotted">
            <color indexed="64"/>
          </right>
          <top style="dotted">
            <color indexed="64"/>
          </top>
          <bottom style="dotted">
            <color indexed="64"/>
          </bottom>
        </border>
      </ndxf>
    </rcc>
    <rcc rId="0" sId="3" dxf="1">
      <nc r="E144" t="inlineStr">
        <is>
          <t>99 0 0205</t>
        </is>
      </nc>
      <ndxf>
        <font>
          <sz val="9"/>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c r="F144" t="inlineStr">
        <is>
          <t>120</t>
        </is>
      </nc>
      <ndxf>
        <font>
          <sz val="9"/>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c r="G144">
        <f>SUM(G145:G146)</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H144">
        <f>SUM(H145:H146)</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I144">
        <f>SUM(I145:I146)</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rc>
  <rrc rId="560" sId="3" ref="A144:XFD144" action="deleteRow">
    <undo index="0" exp="area" ref3D="1" dr="$G$1:$G$1048576" dn="Z_5B0ECC04_287D_41FE_BA8D_5B249E27F599_.wvu.Cols" sId="3"/>
    <rfmt sheetId="3" xfDxf="1" sqref="A144:XFD144" start="0" length="0"/>
    <rcc rId="0" sId="3" dxf="1">
      <nc r="A144" t="inlineStr">
        <is>
          <t>Фонд оплаты труда государственных (муниципальных) органов и взносы по обязательному социальному страхованию</t>
        </is>
      </nc>
      <ndxf>
        <font>
          <sz val="10"/>
          <color auto="1"/>
          <name val="Times New Roman"/>
          <scheme val="none"/>
        </font>
        <fill>
          <patternFill patternType="solid">
            <bgColor theme="8" tint="0.79998168889431442"/>
          </patternFill>
        </fill>
        <alignment horizontal="justify" vertical="center" wrapText="1" readingOrder="0"/>
        <border outline="0">
          <left style="dotted">
            <color indexed="64"/>
          </left>
          <right style="dotted">
            <color indexed="64"/>
          </right>
          <top style="dotted">
            <color indexed="64"/>
          </top>
          <bottom style="dotted">
            <color indexed="64"/>
          </bottom>
        </border>
      </ndxf>
    </rcc>
    <rcc rId="0" sId="3" dxf="1">
      <nc r="B144" t="inlineStr">
        <is>
          <t>923</t>
        </is>
      </nc>
      <ndxf>
        <font>
          <sz val="9"/>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C144">
        <v>3</v>
      </nc>
      <ndxf>
        <font>
          <sz val="9"/>
          <color auto="1"/>
          <name val="Times New Roman"/>
          <scheme val="none"/>
        </font>
        <numFmt numFmtId="164" formatCode="00"/>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D144">
        <v>9</v>
      </nc>
      <ndxf>
        <font>
          <sz val="9"/>
          <color auto="1"/>
          <name val="Times New Roman"/>
          <scheme val="none"/>
        </font>
        <numFmt numFmtId="164" formatCode="00"/>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E144" t="inlineStr">
        <is>
          <t>99 0 0205</t>
        </is>
      </nc>
      <ndxf>
        <font>
          <sz val="9"/>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F144" t="inlineStr">
        <is>
          <t>121</t>
        </is>
      </nc>
      <ndxf>
        <font>
          <sz val="9"/>
          <color indexed="8"/>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G144">
        <v>0</v>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umFmtId="4">
      <nc r="H144">
        <v>0</v>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I144">
        <f>G144+H144</f>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rc>
  <rrc rId="561" sId="3" ref="A144:XFD144" action="deleteRow">
    <undo index="0" exp="area" ref3D="1" dr="$G$1:$G$1048576" dn="Z_5B0ECC04_287D_41FE_BA8D_5B249E27F599_.wvu.Cols" sId="3"/>
    <rfmt sheetId="3" xfDxf="1" sqref="A144:XFD144" start="0" length="0"/>
    <rcc rId="0" sId="3" dxf="1">
      <nc r="A144" t="inlineStr">
        <is>
          <t>Иные выплаты персоналу государственных (муниципальных) органов, за исключением фонда оплаты труда</t>
        </is>
      </nc>
      <ndxf>
        <font>
          <sz val="10"/>
          <color auto="1"/>
          <name val="Times New Roman"/>
          <scheme val="none"/>
        </font>
        <fill>
          <patternFill patternType="solid">
            <bgColor theme="8" tint="0.79998168889431442"/>
          </patternFill>
        </fill>
        <alignment horizontal="justify" vertical="center" wrapText="1" readingOrder="0"/>
        <border outline="0">
          <left style="dotted">
            <color indexed="64"/>
          </left>
          <right style="dotted">
            <color indexed="64"/>
          </right>
          <top style="dotted">
            <color indexed="64"/>
          </top>
          <bottom style="dotted">
            <color indexed="64"/>
          </bottom>
        </border>
      </ndxf>
    </rcc>
    <rcc rId="0" sId="3" dxf="1">
      <nc r="B144" t="inlineStr">
        <is>
          <t>923</t>
        </is>
      </nc>
      <ndxf>
        <font>
          <sz val="9"/>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C144">
        <v>3</v>
      </nc>
      <ndxf>
        <font>
          <sz val="9"/>
          <color auto="1"/>
          <name val="Times New Roman"/>
          <scheme val="none"/>
        </font>
        <numFmt numFmtId="164" formatCode="00"/>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D144">
        <v>9</v>
      </nc>
      <ndxf>
        <font>
          <sz val="9"/>
          <color auto="1"/>
          <name val="Times New Roman"/>
          <scheme val="none"/>
        </font>
        <numFmt numFmtId="164" formatCode="00"/>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E144" t="inlineStr">
        <is>
          <t>99 0 0205</t>
        </is>
      </nc>
      <ndxf>
        <font>
          <sz val="9"/>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F144" t="inlineStr">
        <is>
          <t>122</t>
        </is>
      </nc>
      <ndxf>
        <font>
          <sz val="9"/>
          <color indexed="8"/>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G144">
        <v>0</v>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umFmtId="4">
      <nc r="H144">
        <v>0</v>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I144">
        <f>G144+H144</f>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rc>
  <rcc rId="562" sId="3">
    <oc r="G140">
      <f>G141+#REF!</f>
    </oc>
    <nc r="G140">
      <f>G141</f>
    </nc>
  </rcc>
  <rcc rId="563" sId="3">
    <oc r="H140">
      <f>H141+#REF!</f>
    </oc>
    <nc r="H140">
      <f>H141</f>
    </nc>
  </rcc>
  <rcc rId="564" sId="3">
    <oc r="I140">
      <f>I141+#REF!</f>
    </oc>
    <nc r="I140">
      <f>I141</f>
    </nc>
  </rcc>
</revisions>
</file>

<file path=xl/revisions/revisionLog1412.xml><?xml version="1.0" encoding="utf-8"?>
<revisions xmlns="http://schemas.openxmlformats.org/spreadsheetml/2006/main" xmlns:r="http://schemas.openxmlformats.org/officeDocument/2006/relationships">
  <rcv guid="{DA15D12B-B687-4104-AF35-4470F046E021}" action="delete"/>
  <rdn rId="0" localSheetId="3" customView="1" name="Z_DA15D12B_B687_4104_AF35_4470F046E021_.wvu.FilterData" hidden="1" oldHidden="1">
    <formula>'2014 год'!$A$11:$G$1196</formula>
    <oldFormula>'2014 год'!$A$11:$G$1196</oldFormula>
  </rdn>
  <rcv guid="{DA15D12B-B687-4104-AF35-4470F046E021}" action="add"/>
</revisions>
</file>

<file path=xl/revisions/revisionLog142.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год'!$A$1:$I$1204</formula>
    <oldFormula>'2014 год'!$A$1:$I$1204</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год'!$A$8:$F$1204</formula>
    <oldFormula>'2014 год'!$A$8:$F$1204</oldFormula>
  </rdn>
  <rcv guid="{167491D8-6D6D-447D-A119-5E65D8431081}" action="add"/>
</revisions>
</file>

<file path=xl/revisions/revisionLog1421.xml><?xml version="1.0" encoding="utf-8"?>
<revisions xmlns="http://schemas.openxmlformats.org/spreadsheetml/2006/main" xmlns:r="http://schemas.openxmlformats.org/officeDocument/2006/relationships">
  <rrc rId="4840" sId="3" ref="A76:XFD76" action="insertRow">
    <undo index="0" exp="area" ref3D="1" dr="$G$1:$G$1048576" dn="Z_5B0ECC04_287D_41FE_BA8D_5B249E27F599_.wvu.Cols" sId="3"/>
  </rrc>
  <rrc rId="4841" sId="3" ref="A76:XFD76" action="insertRow">
    <undo index="0" exp="area" ref3D="1" dr="$G$1:$G$1048576" dn="Z_5B0ECC04_287D_41FE_BA8D_5B249E27F599_.wvu.Cols" sId="3"/>
  </rrc>
  <rrc rId="4842" sId="3" ref="A76:XFD77" action="insertRow">
    <undo index="0" exp="area" ref3D="1" dr="$G$1:$G$1048576" dn="Z_5B0ECC04_287D_41FE_BA8D_5B249E27F599_.wvu.Cols" sId="3"/>
  </rrc>
  <rcc rId="4843" sId="3" odxf="1" dxf="1">
    <nc r="A76" t="inlineStr">
      <is>
        <t>Судебная система</t>
      </is>
    </nc>
    <odxf>
      <font>
        <sz val="9"/>
        <name val="Times New Roman"/>
        <scheme val="none"/>
      </font>
      <fill>
        <patternFill patternType="solid">
          <bgColor theme="8" tint="0.79998168889431442"/>
        </patternFill>
      </fill>
      <alignment horizontal="left" readingOrder="0"/>
    </odxf>
    <ndxf>
      <font>
        <sz val="9"/>
        <name val="Times New Roman"/>
        <scheme val="none"/>
      </font>
      <fill>
        <patternFill patternType="none">
          <bgColor indexed="65"/>
        </patternFill>
      </fill>
      <alignment horizontal="justify" readingOrder="0"/>
    </ndxf>
  </rcc>
  <rcc rId="4844" sId="3" odxf="1" dxf="1">
    <nc r="B76" t="inlineStr">
      <is>
        <t>923</t>
      </is>
    </nc>
    <odxf>
      <fill>
        <patternFill patternType="solid">
          <bgColor theme="8" tint="0.79998168889431442"/>
        </patternFill>
      </fill>
    </odxf>
    <ndxf>
      <fill>
        <patternFill patternType="none">
          <bgColor indexed="65"/>
        </patternFill>
      </fill>
    </ndxf>
  </rcc>
  <rcc rId="4845" sId="3" odxf="1" dxf="1">
    <nc r="C76" t="inlineStr">
      <is>
        <t>01</t>
      </is>
    </nc>
    <odxf>
      <fill>
        <patternFill patternType="solid">
          <bgColor theme="8" tint="0.79998168889431442"/>
        </patternFill>
      </fill>
    </odxf>
    <ndxf>
      <fill>
        <patternFill patternType="none">
          <bgColor indexed="65"/>
        </patternFill>
      </fill>
    </ndxf>
  </rcc>
  <rcc rId="4846" sId="3" odxf="1" dxf="1">
    <nc r="D76" t="inlineStr">
      <is>
        <t>05</t>
      </is>
    </nc>
    <odxf>
      <fill>
        <patternFill patternType="solid">
          <bgColor theme="8" tint="0.79998168889431442"/>
        </patternFill>
      </fill>
    </odxf>
    <ndxf>
      <fill>
        <patternFill patternType="none">
          <bgColor indexed="65"/>
        </patternFill>
      </fill>
    </ndxf>
  </rcc>
  <rfmt sheetId="3" sqref="E76" start="0" length="0">
    <dxf>
      <fill>
        <patternFill patternType="none">
          <bgColor indexed="65"/>
        </patternFill>
      </fill>
    </dxf>
  </rfmt>
  <rfmt sheetId="3" sqref="F76" start="0" length="0">
    <dxf>
      <fill>
        <patternFill patternType="none">
          <bgColor indexed="65"/>
        </patternFill>
      </fill>
    </dxf>
  </rfmt>
  <rcc rId="4847" sId="3" odxf="1" dxf="1">
    <nc r="A77" t="inlineStr">
      <is>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is>
    </nc>
    <odxf>
      <font>
        <sz val="9"/>
        <name val="Times New Roman"/>
        <scheme val="none"/>
      </font>
      <numFmt numFmtId="0" formatCode="General"/>
      <fill>
        <patternFill patternType="solid">
          <bgColor theme="8" tint="0.79998168889431442"/>
        </patternFill>
      </fill>
      <alignment horizontal="left" readingOrder="0"/>
    </odxf>
    <ndxf>
      <font>
        <sz val="9"/>
        <color indexed="8"/>
        <name val="Times New Roman"/>
        <scheme val="none"/>
      </font>
      <numFmt numFmtId="30" formatCode="@"/>
      <fill>
        <patternFill patternType="none">
          <bgColor indexed="65"/>
        </patternFill>
      </fill>
      <alignment horizontal="justify" readingOrder="0"/>
    </ndxf>
  </rcc>
  <rcc rId="4848" sId="3" odxf="1" dxf="1">
    <nc r="B77" t="inlineStr">
      <is>
        <t>923</t>
      </is>
    </nc>
    <odxf>
      <fill>
        <patternFill patternType="solid">
          <bgColor theme="8" tint="0.79998168889431442"/>
        </patternFill>
      </fill>
    </odxf>
    <ndxf>
      <fill>
        <patternFill patternType="none">
          <bgColor indexed="65"/>
        </patternFill>
      </fill>
    </ndxf>
  </rcc>
  <rcc rId="4849" sId="3" odxf="1" dxf="1">
    <nc r="C77" t="inlineStr">
      <is>
        <t>01</t>
      </is>
    </nc>
    <odxf>
      <fill>
        <patternFill patternType="solid">
          <bgColor theme="8" tint="0.79998168889431442"/>
        </patternFill>
      </fill>
    </odxf>
    <ndxf>
      <fill>
        <patternFill patternType="none">
          <bgColor indexed="65"/>
        </patternFill>
      </fill>
    </ndxf>
  </rcc>
  <rcc rId="4850" sId="3" odxf="1" dxf="1">
    <nc r="D77" t="inlineStr">
      <is>
        <t>05</t>
      </is>
    </nc>
    <odxf>
      <fill>
        <patternFill patternType="solid">
          <bgColor theme="8" tint="0.79998168889431442"/>
        </patternFill>
      </fill>
    </odxf>
    <ndxf>
      <fill>
        <patternFill patternType="none">
          <bgColor indexed="65"/>
        </patternFill>
      </fill>
    </ndxf>
  </rcc>
  <rcc rId="4851" sId="3" odxf="1" dxf="1">
    <nc r="E77" t="inlineStr">
      <is>
        <t>99 0 5120</t>
      </is>
    </nc>
    <odxf>
      <fill>
        <patternFill patternType="solid">
          <bgColor theme="8" tint="0.79998168889431442"/>
        </patternFill>
      </fill>
    </odxf>
    <ndxf>
      <fill>
        <patternFill patternType="none">
          <bgColor indexed="65"/>
        </patternFill>
      </fill>
    </ndxf>
  </rcc>
  <rfmt sheetId="3" sqref="F77" start="0" length="0">
    <dxf>
      <fill>
        <patternFill patternType="none">
          <bgColor indexed="65"/>
        </patternFill>
      </fill>
    </dxf>
  </rfmt>
  <rcc rId="4852" sId="3" odxf="1" dxf="1">
    <nc r="A78" t="inlineStr">
      <is>
        <t>Прочая закупка товаров, работ и услуг для обеспечения государственных (муниципальных) нужд</t>
      </is>
    </nc>
    <odxf>
      <font>
        <sz val="9"/>
        <name val="Times New Roman"/>
        <scheme val="none"/>
      </font>
    </odxf>
    <ndxf>
      <font>
        <sz val="9"/>
        <name val="Times New Roman"/>
        <scheme val="none"/>
      </font>
    </ndxf>
  </rcc>
  <rcc rId="4853" sId="3">
    <nc r="B78" t="inlineStr">
      <is>
        <t>923</t>
      </is>
    </nc>
  </rcc>
  <rcc rId="4854" sId="3">
    <nc r="C78" t="inlineStr">
      <is>
        <t>01</t>
      </is>
    </nc>
  </rcc>
  <rcc rId="4855" sId="3">
    <nc r="D78" t="inlineStr">
      <is>
        <t>05</t>
      </is>
    </nc>
  </rcc>
  <rcc rId="4856" sId="3">
    <nc r="E78" t="inlineStr">
      <is>
        <t>99 0 5120</t>
      </is>
    </nc>
  </rcc>
  <rcc rId="4857" sId="3">
    <nc r="F78" t="inlineStr">
      <is>
        <t>244</t>
      </is>
    </nc>
  </rcc>
  <rrc rId="4858" sId="3" ref="A79:XFD79" action="deleteRow">
    <undo index="0" exp="area" ref3D="1" dr="$G$1:$G$1048576" dn="Z_5B0ECC04_287D_41FE_BA8D_5B249E27F599_.wvu.Cols" sId="3"/>
    <rfmt sheetId="3" xfDxf="1" sqref="A79:XFD79" start="0" length="0"/>
    <rfmt sheetId="3" sqref="A79" start="0" length="0">
      <dxf>
        <font>
          <sz val="9"/>
          <color auto="1"/>
          <name val="Times New Roman"/>
          <scheme val="none"/>
        </font>
        <fill>
          <patternFill patternType="solid">
            <bgColor theme="8" tint="0.79998168889431442"/>
          </patternFill>
        </fill>
        <alignment horizontal="left" vertical="center" wrapText="1" readingOrder="0"/>
        <border outline="0">
          <left style="dotted">
            <color indexed="64"/>
          </left>
          <right style="dotted">
            <color indexed="64"/>
          </right>
          <top style="dotted">
            <color indexed="64"/>
          </top>
          <bottom style="dotted">
            <color indexed="64"/>
          </bottom>
        </border>
      </dxf>
    </rfmt>
    <rfmt sheetId="3" sqref="B79" start="0" length="0">
      <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dxf>
    </rfmt>
    <rfmt sheetId="3" sqref="C79" start="0" length="0">
      <dxf>
        <font>
          <sz val="10"/>
          <color auto="1"/>
          <name val="Times New Roman"/>
          <scheme val="none"/>
        </font>
        <numFmt numFmtId="30" formatCode="@"/>
        <fill>
          <patternFill patternType="solid">
            <bgColor theme="8" tint="0.79998168889431442"/>
          </patternFill>
        </fill>
        <alignment horizontal="center" vertical="center" readingOrder="0"/>
        <border outline="0">
          <left style="dotted">
            <color indexed="64"/>
          </left>
          <right style="dotted">
            <color indexed="64"/>
          </right>
          <top style="dotted">
            <color indexed="64"/>
          </top>
          <bottom style="dotted">
            <color indexed="64"/>
          </bottom>
        </border>
      </dxf>
    </rfmt>
    <rfmt sheetId="3" sqref="D79" start="0" length="0">
      <dxf>
        <font>
          <sz val="10"/>
          <color auto="1"/>
          <name val="Times New Roman"/>
          <scheme val="none"/>
        </font>
        <numFmt numFmtId="30" formatCode="@"/>
        <fill>
          <patternFill patternType="solid">
            <bgColor theme="8" tint="0.79998168889431442"/>
          </patternFill>
        </fill>
        <alignment horizontal="center" vertical="center" readingOrder="0"/>
        <border outline="0">
          <left style="dotted">
            <color indexed="64"/>
          </left>
          <right style="dotted">
            <color indexed="64"/>
          </right>
          <top style="dotted">
            <color indexed="64"/>
          </top>
          <bottom style="dotted">
            <color indexed="64"/>
          </bottom>
        </border>
      </dxf>
    </rfmt>
    <rfmt sheetId="3" sqref="E79" start="0" length="0">
      <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dxf>
    </rfmt>
    <rfmt sheetId="3" sqref="F79" start="0" length="0">
      <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dxf>
    </rfmt>
    <rfmt sheetId="3" sqref="G79" start="0" length="0">
      <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dxf>
    </rfmt>
    <rfmt sheetId="3" sqref="H79" start="0" length="0">
      <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dxf>
    </rfmt>
    <rfmt sheetId="3" sqref="I79" start="0" length="0">
      <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dxf>
    </rfmt>
    <rfmt sheetId="3" sqref="J79" start="0" length="0">
      <dxf>
        <numFmt numFmtId="166" formatCode="#,##0.0"/>
      </dxf>
    </rfmt>
    <rfmt sheetId="3" sqref="K79" start="0" length="0">
      <dxf>
        <font>
          <b/>
          <sz val="10"/>
          <color auto="1"/>
          <name val="Arial Cyr"/>
          <scheme val="none"/>
        </font>
        <numFmt numFmtId="166" formatCode="#,##0.0"/>
      </dxf>
    </rfmt>
  </rrc>
  <rfmt sheetId="3" sqref="G76:I77">
    <dxf>
      <fill>
        <patternFill patternType="none">
          <bgColor auto="1"/>
        </patternFill>
      </fill>
    </dxf>
  </rfmt>
  <rcc rId="4859" sId="3" numFmtId="4">
    <nc r="H78">
      <v>19.899999999999999</v>
    </nc>
  </rcc>
  <rcc rId="4860" sId="3">
    <nc r="G77">
      <f>G78</f>
    </nc>
  </rcc>
  <rcc rId="4861" sId="3">
    <nc r="G76">
      <f>G77</f>
    </nc>
  </rcc>
  <rcc rId="4862" sId="3">
    <nc r="H76">
      <f>H77</f>
    </nc>
  </rcc>
  <rcc rId="4863" sId="3">
    <nc r="I76">
      <f>I77</f>
    </nc>
  </rcc>
  <rcc rId="4864" sId="3">
    <nc r="H77">
      <f>H78</f>
    </nc>
  </rcc>
  <rcc rId="4865" sId="3">
    <nc r="I77">
      <f>I78</f>
    </nc>
  </rcc>
  <rcc rId="4866" sId="3">
    <nc r="I78">
      <f>G78+H78</f>
    </nc>
  </rcc>
  <rcc rId="4867" sId="3">
    <oc r="G46">
      <f>G47+G79+G84</f>
    </oc>
    <nc r="G46">
      <f>G47+G79+G84+G76</f>
    </nc>
  </rcc>
  <rcc rId="4868" sId="3">
    <oc r="H46">
      <f>H47+H79+H84</f>
    </oc>
    <nc r="H46">
      <f>H47+H79+H84+H76</f>
    </nc>
  </rcc>
  <rcc rId="4869" sId="3">
    <oc r="I46">
      <f>I47+I79+I84</f>
    </oc>
    <nc r="I46">
      <f>I47+I79+I84+I76</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год'!$A$1:$I$1204</formula>
    <oldFormula>'2014 год'!$A$1:$I$1204</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год'!$A$8:$F$1204</formula>
    <oldFormula>'2014 год'!$A$8:$F$1204</oldFormula>
  </rdn>
  <rcv guid="{167491D8-6D6D-447D-A119-5E65D8431081}" action="add"/>
</revisions>
</file>

<file path=xl/revisions/revisionLog14211.xml><?xml version="1.0" encoding="utf-8"?>
<revisions xmlns="http://schemas.openxmlformats.org/spreadsheetml/2006/main" xmlns:r="http://schemas.openxmlformats.org/officeDocument/2006/relationships">
  <rcc rId="4705" sId="4">
    <oc r="D28">
      <f>'C:\МУНИЦИПАЛЬНЫЙ район\Решения о бюджете муниципального района\Решение от 05.03.2014 №5-24-342\[Приложение 3,4 МР.xlsx]2015-2016 годы'!G148</f>
    </oc>
    <nc r="D28">
      <f>'C:\МУНИЦИПАЛЬНЫЙ район\Решения о бюджете муниципального района\Решение от 05.03.2014 №5-24-342\[Приложение 3,4 МР.xlsx]2015-2016 годы'!G148+'2015-2016 годы'!G152</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42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421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год'!$A$1:$I$1190</formula>
    <oldFormula>'2014 год'!$A$1:$I$1190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год'!$A$8:$F$1190</formula>
    <oldFormula>'2014 год'!$A$8:$F$1190</oldFormula>
  </rdn>
  <rcv guid="{167491D8-6D6D-447D-A119-5E65D8431081}" action="add"/>
</revisions>
</file>

<file path=xl/revisions/revisionLog143.xml><?xml version="1.0" encoding="utf-8"?>
<revisions xmlns="http://schemas.openxmlformats.org/spreadsheetml/2006/main" xmlns:r="http://schemas.openxmlformats.org/officeDocument/2006/relationships">
  <rcc rId="5173" sId="3">
    <oc r="A1146" t="inlineStr">
      <is>
        <t>Осуществление государственного полномочия Республики Коми по расчету и предоставлению субвенций бюджетнам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нарушениях, предусмотренных частью 4 статьи 8 Закона Республики Коми "Об административной ответственности в Республике Коми"</t>
      </is>
    </oc>
    <nc r="A1146" t="inlineStr">
      <is>
        <t>Осуществление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частью 4 статьи 8 Закона Республики Коми «Об административной ответственности в Республике Коми»</t>
      </is>
    </nc>
  </rcc>
  <rcv guid="{167491D8-6D6D-447D-A119-5E65D8431081}" action="delete"/>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43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год'!$A$1:$I$1201</formula>
    <oldFormula>'2014 год'!$A$1:$I$1201</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год'!$A$8:$F$1201</formula>
    <oldFormula>'2014 год'!$A$8:$F$1201</oldFormula>
  </rdn>
  <rcv guid="{EA1929C7-85F7-40DE-826A-94377FC9966E}" action="add"/>
</revisions>
</file>

<file path=xl/revisions/revisionLog143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год'!$A$1:$I$1200</formula>
    <oldFormula>'2014 год'!$A$1:$I$1200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год'!$A$8:$F$1200</formula>
    <oldFormula>'2014 год'!$A$8:$F$1200</oldFormula>
  </rdn>
  <rcv guid="{167491D8-6D6D-447D-A119-5E65D8431081}" action="add"/>
</revisions>
</file>

<file path=xl/revisions/revisionLog1432.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год'!$A$1:$I$1205</formula>
    <oldFormula>'2014 год'!$A$1:$I$1205</oldFormula>
  </rdn>
  <rdn rId="0" localSheetId="3" customView="1" name="Z_167491D8_6D6D_447D_A119_5E65D8431081_.wvu.PrintTitles" hidden="1" oldHidden="1">
    <formula>'2014 год'!$9:$10</formula>
    <oldFormula>'2014 год'!$9:$10</oldFormula>
  </rdn>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4321.xml><?xml version="1.0" encoding="utf-8"?>
<revisions xmlns="http://schemas.openxmlformats.org/spreadsheetml/2006/main" xmlns:r="http://schemas.openxmlformats.org/officeDocument/2006/relationships">
  <rcc rId="5080" sId="3">
    <oc r="J8">
      <f>G62+G479+G485+G826+G857+G1105+G1134</f>
    </oc>
    <nc r="J8"/>
  </rcc>
  <rcc rId="5081" sId="3">
    <oc r="K8">
      <f>H62+H479+H485+H826+H857+H1105+H1134</f>
    </oc>
    <nc r="K8"/>
  </rcc>
  <rcc rId="5082" sId="3">
    <oc r="L8">
      <f>I62+I479+I485+I826+I857+I1105+I1134</f>
    </oc>
    <nc r="L8"/>
  </rcc>
  <rcc rId="5083" sId="3">
    <oc r="J9">
      <f>G218+G225+G601+G1164+G1168+G1172+G1176+G1186+G1187</f>
    </oc>
    <nc r="J9"/>
  </rcc>
  <rcc rId="5084" sId="3">
    <oc r="K9">
      <f>H218+H225+H601+H1164+H1168+H1172+H1176+H1186+H1187</f>
    </oc>
    <nc r="K9"/>
  </rcc>
  <rcc rId="5085" sId="3">
    <oc r="L9">
      <f>I218+I225+I601+I1164+I1168+I1172+I1176+I1186+I1187</f>
    </oc>
    <nc r="L9"/>
  </rcc>
  <rcc rId="5086" sId="3" numFmtId="4">
    <oc r="J271">
      <v>1126825.237</v>
    </oc>
    <nc r="J271"/>
  </rcc>
  <rcc rId="5087" sId="3" numFmtId="4">
    <oc r="J272">
      <v>870986.98400000005</v>
    </oc>
    <nc r="J272"/>
  </rcc>
  <rcc rId="5088" sId="3" numFmtId="4">
    <oc r="J326">
      <v>235973.81899999999</v>
    </oc>
    <nc r="J326"/>
  </rcc>
  <rcc rId="5089" sId="3" numFmtId="4">
    <oc r="J375">
      <v>9359.7000000000007</v>
    </oc>
    <nc r="J375"/>
  </rcc>
  <rcc rId="5090" sId="3" numFmtId="4">
    <oc r="J398">
      <v>10504.733</v>
    </oc>
    <nc r="J398"/>
  </rcc>
  <rcc rId="5091" sId="3">
    <oc r="J864">
      <v>1100</v>
    </oc>
    <nc r="J864"/>
  </rcc>
  <rcc rId="5092" sId="3">
    <oc r="J945">
      <f>I945+I947</f>
    </oc>
    <nc r="J945"/>
  </rcc>
  <rcc rId="5093" sId="3">
    <oc r="J1199">
      <f>G218+G601+G1164+G1168+G1186+G1194+G1199+G1205</f>
    </oc>
    <nc r="J1199"/>
  </rcc>
  <rcc rId="5094" sId="3">
    <oc r="J12">
      <f>G62</f>
    </oc>
    <nc r="J12"/>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год'!$A$1:$I$1205</formula>
    <oldFormula>'2014 год'!$A$1:$I$1205</oldFormula>
  </rdn>
  <rdn rId="0" localSheetId="3" customView="1" name="Z_167491D8_6D6D_447D_A119_5E65D8431081_.wvu.PrintTitles" hidden="1" oldHidden="1">
    <formula>'2014 год'!$9:$10</formula>
    <oldFormula>'2014 год'!$9:$10</oldFormula>
  </rdn>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43211.xml><?xml version="1.0" encoding="utf-8"?>
<revisions xmlns="http://schemas.openxmlformats.org/spreadsheetml/2006/main" xmlns:r="http://schemas.openxmlformats.org/officeDocument/2006/relationships">
  <rcc rId="4777" sId="3">
    <oc r="H97">
      <f>32243.7-500-600</f>
    </oc>
    <nc r="H97">
      <f>32243.7-500-600+500</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44.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год'!$A$1:$I$1205</formula>
    <oldFormula>'2014 год'!$A$1:$I$1205</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44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год'!$A$1:$I$1202</formula>
    <oldFormula>'2014 год'!$A$1:$I$1202</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год'!$A$8:$F$1202</formula>
    <oldFormula>'2014 год'!$A$8:$F$1202</oldFormula>
  </rdn>
  <rcv guid="{EA1929C7-85F7-40DE-826A-94377FC9966E}" action="add"/>
</revisions>
</file>

<file path=xl/revisions/revisionLog14411.xml><?xml version="1.0" encoding="utf-8"?>
<revisions xmlns="http://schemas.openxmlformats.org/spreadsheetml/2006/main" xmlns:r="http://schemas.openxmlformats.org/officeDocument/2006/relationships">
  <rcv guid="{DA15D12B-B687-4104-AF35-4470F046E021}" action="delete"/>
  <rdn rId="0" localSheetId="3" customView="1" name="Z_DA15D12B_B687_4104_AF35_4470F046E021_.wvu.FilterData" hidden="1" oldHidden="1">
    <formula>'2014 год'!$A$11:$G$1201</formula>
    <oldFormula>'2014 год'!$A$11:$G$1201</oldFormula>
  </rdn>
  <rcv guid="{DA15D12B-B687-4104-AF35-4470F046E021}" action="add"/>
</revisions>
</file>

<file path=xl/revisions/revisionLog145.xml><?xml version="1.0" encoding="utf-8"?>
<revisions xmlns="http://schemas.openxmlformats.org/spreadsheetml/2006/main" xmlns:r="http://schemas.openxmlformats.org/officeDocument/2006/relationships">
  <rcc rId="5176" sId="3">
    <oc r="A1150" t="inlineStr">
      <is>
        <t>Осуществление государственного полномочия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правонарушениях предусмотренных статьями 6, 7, частями 1 и 2 статьи 8 Закона Республики Коми «Об административной ответственности в Республике Коми»</t>
      </is>
    </oc>
    <nc r="A1150" t="inlineStr">
      <is>
        <t>Осуществление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статьями 6, 7, частями 1 и 2 статьи 8 Закона Республики Коми «Об административной ответственности в Республике Коми»</t>
      </is>
    </nc>
  </rcc>
  <rcv guid="{167491D8-6D6D-447D-A119-5E65D8431081}" action="delete"/>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451.xml><?xml version="1.0" encoding="utf-8"?>
<revisions xmlns="http://schemas.openxmlformats.org/spreadsheetml/2006/main" xmlns:r="http://schemas.openxmlformats.org/officeDocument/2006/relationships">
  <rcc rId="4596" sId="3">
    <oc r="K9">
      <f>H214+H221+H596+H1160+H1164+H1168+H1172+H1182+H1183</f>
    </oc>
    <nc r="K9">
      <f>H214+H221+H596+H1160+H1164+H1168+H1172+H1182+H1183</f>
    </nc>
  </rcc>
  <rcc rId="4597" sId="3">
    <oc r="L9">
      <f>I214+I221+I596+I1160+I1164+I1168+I1172+I1182+I1183</f>
    </oc>
    <nc r="L9">
      <f>I214+I221+I596+I1160+I1164+I1168+I1172+I1182+I1183</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4511.xml><?xml version="1.0" encoding="utf-8"?>
<revisions xmlns="http://schemas.openxmlformats.org/spreadsheetml/2006/main" xmlns:r="http://schemas.openxmlformats.org/officeDocument/2006/relationships">
  <rcc rId="4528" sId="3">
    <oc r="H1060">
      <f>-14.6+-4.4+-7.8+-2.3+10-20</f>
    </oc>
    <nc r="H1060">
      <f>-14.6+-4.4+-7.8+-2.3</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452.xml><?xml version="1.0" encoding="utf-8"?>
<revisions xmlns="http://schemas.openxmlformats.org/spreadsheetml/2006/main" xmlns:r="http://schemas.openxmlformats.org/officeDocument/2006/relationships">
  <rcv guid="{DA15D12B-B687-4104-AF35-4470F046E021}" action="delete"/>
  <rdn rId="0" localSheetId="3" customView="1" name="Z_DA15D12B_B687_4104_AF35_4470F046E021_.wvu.FilterData" hidden="1" oldHidden="1">
    <formula>'2014 год'!$A$11:$G$1201</formula>
    <oldFormula>'2014 год'!$A$11:$G$1201</oldFormula>
  </rdn>
  <rcv guid="{DA15D12B-B687-4104-AF35-4470F046E021}" action="add"/>
</revisions>
</file>

<file path=xl/revisions/revisionLog146.xml><?xml version="1.0" encoding="utf-8"?>
<revisions xmlns="http://schemas.openxmlformats.org/spreadsheetml/2006/main" xmlns:r="http://schemas.openxmlformats.org/officeDocument/2006/relationships">
  <rcc rId="5179" sId="3">
    <oc r="A1154" t="inlineStr">
      <is>
        <t>Осуществление государственного полномочия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нарушениях, предусмотренных частями 3, 4 статьи 3 Закона Республики Коми «Об административной ответственности в Республике Коми»</t>
      </is>
    </oc>
    <nc r="A1154" t="inlineStr">
      <is>
        <t>Осуществление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is>
    </nc>
  </rcc>
  <rcv guid="{167491D8-6D6D-447D-A119-5E65D8431081}" action="delete"/>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46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год'!$A$1:$I$1201</formula>
    <oldFormula>'2014 год'!$A$1:$I$1201</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год'!$A$8:$F$1201</formula>
    <oldFormula>'2014 год'!$A$8:$F$1201</oldFormula>
  </rdn>
  <rcv guid="{EA1929C7-85F7-40DE-826A-94377FC9966E}" action="add"/>
</revisions>
</file>

<file path=xl/revisions/revisionLog146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46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462.xml><?xml version="1.0" encoding="utf-8"?>
<revisions xmlns="http://schemas.openxmlformats.org/spreadsheetml/2006/main" xmlns:r="http://schemas.openxmlformats.org/officeDocument/2006/relationships">
  <rcc rId="4827" sId="3">
    <oc r="H315">
      <f>-62.6+22000</f>
    </oc>
    <nc r="H315">
      <f>-62.6+22000-600</f>
    </nc>
  </rcc>
  <rcc rId="4828" sId="3">
    <oc r="H349">
      <f>21808.3+4900-600</f>
    </oc>
    <nc r="H349">
      <f>21808.3+4900</f>
    </nc>
  </rcc>
  <rcv guid="{EA1929C7-85F7-40DE-826A-94377FC9966E}" action="delete"/>
  <rdn rId="0" localSheetId="3" customView="1" name="Z_EA1929C7_85F7_40DE_826A_94377FC9966E_.wvu.PrintArea" hidden="1" oldHidden="1">
    <formula>'2014 год'!$A$1:$I$1201</formula>
    <oldFormula>'2014 год'!$A$1:$I$1201</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год'!$A$8:$F$1201</formula>
    <oldFormula>'2014 год'!$A$8:$F$1201</oldFormula>
  </rdn>
  <rcv guid="{EA1929C7-85F7-40DE-826A-94377FC9966E}" action="add"/>
</revisions>
</file>

<file path=xl/revisions/revisionLog147.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год'!$A$1:$I$1204</formula>
    <oldFormula>'2014 год'!$A$1:$I$1204</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год'!$A$8:$F$1204</formula>
    <oldFormula>'2014 год'!$A$8:$F$1204</oldFormula>
  </rdn>
  <rcv guid="{167491D8-6D6D-447D-A119-5E65D8431081}" action="add"/>
</revisions>
</file>

<file path=xl/revisions/revisionLog147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год'!$A$1:$I$1204</formula>
    <oldFormula>'2014 год'!$A$1:$I$1204</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год'!$A$8:$F$1204</formula>
    <oldFormula>'2014 год'!$A$8:$F$1204</oldFormula>
  </rdn>
  <rcv guid="{167491D8-6D6D-447D-A119-5E65D8431081}" action="add"/>
</revisions>
</file>

<file path=xl/revisions/revisionLog14711.xml><?xml version="1.0" encoding="utf-8"?>
<revisions xmlns="http://schemas.openxmlformats.org/spreadsheetml/2006/main" xmlns:r="http://schemas.openxmlformats.org/officeDocument/2006/relationships">
  <rcv guid="{DA15D12B-B687-4104-AF35-4470F046E021}" action="delete"/>
  <rdn rId="0" localSheetId="3" customView="1" name="Z_DA15D12B_B687_4104_AF35_4470F046E021_.wvu.FilterData" hidden="1" oldHidden="1">
    <formula>'2014 год'!$A$11:$G$1201</formula>
    <oldFormula>'2014 год'!$A$11:$G$1201</oldFormula>
  </rdn>
  <rcv guid="{DA15D12B-B687-4104-AF35-4470F046E021}" action="add"/>
</revisions>
</file>

<file path=xl/revisions/revisionLog147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год'!$A$1:$I$1202</formula>
    <oldFormula>'2014 год'!$A$1:$I$1202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год'!$A$8:$F$1202</formula>
    <oldFormula>'2014 год'!$A$8:$F$1202</oldFormula>
  </rdn>
  <rcv guid="{167491D8-6D6D-447D-A119-5E65D8431081}" action="add"/>
</revisions>
</file>

<file path=xl/revisions/revisionLog1471111.xml><?xml version="1.0" encoding="utf-8"?>
<revisions xmlns="http://schemas.openxmlformats.org/spreadsheetml/2006/main" xmlns:r="http://schemas.openxmlformats.org/officeDocument/2006/relationships">
  <rfmt sheetId="2" sqref="F6:F58">
    <dxf>
      <numFmt numFmtId="173" formatCode="_-* #,##0.000_р_._-;\-\ #,##0.000_р_._-;_-* &quot;-&quot;_р_._-;_-@_-"/>
    </dxf>
  </rfmt>
  <rfmt sheetId="2" sqref="F6:F58">
    <dxf>
      <numFmt numFmtId="170" formatCode="_-* #,##0.00_р_._-;\-\ #,##0.00_р_._-;_-* &quot;-&quot;_р_._-;_-@_-"/>
    </dxf>
  </rfmt>
  <rfmt sheetId="2" sqref="F6:F58">
    <dxf>
      <numFmt numFmtId="174" formatCode="_-* #,##0.0_р_._-;\-\ #,##0.0_р_._-;_-* &quot;-&quot;_р_._-;_-@_-"/>
    </dxf>
  </rfmt>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4711111.xml><?xml version="1.0" encoding="utf-8"?>
<revisions xmlns="http://schemas.openxmlformats.org/spreadsheetml/2006/main" xmlns:r="http://schemas.openxmlformats.org/officeDocument/2006/relationships">
  <rcc rId="4650" sId="3" numFmtId="4">
    <oc r="H221">
      <v>19637.400000000001</v>
    </oc>
    <nc r="H221">
      <v>19637.3</v>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48.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год'!$A$1:$I$1204</formula>
    <oldFormula>'2014 год'!$A$1:$I$1204</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год'!$A$8:$F$1204</formula>
    <oldFormula>'2014 год'!$A$8:$F$1204</oldFormula>
  </rdn>
  <rcv guid="{167491D8-6D6D-447D-A119-5E65D8431081}" action="add"/>
</revisions>
</file>

<file path=xl/revisions/revisionLog148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год'!$A$1:$I$1204</formula>
    <oldFormula>'2014 год'!$A$1:$I$1204</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год'!$A$8:$F$1204</formula>
    <oldFormula>'2014 год'!$A$8:$F$1204</oldFormula>
  </rdn>
  <rcv guid="{167491D8-6D6D-447D-A119-5E65D8431081}" action="add"/>
</revisions>
</file>

<file path=xl/revisions/revisionLog148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год'!$A$1:$I$1204</formula>
    <oldFormula>'2014 год'!$A$1:$I$1204</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год'!$A$8:$F$1204</formula>
    <oldFormula>'2014 год'!$A$8:$F$1204</oldFormula>
  </rdn>
  <rcv guid="{167491D8-6D6D-447D-A119-5E65D8431081}" action="add"/>
</revisions>
</file>

<file path=xl/revisions/revisionLog148111.xml><?xml version="1.0" encoding="utf-8"?>
<revisions xmlns="http://schemas.openxmlformats.org/spreadsheetml/2006/main" xmlns:r="http://schemas.openxmlformats.org/officeDocument/2006/relationships">
  <rcv guid="{DA15D12B-B687-4104-AF35-4470F046E021}" action="delete"/>
  <rdn rId="0" localSheetId="3" customView="1" name="Z_DA15D12B_B687_4104_AF35_4470F046E021_.wvu.FilterData" hidden="1" oldHidden="1">
    <formula>'2014 год'!$A$11:$G$1201</formula>
    <oldFormula>'2014 год'!$A$11:$G$1201</oldFormula>
  </rdn>
  <rcv guid="{DA15D12B-B687-4104-AF35-4470F046E021}" action="add"/>
</revisions>
</file>

<file path=xl/revisions/revisionLog1481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год'!$A$1:$I$1202</formula>
    <oldFormula>'2014 год'!$A$1:$I$1202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год'!$A$8:$F$1202</formula>
    <oldFormula>'2014 год'!$A$8:$F$1202</oldFormula>
  </rdn>
  <rcv guid="{167491D8-6D6D-447D-A119-5E65D8431081}" action="add"/>
</revisions>
</file>

<file path=xl/revisions/revisionLog14811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49.xml><?xml version="1.0" encoding="utf-8"?>
<revisions xmlns="http://schemas.openxmlformats.org/spreadsheetml/2006/main" xmlns:r="http://schemas.openxmlformats.org/officeDocument/2006/relationships">
  <rcv guid="{167491D8-6D6D-447D-A119-5E65D8431081}" action="delete"/>
  <rdn rId="0" localSheetId="3" customView="1" name="Z_167491D8_6D6D_447D_A119_5E65D8431081_.wvu.Cols" hidden="1" oldHidden="1">
    <formula>'2014 год'!$G:$H</formula>
  </rdn>
  <rdn rId="0" localSheetId="3" customView="1" name="Z_167491D8_6D6D_447D_A119_5E65D8431081_.wvu.FilterData" hidden="1" oldHidden="1">
    <formula>'2014 год'!$A$8:$F$1205</formula>
  </rdn>
  <rcv guid="{167491D8-6D6D-447D-A119-5E65D8431081}" action="add"/>
</revisions>
</file>

<file path=xl/revisions/revisionLog149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год'!$A$1:$I$1205</formula>
    <oldFormula>'2014 год'!$A$1:$I$1205</oldFormula>
  </rdn>
  <rdn rId="0" localSheetId="3" customView="1" name="Z_167491D8_6D6D_447D_A119_5E65D8431081_.wvu.PrintTitles" hidden="1" oldHidden="1">
    <formula>'2014 год'!$9:$10</formula>
    <oldFormula>'2014 год'!$9:$10</oldFormula>
  </rdn>
  <rdn rId="0" localSheetId="3" customView="1" name="Z_167491D8_6D6D_447D_A119_5E65D8431081_.wvu.Cols" hidden="1" oldHidden="1">
    <formula>'2014 год'!$G:$H</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4911.xml><?xml version="1.0" encoding="utf-8"?>
<revisions xmlns="http://schemas.openxmlformats.org/spreadsheetml/2006/main" xmlns:r="http://schemas.openxmlformats.org/officeDocument/2006/relationships">
  <rcc rId="5022" sId="3">
    <oc r="H58">
      <f>-372.1-600</f>
    </oc>
    <nc r="H58">
      <f>-372-600</f>
    </nc>
  </rcc>
  <rcc rId="5023" sId="3" numFmtId="4">
    <oc r="H97">
      <v>-188.4</v>
    </oc>
    <nc r="H97">
      <v>-188.3</v>
    </nc>
  </rcc>
  <rcv guid="{EA1929C7-85F7-40DE-826A-94377FC9966E}" action="delete"/>
  <rdn rId="0" localSheetId="3" customView="1" name="Z_EA1929C7_85F7_40DE_826A_94377FC9966E_.wvu.PrintArea" hidden="1" oldHidden="1">
    <formula>'2014 год'!$A$1:$I$1205</formula>
    <oldFormula>'2014 год'!$A$1:$I$1205</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год'!$A$8:$F$1205</formula>
    <oldFormula>'2014 год'!$A$8:$F$1205</oldFormula>
  </rdn>
  <rcv guid="{EA1929C7-85F7-40DE-826A-94377FC9966E}" action="add"/>
</revisions>
</file>

<file path=xl/revisions/revisionLog149111.xml><?xml version="1.0" encoding="utf-8"?>
<revisions xmlns="http://schemas.openxmlformats.org/spreadsheetml/2006/main" xmlns:r="http://schemas.openxmlformats.org/officeDocument/2006/relationships">
  <rcv guid="{DA15D12B-B687-4104-AF35-4470F046E021}" action="delete"/>
  <rdn rId="0" localSheetId="2" customView="1" name="Z_DA15D12B_B687_4104_AF35_4470F046E021_.wvu.PrintArea" hidden="1" oldHidden="1">
    <formula>'2014 '!$A$1:$F$58</formula>
    <oldFormula>'2014 '!$A$1:$F$58</oldFormula>
  </rdn>
  <rdn rId="0" localSheetId="3" customView="1" name="Z_DA15D12B_B687_4104_AF35_4470F046E021_.wvu.FilterData" hidden="1" oldHidden="1">
    <formula>'2014 год'!$A$11:$G$1204</formula>
    <oldFormula>'2014 год'!$A$11:$G$1204</oldFormula>
  </rdn>
  <rcv guid="{DA15D12B-B687-4104-AF35-4470F046E021}" action="add"/>
</revisions>
</file>

<file path=xl/revisions/revisionLog149111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год'!$A$1:$I$1201</formula>
    <oldFormula>'2014 год'!$A$1:$I$1201</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год'!$A$8:$F$1201</formula>
    <oldFormula>'2014 год'!$A$8:$F$1201</oldFormula>
  </rdn>
  <rcv guid="{EA1929C7-85F7-40DE-826A-94377FC9966E}" action="add"/>
</revisions>
</file>

<file path=xl/revisions/revisionLog14911111.xml><?xml version="1.0" encoding="utf-8"?>
<revisions xmlns="http://schemas.openxmlformats.org/spreadsheetml/2006/main" xmlns:r="http://schemas.openxmlformats.org/officeDocument/2006/relationships">
  <rcv guid="{DA15D12B-B687-4104-AF35-4470F046E021}" action="delete"/>
  <rdn rId="0" localSheetId="3" customView="1" name="Z_DA15D12B_B687_4104_AF35_4470F046E021_.wvu.FilterData" hidden="1" oldHidden="1">
    <formula>'2014 год'!$A$11:$G$1201</formula>
    <oldFormula>'2014 год'!$A$11:$G$1201</oldFormula>
  </rdn>
  <rcv guid="{DA15D12B-B687-4104-AF35-4470F046E021}" action="add"/>
</revisions>
</file>

<file path=xl/revisions/revisionLog15.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50.xml><?xml version="1.0" encoding="utf-8"?>
<revisions xmlns="http://schemas.openxmlformats.org/spreadsheetml/2006/main" xmlns:r="http://schemas.openxmlformats.org/officeDocument/2006/relationships">
  <rcv guid="{167491D8-6D6D-447D-A119-5E65D8431081}" action="delete"/>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50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год'!$A$1:$I$1204</formula>
    <oldFormula>'2014 год'!$A$1:$I$1204</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год'!$A$8:$F$1204</formula>
    <oldFormula>'2014 год'!$A$8:$F$1204</oldFormula>
  </rdn>
  <rcv guid="{167491D8-6D6D-447D-A119-5E65D8431081}" action="add"/>
</revisions>
</file>

<file path=xl/revisions/revisionLog150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51.xml><?xml version="1.0" encoding="utf-8"?>
<revisions xmlns="http://schemas.openxmlformats.org/spreadsheetml/2006/main" xmlns:r="http://schemas.openxmlformats.org/officeDocument/2006/relationships">
  <rcc rId="3505" sId="3" odxf="1" dxf="1">
    <nc r="A60" t="inlineStr">
      <is>
        <t xml:space="preserve"> Социальное обеспечение и иные выплаты населению
</t>
      </is>
    </nc>
    <odxf>
      <numFmt numFmtId="0" formatCode="General"/>
      <fill>
        <patternFill patternType="solid">
          <bgColor theme="0"/>
        </patternFill>
      </fill>
    </odxf>
    <ndxf>
      <numFmt numFmtId="30" formatCode="@"/>
      <fill>
        <patternFill patternType="none">
          <bgColor indexed="65"/>
        </patternFill>
      </fill>
    </ndxf>
  </rcc>
  <rcc rId="3506" sId="3" numFmtId="4">
    <nc r="H62">
      <v>61.5</v>
    </nc>
  </rcc>
  <rcc rId="3507" sId="3">
    <nc r="H61">
      <f>H62</f>
    </nc>
  </rcc>
  <rcc rId="3508" sId="3">
    <nc r="H60">
      <f>H61</f>
    </nc>
  </rcc>
  <rcc rId="3509" sId="3">
    <nc r="I62">
      <f>H62</f>
    </nc>
  </rcc>
  <rcc rId="3510" sId="3">
    <nc r="I61">
      <f>I62</f>
    </nc>
  </rcc>
  <rcc rId="3511" sId="3">
    <nc r="I60">
      <f>I61</f>
    </nc>
  </rcc>
  <rcc rId="3512" sId="3">
    <oc r="H49">
      <f>H50+H54+H63</f>
    </oc>
    <nc r="H49">
      <f>H50+H54+H63+H60</f>
    </nc>
  </rcc>
  <rcc rId="3513" sId="3">
    <oc r="I49">
      <f>I50+I54+I63</f>
    </oc>
    <nc r="I49">
      <f>I50+I54+I63+I60</f>
    </nc>
  </rcc>
  <rcv guid="{EA1929C7-85F7-40DE-826A-94377FC9966E}" action="delete"/>
  <rdn rId="0" localSheetId="3" customView="1" name="Z_EA1929C7_85F7_40DE_826A_94377FC9966E_.wvu.PrintArea" hidden="1" oldHidden="1">
    <formula>'2014 год'!$A$1:$I$1163</formula>
    <oldFormula>'2014 год'!$A$1:$I$1163</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год'!$A$8:$F$1163</formula>
    <oldFormula>'2014 год'!$A$8:$F$1163</oldFormula>
  </rdn>
  <rcv guid="{EA1929C7-85F7-40DE-826A-94377FC9966E}" action="add"/>
</revisions>
</file>

<file path=xl/revisions/revisionLog151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год'!$A$1:$I$1163</formula>
    <oldFormula>'2014 год'!$A$1:$I$1163</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год'!$A$8:$F$1163</formula>
    <oldFormula>'2014 год'!$A$8:$F$1163</oldFormula>
  </rdn>
  <rcv guid="{EA1929C7-85F7-40DE-826A-94377FC9966E}" action="add"/>
</revisions>
</file>

<file path=xl/revisions/revisionLog15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512.xml><?xml version="1.0" encoding="utf-8"?>
<revisions xmlns="http://schemas.openxmlformats.org/spreadsheetml/2006/main" xmlns:r="http://schemas.openxmlformats.org/officeDocument/2006/relationships">
  <rcc rId="2645" sId="3">
    <oc r="J884">
      <f>G886+G945</f>
    </oc>
    <nc r="J884"/>
  </rcc>
  <rcc rId="2646" sId="3">
    <oc r="K884">
      <f>H886+H945</f>
    </oc>
    <nc r="K884"/>
  </rcc>
  <rcc rId="2647" sId="3">
    <oc r="L884">
      <f>I886+I945</f>
    </oc>
    <nc r="L884"/>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Rows" hidden="1" oldHidden="1">
    <formula>'2014 год'!$338:$341,'2014 год'!$362:$365,'2014 год'!$373:$376</formula>
  </rdn>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5121.xml><?xml version="1.0" encoding="utf-8"?>
<revisions xmlns="http://schemas.openxmlformats.org/spreadsheetml/2006/main" xmlns:r="http://schemas.openxmlformats.org/officeDocument/2006/relationships">
  <rcc rId="2624" sId="3">
    <oc r="J1071">
      <f>G1071+H1071</f>
    </oc>
    <nc r="J1071"/>
  </rcc>
  <rcc rId="2625" sId="3">
    <oc r="J1142">
      <f>G1124+G1123+G1109+G573+G203</f>
    </oc>
    <nc r="J1142"/>
  </rcc>
  <rcc rId="2626" sId="3">
    <oc r="K1142">
      <f>H1124+H1123+H1109+H573+H203</f>
    </oc>
    <nc r="K1142"/>
  </rcc>
  <rcc rId="2627" sId="3">
    <oc r="L1142">
      <f>I1124+I1123+I1109+I573+I203</f>
    </oc>
    <nc r="L1142"/>
  </rcc>
  <rcc rId="2628" sId="3">
    <oc r="J11">
      <f>'C:\Documents and Settings\Администратор\Application Data\Microsoft\Excel\[Приложение 1,2 доходы МР.xlsx]2014 год'!$D$222</f>
    </oc>
    <nc r="J11"/>
  </rcc>
  <rcc rId="2629" sId="3">
    <oc r="K11">
      <f>J11-H11</f>
    </oc>
    <nc r="K11"/>
  </rcc>
  <rcc rId="2630" sId="3">
    <oc r="J12">
      <f>G451+G794+G1058+G1087+G457</f>
    </oc>
    <nc r="J12"/>
  </rcc>
  <rcc rId="2631" sId="3">
    <oc r="K12">
      <f>H451+H794+H1058+H1087+H457</f>
    </oc>
    <nc r="K12"/>
  </rcc>
  <rcc rId="2632" sId="3">
    <oc r="L12">
      <f>I451+I794+I1058+I1087+I457</f>
    </oc>
    <nc r="L12"/>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Cols" hidden="1" oldHidden="1">
    <formula>'2014 год'!$G:$H</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513.xml><?xml version="1.0" encoding="utf-8"?>
<revisions xmlns="http://schemas.openxmlformats.org/spreadsheetml/2006/main" xmlns:r="http://schemas.openxmlformats.org/officeDocument/2006/relationships">
  <rcc rId="2727" sId="3" numFmtId="4">
    <oc r="G19">
      <f>2189.5+645.7-1000</f>
    </oc>
    <nc r="G19">
      <v>1593</v>
    </nc>
  </rcc>
  <rcc rId="2728" sId="3" numFmtId="4">
    <oc r="G23">
      <v>333.7</v>
    </oc>
    <nc r="G23">
      <v>575.9</v>
    </nc>
  </rcc>
  <rcc rId="2729" sId="3" numFmtId="4">
    <oc r="H23">
      <v>242.2</v>
    </oc>
    <nc r="H23"/>
  </rcc>
  <rcc rId="2730" sId="3" numFmtId="4">
    <oc r="H19">
      <v>-242.2</v>
    </oc>
    <nc r="H19"/>
  </rcc>
  <rcc rId="2731" sId="3" numFmtId="4">
    <oc r="G40">
      <v>102.8</v>
    </oc>
    <nc r="G40">
      <v>101.8</v>
    </nc>
  </rcc>
  <rcc rId="2732" sId="3" numFmtId="4">
    <oc r="H40">
      <v>-1</v>
    </oc>
    <nc r="H40"/>
  </rcc>
  <rcc rId="2733" sId="3" numFmtId="4">
    <nc r="G44">
      <v>1</v>
    </nc>
  </rcc>
  <rcc rId="2734" sId="3" numFmtId="4">
    <oc r="H44">
      <v>1</v>
    </oc>
    <nc r="H44"/>
  </rcc>
  <rcc rId="2735" sId="3" numFmtId="4">
    <oc r="G58">
      <v>16236.5</v>
    </oc>
    <nc r="G58">
      <v>16238.9</v>
    </nc>
  </rcc>
  <rcc rId="2736" sId="3" numFmtId="4">
    <oc r="G59">
      <v>72.400000000000006</v>
    </oc>
    <nc r="G59">
      <v>74.8</v>
    </nc>
  </rcc>
  <rcc rId="2737" sId="3" numFmtId="4">
    <oc r="H58">
      <v>2.4</v>
    </oc>
    <nc r="H58"/>
  </rcc>
  <rcc rId="2738" sId="3" numFmtId="4">
    <oc r="H59">
      <v>2.4</v>
    </oc>
    <nc r="H59"/>
  </rcc>
  <rcc rId="2739" sId="3" numFmtId="4">
    <oc r="H89">
      <v>0</v>
    </oc>
    <nc r="H89"/>
  </rcc>
  <rcc rId="2740" sId="3" numFmtId="4">
    <oc r="G90">
      <v>1848.1</v>
    </oc>
    <nc r="G90">
      <v>1848.6</v>
    </nc>
  </rcc>
  <rcc rId="2741" sId="3" numFmtId="4">
    <oc r="G91">
      <v>8.1</v>
    </oc>
    <nc r="G91">
      <v>8.6</v>
    </nc>
  </rcc>
  <rcc rId="2742" sId="3" numFmtId="4">
    <oc r="H91">
      <v>0.5</v>
    </oc>
    <nc r="H91"/>
  </rcc>
  <rcc rId="2743" sId="3" numFmtId="4">
    <oc r="H90">
      <v>0.5</v>
    </oc>
    <nc r="H90"/>
  </rcc>
  <rcc rId="2744" sId="3" numFmtId="4">
    <oc r="G108">
      <v>3.8</v>
    </oc>
    <nc r="G108">
      <v>5.4</v>
    </nc>
  </rcc>
  <rcc rId="2745" sId="3" numFmtId="4">
    <oc r="H108">
      <v>1.6</v>
    </oc>
    <nc r="H108"/>
  </rcc>
  <rcc rId="2746" sId="3" numFmtId="4">
    <oc r="G111">
      <v>3.1</v>
    </oc>
    <nc r="G111">
      <v>1.5</v>
    </nc>
  </rcc>
  <rcc rId="2747" sId="3" numFmtId="4">
    <oc r="H111">
      <v>-1.6</v>
    </oc>
    <nc r="H111"/>
  </rcc>
  <rcc rId="2748" sId="3" numFmtId="4">
    <nc r="G207">
      <v>29662.799999999999</v>
    </nc>
  </rcc>
  <rcc rId="2749" sId="3" numFmtId="4">
    <oc r="H207">
      <v>29662.799999999999</v>
    </oc>
    <nc r="H207"/>
  </rcc>
  <rcc rId="2750" sId="3" numFmtId="4">
    <oc r="G260">
      <v>3020.6</v>
    </oc>
    <nc r="G260">
      <v>1020.6</v>
    </nc>
  </rcc>
  <rcc rId="2751" sId="3" numFmtId="4">
    <oc r="H260">
      <v>-2000</v>
    </oc>
    <nc r="H260"/>
  </rcc>
  <rcc rId="2752" sId="3" numFmtId="4">
    <oc r="G279">
      <v>259961.4</v>
    </oc>
    <nc r="G279">
      <v>138783.29999999999</v>
    </nc>
  </rcc>
  <rcc rId="2753" sId="3">
    <oc r="H279">
      <f>68472.1-189650.2</f>
    </oc>
    <nc r="H279"/>
  </rcc>
  <rcc rId="2754" sId="3" numFmtId="4">
    <oc r="G283">
      <v>0</v>
    </oc>
    <nc r="G283">
      <v>189650.2</v>
    </nc>
  </rcc>
  <rcc rId="2755" sId="3" numFmtId="4">
    <oc r="H283">
      <v>189650.2</v>
    </oc>
    <nc r="H283"/>
  </rcc>
  <rcc rId="2756" sId="3" numFmtId="4">
    <oc r="G290">
      <f>G291+G292</f>
    </oc>
    <nc r="G290">
      <v>389152.5</v>
    </nc>
  </rcc>
  <rcc rId="2757" sId="3" numFmtId="4">
    <oc r="G291">
      <v>485016.6</v>
    </oc>
    <nc r="G291">
      <v>327021.5</v>
    </nc>
  </rcc>
  <rcc rId="2758" sId="3" numFmtId="4">
    <oc r="G292">
      <v>85753.5</v>
    </oc>
    <nc r="G292">
      <v>62131</v>
    </nc>
  </rcc>
  <rcc rId="2759" sId="3">
    <oc r="H290">
      <f>H291+H292</f>
    </oc>
    <nc r="H290"/>
  </rcc>
  <rcc rId="2760" sId="3">
    <oc r="H291">
      <f>-69247.8-88747.3</f>
    </oc>
    <nc r="H291"/>
  </rcc>
  <rcc rId="2761" sId="3" numFmtId="4">
    <oc r="H292">
      <v>-23622.5</v>
    </oc>
    <nc r="H292"/>
  </rcc>
  <rcc rId="2762" sId="3" numFmtId="4">
    <oc r="G296">
      <v>0</v>
    </oc>
    <nc r="G296">
      <v>112369.8</v>
    </nc>
  </rcc>
  <rcc rId="2763" sId="3">
    <oc r="H296">
      <f>H297+H298</f>
    </oc>
    <nc r="H296"/>
  </rcc>
  <rcc rId="2764" sId="3" numFmtId="4">
    <oc r="G297">
      <v>0</v>
    </oc>
    <nc r="G297">
      <v>88747.3</v>
    </nc>
  </rcc>
  <rcc rId="2765" sId="3" numFmtId="4">
    <oc r="G298">
      <v>0</v>
    </oc>
    <nc r="G298">
      <v>23622.5</v>
    </nc>
  </rcc>
  <rcc rId="2766" sId="3" numFmtId="4">
    <oc r="H297">
      <v>88747.3</v>
    </oc>
    <nc r="H297"/>
  </rcc>
  <rcc rId="2767" sId="3" numFmtId="4">
    <oc r="H298">
      <v>23622.5</v>
    </oc>
    <nc r="H298"/>
  </rcc>
  <rcc rId="2768" sId="3" numFmtId="4">
    <oc r="G315">
      <v>2222.8000000000002</v>
    </oc>
    <nc r="G315">
      <v>7272.8</v>
    </nc>
  </rcc>
  <rcc rId="2769" sId="3" numFmtId="4">
    <oc r="H315">
      <v>5050</v>
    </oc>
    <nc r="H315"/>
  </rcc>
  <rcc rId="2770" sId="3" numFmtId="4">
    <oc r="G329">
      <v>13374.7</v>
    </oc>
    <nc r="G329">
      <v>18181.599999999999</v>
    </nc>
  </rcc>
  <rcc rId="2771" sId="3">
    <oc r="H329">
      <f>2700+2900-793.1</f>
    </oc>
    <nc r="H329"/>
  </rcc>
  <rcc rId="2772" sId="3" numFmtId="4">
    <oc r="G337">
      <f>4500-1500</f>
    </oc>
    <nc r="G337">
      <v>4044.7</v>
    </nc>
  </rcc>
  <rcc rId="2773" sId="3" numFmtId="4">
    <oc r="H337">
      <v>1044.7</v>
    </oc>
    <nc r="H337"/>
  </rcc>
  <rcc rId="2774" sId="3" numFmtId="4">
    <oc r="G361">
      <v>3250</v>
    </oc>
    <nc r="G361">
      <v>7050</v>
    </nc>
  </rcc>
  <rcc rId="2775" sId="3" numFmtId="4">
    <oc r="H361">
      <v>3800</v>
    </oc>
    <nc r="H361"/>
  </rcc>
  <rcc rId="2776" sId="3" numFmtId="4">
    <nc r="G369">
      <v>53.9</v>
    </nc>
  </rcc>
  <rcc rId="2777" sId="3" numFmtId="4">
    <oc r="H369">
      <v>53.9</v>
    </oc>
    <nc r="H369"/>
  </rcc>
  <rcc rId="2778" sId="3" numFmtId="4">
    <oc r="G372">
      <v>249.7</v>
    </oc>
    <nc r="G372">
      <v>195.8</v>
    </nc>
  </rcc>
  <rcc rId="2779" sId="3" numFmtId="4">
    <oc r="H372">
      <v>-53.9</v>
    </oc>
    <nc r="H372"/>
  </rcc>
  <rcc rId="2780" sId="3" numFmtId="4">
    <oc r="G386">
      <v>858.7</v>
    </oc>
    <nc r="G386">
      <v>558.70000000000005</v>
    </nc>
  </rcc>
  <rcc rId="2781" sId="3" numFmtId="4">
    <oc r="G387">
      <v>4146</v>
    </oc>
    <nc r="G387">
      <v>2987.4</v>
    </nc>
  </rcc>
  <rcc rId="2782" sId="3" numFmtId="4">
    <oc r="H386">
      <v>-300</v>
    </oc>
    <nc r="H386"/>
  </rcc>
  <rcc rId="2783" sId="3" numFmtId="4">
    <oc r="H387">
      <v>-1158.5999999999999</v>
    </oc>
    <nc r="H387"/>
  </rcc>
  <rcc rId="2784" sId="3" numFmtId="4">
    <nc r="G426">
      <v>351.7</v>
    </nc>
  </rcc>
  <rcc rId="2785" sId="3" numFmtId="4">
    <oc r="H426">
      <v>351.7</v>
    </oc>
    <nc r="H426"/>
  </rcc>
  <rcc rId="2786" sId="3">
    <nc r="G423">
      <f>G424</f>
    </nc>
  </rcc>
  <rcc rId="2787" sId="3">
    <nc r="G424">
      <f>G425</f>
    </nc>
  </rcc>
  <rcc rId="2788" sId="3">
    <nc r="G425">
      <f>G426</f>
    </nc>
  </rcc>
  <rcc rId="2789" sId="3" numFmtId="4">
    <oc r="G451">
      <v>378</v>
    </oc>
    <nc r="G451">
      <v>156.69999999999999</v>
    </nc>
  </rcc>
  <rcc rId="2790" sId="3" numFmtId="4">
    <oc r="H451">
      <v>-221.3</v>
    </oc>
    <nc r="H451"/>
  </rcc>
  <rcc rId="2791" sId="3" numFmtId="4">
    <oc r="G457">
      <v>0</v>
    </oc>
    <nc r="G457">
      <v>221.3</v>
    </nc>
  </rcc>
  <rcc rId="2792" sId="3" numFmtId="4">
    <oc r="H457">
      <v>221.3</v>
    </oc>
    <nc r="H457"/>
  </rcc>
  <rcc rId="2793" sId="3" numFmtId="4">
    <nc r="G650">
      <v>132.5</v>
    </nc>
  </rcc>
  <rcc rId="2794" sId="3" numFmtId="4">
    <oc r="H650">
      <v>132.5</v>
    </oc>
    <nc r="H650"/>
  </rcc>
  <rcc rId="2795" sId="3" numFmtId="4">
    <oc r="G870">
      <v>5100.2</v>
    </oc>
    <nc r="G870">
      <v>5787.1</v>
    </nc>
  </rcc>
  <rcc rId="2796" sId="3" numFmtId="4">
    <oc r="H870">
      <v>686.9</v>
    </oc>
    <nc r="H870"/>
  </rcc>
  <rcc rId="2797" sId="3" numFmtId="4">
    <oc r="G873">
      <v>6266.5</v>
    </oc>
    <nc r="G873">
      <v>7381.5</v>
    </nc>
  </rcc>
  <rcc rId="2798" sId="3" numFmtId="4">
    <oc r="H873">
      <v>1115</v>
    </oc>
    <nc r="H873"/>
  </rcc>
  <rcc rId="2799" sId="3" numFmtId="4">
    <oc r="G907">
      <v>24124.7</v>
    </oc>
    <nc r="G907">
      <v>22322.799999999999</v>
    </nc>
  </rcc>
  <rcc rId="2800" sId="3" numFmtId="4">
    <oc r="H907">
      <v>-1801.9</v>
    </oc>
    <nc r="H907"/>
  </rcc>
  <rcc rId="2801" sId="3" numFmtId="4">
    <nc r="G944">
      <v>86.5</v>
    </nc>
  </rcc>
  <rcc rId="2802" sId="3" numFmtId="4">
    <oc r="H944">
      <v>86.5</v>
    </oc>
    <nc r="H944"/>
  </rcc>
  <rcc rId="2803" sId="3" numFmtId="4">
    <oc r="G1015">
      <v>140</v>
    </oc>
    <nc r="G1015">
      <v>137</v>
    </nc>
  </rcc>
  <rcc rId="2804" sId="3" numFmtId="4">
    <oc r="H1015">
      <v>-3</v>
    </oc>
    <nc r="H1015"/>
  </rcc>
  <rcc rId="2805" sId="3" numFmtId="4">
    <oc r="G1018">
      <v>97.6</v>
    </oc>
    <nc r="G1018">
      <v>92.6</v>
    </nc>
  </rcc>
  <rcc rId="2806" sId="3" numFmtId="4">
    <oc r="H1018">
      <v>-5</v>
    </oc>
    <nc r="H1018"/>
  </rcc>
  <rcc rId="2807" sId="3" numFmtId="4">
    <oc r="G1019">
      <v>179.8</v>
    </oc>
    <nc r="G1019">
      <v>240.7</v>
    </nc>
  </rcc>
  <rcc rId="2808" sId="3">
    <oc r="H1019">
      <f>3+5+52.9</f>
    </oc>
    <nc r="H1019"/>
  </rcc>
  <rcc rId="2809" sId="3" numFmtId="4">
    <oc r="G1023">
      <v>45312.9</v>
    </oc>
    <nc r="G1023">
      <v>45204.9</v>
    </nc>
  </rcc>
  <rcc rId="2810" sId="3" numFmtId="4">
    <oc r="H1023">
      <v>-108</v>
    </oc>
    <nc r="H1023"/>
  </rcc>
  <rcc rId="2811" sId="3" numFmtId="4">
    <oc r="G1027">
      <v>546.29999999999995</v>
    </oc>
    <nc r="G1027">
      <v>531.29999999999995</v>
    </nc>
  </rcc>
  <rcc rId="2812" sId="3">
    <oc r="H1027">
      <f>-10-5</f>
    </oc>
    <nc r="H1027"/>
  </rcc>
  <rcc rId="2813" sId="3" numFmtId="4">
    <oc r="G1029">
      <v>5361.3</v>
    </oc>
    <nc r="G1029">
      <v>5431.4</v>
    </nc>
  </rcc>
  <rcc rId="2814" sId="3">
    <oc r="H1029">
      <f>10+5+55.1</f>
    </oc>
    <nc r="H1029"/>
  </rcc>
  <rcc rId="2815" sId="3" numFmtId="4">
    <oc r="G1063">
      <v>1154.5</v>
    </oc>
    <nc r="G1063">
      <v>1404.5</v>
    </nc>
  </rcc>
  <rcc rId="2816" sId="3" numFmtId="4">
    <oc r="H1063">
      <v>250</v>
    </oc>
    <nc r="H1063"/>
  </rcc>
  <rcc rId="2817" sId="3" numFmtId="4">
    <oc r="G1070">
      <v>11578.9</v>
    </oc>
    <nc r="G1070">
      <v>11328.9</v>
    </nc>
  </rcc>
  <rcc rId="2818" sId="3" numFmtId="4">
    <oc r="H1070">
      <v>-250</v>
    </oc>
    <nc r="H1070"/>
  </rcc>
  <rcc rId="2819" sId="3" numFmtId="4">
    <oc r="G1083">
      <v>1349.6</v>
    </oc>
    <nc r="G1083">
      <v>1349.8</v>
    </nc>
  </rcc>
  <rcc rId="2820" sId="3" numFmtId="4">
    <oc r="H1083">
      <v>0.2</v>
    </oc>
    <nc r="H1083"/>
  </rcc>
  <rcc rId="2821" sId="3" numFmtId="4">
    <oc r="G1084">
      <v>13</v>
    </oc>
    <nc r="G1084">
      <v>13.2</v>
    </nc>
  </rcc>
  <rcc rId="2822" sId="3" numFmtId="4">
    <oc r="H1084">
      <v>0.2</v>
    </oc>
    <nc r="H1084"/>
  </rcc>
  <rcc rId="2823" sId="3" numFmtId="4">
    <oc r="G1116">
      <v>31987.5</v>
    </oc>
    <nc r="G1116">
      <v>25937.5</v>
    </nc>
  </rcc>
  <rcc rId="2824" sId="3" numFmtId="4">
    <oc r="H1116">
      <v>-6050</v>
    </oc>
    <nc r="H1116"/>
  </rcc>
  <rcc rId="2825" sId="3" numFmtId="4">
    <oc r="G1142">
      <v>32449.4</v>
    </oc>
    <nc r="G1142">
      <v>33449.4</v>
    </nc>
  </rcc>
  <rcc rId="2826" sId="3" numFmtId="4">
    <oc r="H1142">
      <v>1000</v>
    </oc>
    <nc r="H1142"/>
  </rcc>
  <rdn rId="0" localSheetId="3" customView="1" name="Z_167491D8_6D6D_447D_A119_5E65D8431081_.wvu.Cols" hidden="1" oldHidden="1">
    <oldFormula>'2014 год'!$G:$H</oldFormula>
  </rdn>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Rows" hidden="1" oldHidden="1">
    <formula>'2014 год'!$338:$341,'2014 год'!$362:$365,'2014 год'!$373:$376</formula>
    <oldFormula>'2014 год'!$338:$341,'2014 год'!$362:$365,'2014 год'!$373:$376</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5131.xml><?xml version="1.0" encoding="utf-8"?>
<revisions xmlns="http://schemas.openxmlformats.org/spreadsheetml/2006/main" xmlns:r="http://schemas.openxmlformats.org/officeDocument/2006/relationships">
  <rrc rId="550" sId="3" ref="A725:XFD725" action="deleteRow">
    <undo index="9" exp="ref" v="1" dr="I725" r="I665" sId="3"/>
    <undo index="9" exp="ref" v="1" dr="H725" r="H665" sId="3"/>
    <undo index="9" exp="ref" v="1" dr="G725" r="G665" sId="3"/>
    <undo index="0" exp="area" ref3D="1" dr="$G$1:$G$1048576" dn="Z_5B0ECC04_287D_41FE_BA8D_5B249E27F599_.wvu.Cols" sId="3"/>
    <rfmt sheetId="3" xfDxf="1" sqref="A725:XFD725" start="0" length="0"/>
    <rcc rId="0" sId="3" dxf="1">
      <nc r="A725" t="inlineStr">
        <is>
          <t xml:space="preserve"> Развитие туризма в  муниципальном районе "Печора" </t>
        </is>
      </nc>
      <ndxf>
        <font>
          <sz val="9"/>
          <color auto="1"/>
          <name val="Times New Roman"/>
          <scheme val="none"/>
        </font>
        <numFmt numFmtId="30" formatCode="@"/>
        <alignment horizontal="left" vertical="center" wrapText="1" readingOrder="0"/>
        <border outline="0">
          <left style="dotted">
            <color indexed="64"/>
          </left>
          <right style="dotted">
            <color indexed="64"/>
          </right>
          <top style="dotted">
            <color indexed="64"/>
          </top>
          <bottom style="dotted">
            <color indexed="64"/>
          </bottom>
        </border>
      </ndxf>
    </rcc>
    <rcc rId="0" sId="3" dxf="1">
      <nc r="B725" t="inlineStr">
        <is>
          <t>956</t>
        </is>
      </nc>
      <ndxf>
        <font>
          <sz val="9"/>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C725">
        <v>8</v>
      </nc>
      <ndxf>
        <font>
          <sz val="9"/>
          <color auto="1"/>
          <name val="Times New Roman"/>
          <scheme val="none"/>
        </font>
        <numFmt numFmtId="164" formatCode="00"/>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D725">
        <v>1</v>
      </nc>
      <ndxf>
        <font>
          <sz val="9"/>
          <color auto="1"/>
          <name val="Times New Roman"/>
          <scheme val="none"/>
        </font>
        <numFmt numFmtId="164" formatCode="00"/>
        <alignment horizontal="center" vertical="center" wrapText="1" readingOrder="0"/>
        <border outline="0">
          <left style="dotted">
            <color indexed="64"/>
          </left>
          <right style="dotted">
            <color indexed="64"/>
          </right>
          <top style="dotted">
            <color indexed="64"/>
          </top>
          <bottom style="dotted">
            <color indexed="64"/>
          </bottom>
        </border>
      </ndxf>
    </rcc>
    <rcc rId="0" sId="3" dxf="1">
      <nc r="E725" t="inlineStr">
        <is>
          <t>99 0 1140</t>
        </is>
      </nc>
      <ndxf>
        <font>
          <sz val="9"/>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fmt sheetId="3" sqref="F725" start="0" length="0">
      <dxf>
        <font>
          <sz val="9"/>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dxf>
    </rfmt>
    <rcc rId="0" sId="3" dxf="1">
      <nc r="G725">
        <f>G726</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H725">
        <f>H726</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I725">
        <f>I726</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rc>
  <rrc rId="551" sId="3" ref="A725:XFD725" action="deleteRow">
    <undo index="0" exp="area" ref3D="1" dr="$G$1:$G$1048576" dn="Z_5B0ECC04_287D_41FE_BA8D_5B249E27F599_.wvu.Cols" sId="3"/>
    <rfmt sheetId="3" xfDxf="1" sqref="A725:XFD725" start="0" length="0"/>
    <rcc rId="0" sId="3" dxf="1">
      <nc r="A725" t="inlineStr">
        <is>
          <t>Содействие развитию объектов туристской индустрии муниципального района "Печора"</t>
        </is>
      </nc>
      <ndxf>
        <font>
          <sz val="9"/>
          <color auto="1"/>
          <name val="Times New Roman"/>
          <scheme val="none"/>
        </font>
        <numFmt numFmtId="30" formatCode="@"/>
        <alignment horizontal="left" vertical="center" wrapText="1" readingOrder="0"/>
        <border outline="0">
          <left style="dotted">
            <color indexed="64"/>
          </left>
          <right style="dotted">
            <color indexed="64"/>
          </right>
          <top style="dotted">
            <color indexed="64"/>
          </top>
          <bottom style="dotted">
            <color indexed="64"/>
          </bottom>
        </border>
      </ndxf>
    </rcc>
    <rcc rId="0" sId="3" dxf="1">
      <nc r="B725" t="inlineStr">
        <is>
          <t>956</t>
        </is>
      </nc>
      <ndxf>
        <font>
          <sz val="9"/>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C725">
        <v>8</v>
      </nc>
      <ndxf>
        <font>
          <sz val="9"/>
          <color auto="1"/>
          <name val="Times New Roman"/>
          <scheme val="none"/>
        </font>
        <numFmt numFmtId="164" formatCode="00"/>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D725">
        <v>1</v>
      </nc>
      <ndxf>
        <font>
          <sz val="9"/>
          <color auto="1"/>
          <name val="Times New Roman"/>
          <scheme val="none"/>
        </font>
        <numFmt numFmtId="164" formatCode="00"/>
        <alignment horizontal="center" vertical="center" wrapText="1" readingOrder="0"/>
        <border outline="0">
          <left style="dotted">
            <color indexed="64"/>
          </left>
          <right style="dotted">
            <color indexed="64"/>
          </right>
          <top style="dotted">
            <color indexed="64"/>
          </top>
          <bottom style="dotted">
            <color indexed="64"/>
          </bottom>
        </border>
      </ndxf>
    </rcc>
    <rcc rId="0" sId="3" dxf="1">
      <nc r="E725" t="inlineStr">
        <is>
          <t>99 0 1143</t>
        </is>
      </nc>
      <ndxf>
        <font>
          <sz val="9"/>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fmt sheetId="3" sqref="F725" start="0" length="0">
      <dxf>
        <font>
          <sz val="9"/>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dxf>
    </rfmt>
    <rcc rId="0" sId="3" dxf="1">
      <nc r="G725">
        <f>G728</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H725">
        <f>H726</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I725">
        <f>I726</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rc>
  <rrc rId="552" sId="3" ref="A725:XFD725" action="deleteRow">
    <undo index="0" exp="area" ref3D="1" dr="$G$1:$G$1048576" dn="Z_5B0ECC04_287D_41FE_BA8D_5B249E27F599_.wvu.Cols" sId="3"/>
    <rfmt sheetId="3" xfDxf="1" sqref="A725:XFD725" start="0" length="0"/>
    <rcc rId="0" sId="3" dxf="1">
      <nc r="A725" t="inlineStr">
        <is>
          <t>Закупка товаров, работ и услуг для государственных (муниципальных) нужд</t>
        </is>
      </nc>
      <ndxf>
        <font>
          <sz val="9"/>
          <color auto="1"/>
          <name val="Times New Roman"/>
          <scheme val="none"/>
        </font>
        <alignment horizontal="justify" vertical="center" wrapText="1" readingOrder="0"/>
        <border outline="0">
          <left style="dotted">
            <color indexed="64"/>
          </left>
          <right style="dotted">
            <color indexed="64"/>
          </right>
          <top style="dotted">
            <color indexed="64"/>
          </top>
          <bottom style="dotted">
            <color indexed="64"/>
          </bottom>
        </border>
      </ndxf>
    </rcc>
    <rcc rId="0" sId="3" dxf="1">
      <nc r="B725" t="inlineStr">
        <is>
          <t>956</t>
        </is>
      </nc>
      <ndxf>
        <font>
          <sz val="9"/>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C725">
        <v>8</v>
      </nc>
      <ndxf>
        <font>
          <sz val="9"/>
          <color auto="1"/>
          <name val="Times New Roman"/>
          <scheme val="none"/>
        </font>
        <numFmt numFmtId="164" formatCode="00"/>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D725">
        <v>1</v>
      </nc>
      <ndxf>
        <font>
          <sz val="9"/>
          <color auto="1"/>
          <name val="Times New Roman"/>
          <scheme val="none"/>
        </font>
        <numFmt numFmtId="164" formatCode="00"/>
        <alignment horizontal="center" vertical="center" wrapText="1" readingOrder="0"/>
        <border outline="0">
          <left style="dotted">
            <color indexed="64"/>
          </left>
          <right style="dotted">
            <color indexed="64"/>
          </right>
          <top style="dotted">
            <color indexed="64"/>
          </top>
          <bottom style="dotted">
            <color indexed="64"/>
          </bottom>
        </border>
      </ndxf>
    </rcc>
    <rcc rId="0" sId="3" dxf="1">
      <nc r="E725" t="inlineStr">
        <is>
          <t>99 0 1143</t>
        </is>
      </nc>
      <ndxf>
        <font>
          <sz val="9"/>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c r="F725" t="inlineStr">
        <is>
          <t>200</t>
        </is>
      </nc>
      <ndxf>
        <font>
          <sz val="9"/>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c r="G725">
        <f>G726</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H725">
        <f>H726</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I725">
        <f>I726</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rc>
  <rrc rId="553" sId="3" ref="A725:XFD725" action="deleteRow">
    <undo index="0" exp="area" ref3D="1" dr="$G$1:$G$1048576" dn="Z_5B0ECC04_287D_41FE_BA8D_5B249E27F599_.wvu.Cols" sId="3"/>
    <rfmt sheetId="3" xfDxf="1" sqref="A725:XFD725" start="0" length="0"/>
    <rcc rId="0" sId="3" dxf="1">
      <nc r="A725" t="inlineStr">
        <is>
          <t>Иные закупки товаров, работ и услуг для обеспечения государственных (муниципальных) нужд</t>
        </is>
      </nc>
      <ndxf>
        <font>
          <sz val="9"/>
          <color auto="1"/>
          <name val="Times New Roman"/>
          <scheme val="none"/>
        </font>
        <alignment horizontal="justify" vertical="center" wrapText="1" readingOrder="0"/>
        <border outline="0">
          <left style="dotted">
            <color indexed="64"/>
          </left>
          <right style="dotted">
            <color indexed="64"/>
          </right>
          <top style="dotted">
            <color indexed="64"/>
          </top>
          <bottom style="dotted">
            <color indexed="64"/>
          </bottom>
        </border>
      </ndxf>
    </rcc>
    <rcc rId="0" sId="3" dxf="1">
      <nc r="B725" t="inlineStr">
        <is>
          <t>956</t>
        </is>
      </nc>
      <ndxf>
        <font>
          <sz val="9"/>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C725">
        <v>8</v>
      </nc>
      <ndxf>
        <font>
          <sz val="9"/>
          <color auto="1"/>
          <name val="Times New Roman"/>
          <scheme val="none"/>
        </font>
        <numFmt numFmtId="164" formatCode="00"/>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D725">
        <v>1</v>
      </nc>
      <ndxf>
        <font>
          <sz val="9"/>
          <color auto="1"/>
          <name val="Times New Roman"/>
          <scheme val="none"/>
        </font>
        <numFmt numFmtId="164" formatCode="00"/>
        <alignment horizontal="center" vertical="center" wrapText="1" readingOrder="0"/>
        <border outline="0">
          <left style="dotted">
            <color indexed="64"/>
          </left>
          <right style="dotted">
            <color indexed="64"/>
          </right>
          <top style="dotted">
            <color indexed="64"/>
          </top>
          <bottom style="dotted">
            <color indexed="64"/>
          </bottom>
        </border>
      </ndxf>
    </rcc>
    <rcc rId="0" sId="3" dxf="1">
      <nc r="E725" t="inlineStr">
        <is>
          <t>99 0 1143</t>
        </is>
      </nc>
      <ndxf>
        <font>
          <sz val="9"/>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c r="F725" t="inlineStr">
        <is>
          <t>240</t>
        </is>
      </nc>
      <ndxf>
        <font>
          <sz val="9"/>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c r="G725">
        <f>G726</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H725">
        <f>H726</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I725">
        <f>I726</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rc>
  <rrc rId="554" sId="3" ref="A725:XFD725" action="deleteRow">
    <undo index="0" exp="area" ref3D="1" dr="$G$1:$G$1048576" dn="Z_5B0ECC04_287D_41FE_BA8D_5B249E27F599_.wvu.Cols" sId="3"/>
    <rfmt sheetId="3" xfDxf="1" sqref="A725:XFD725" start="0" length="0"/>
    <rcc rId="0" sId="3" dxf="1">
      <nc r="A725" t="inlineStr">
        <is>
          <t>Прочая закупка товаров, работ и услуг для обеспечения государственных (муниципальных) нужд</t>
        </is>
      </nc>
      <ndxf>
        <font>
          <sz val="9"/>
          <color auto="1"/>
          <name val="Times New Roman"/>
          <scheme val="none"/>
        </font>
        <fill>
          <patternFill patternType="solid">
            <bgColor theme="8" tint="0.79998168889431442"/>
          </patternFill>
        </fill>
        <alignment horizontal="left" vertical="center" wrapText="1" readingOrder="0"/>
        <border outline="0">
          <left style="dotted">
            <color indexed="64"/>
          </left>
          <right style="dotted">
            <color indexed="64"/>
          </right>
          <top style="dotted">
            <color indexed="64"/>
          </top>
          <bottom style="dotted">
            <color indexed="64"/>
          </bottom>
        </border>
      </ndxf>
    </rcc>
    <rcc rId="0" sId="3" dxf="1">
      <nc r="B725" t="inlineStr">
        <is>
          <t>956</t>
        </is>
      </nc>
      <ndxf>
        <font>
          <sz val="9"/>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C725">
        <v>8</v>
      </nc>
      <ndxf>
        <font>
          <sz val="9"/>
          <color auto="1"/>
          <name val="Times New Roman"/>
          <scheme val="none"/>
        </font>
        <numFmt numFmtId="164" formatCode="00"/>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D725">
        <v>1</v>
      </nc>
      <ndxf>
        <font>
          <sz val="9"/>
          <color auto="1"/>
          <name val="Times New Roman"/>
          <scheme val="none"/>
        </font>
        <numFmt numFmtId="164" formatCode="00"/>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E725" t="inlineStr">
        <is>
          <t>99 0 1143</t>
        </is>
      </nc>
      <ndxf>
        <font>
          <sz val="9"/>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F725" t="inlineStr">
        <is>
          <t>244</t>
        </is>
      </nc>
      <ndxf>
        <font>
          <sz val="9"/>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G725">
        <v>0</v>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umFmtId="4">
      <nc r="H725">
        <v>0</v>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I725">
        <f>G725+H725</f>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rc>
  <rcc rId="555" sId="3">
    <oc r="G665">
      <f>G666+G674+G678+G703+G712+#REF!+G725+G734+G743+G747+G739</f>
    </oc>
    <nc r="G665">
      <f>G666+G674+G678+G703+G712+G725+G734+G743+G747+G739</f>
    </nc>
  </rcc>
  <rcc rId="556" sId="3">
    <oc r="H665">
      <f>H666+H674+H678+H703+H712+#REF!+H725+H734+H743+H747+H739</f>
    </oc>
    <nc r="H665">
      <f>H666+H674+H678+H703+H712+H725+H734+H743+H747+H739</f>
    </nc>
  </rcc>
  <rcc rId="557" sId="3">
    <oc r="I665">
      <f>I666+I674+I678+I703+I712+#REF!+I725+I734+I743+I747+I739</f>
    </oc>
    <nc r="I665">
      <f>I666+I674+I678+I703+I712+I725+I734+I743+I747+I739</f>
    </nc>
  </rcc>
</revisions>
</file>

<file path=xl/revisions/revisionLog15132.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год'!$A$1:$I$1142</formula>
    <oldFormula>'2014 год'!$A$1:$I$1142</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год'!$A$8:$F$1142</formula>
    <oldFormula>'2014 год'!$A$8:$F$1142</oldFormula>
  </rdn>
  <rcv guid="{EA1929C7-85F7-40DE-826A-94377FC9966E}" action="add"/>
</revisions>
</file>

<file path=xl/revisions/revisionLog152.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52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52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52111.xml><?xml version="1.0" encoding="utf-8"?>
<revisions xmlns="http://schemas.openxmlformats.org/spreadsheetml/2006/main" xmlns:r="http://schemas.openxmlformats.org/officeDocument/2006/relationships">
  <rrc rId="578" sId="3" ref="A502:XFD502" action="deleteRow">
    <undo index="3" exp="ref" v="1" dr="I502" r="I486" sId="3"/>
    <undo index="3" exp="ref" v="1" dr="H502" r="H486" sId="3"/>
    <undo index="3" exp="ref" v="1" dr="G502" r="G486" sId="3"/>
    <undo index="0" exp="area" ref3D="1" dr="$G$1:$G$1048576" dn="Z_5B0ECC04_287D_41FE_BA8D_5B249E27F599_.wvu.Cols" sId="3"/>
    <rfmt sheetId="3" xfDxf="1" sqref="A502:XFD502" start="0" length="0"/>
    <rcc rId="0" sId="3" dxf="1">
      <nc r="A502" t="inlineStr">
        <is>
          <t>Реализация инвестиционных проектов в сфере развития физической культуры и спорта</t>
        </is>
      </nc>
      <ndxf>
        <font>
          <sz val="9"/>
          <color auto="1"/>
          <name val="Times New Roman"/>
          <scheme val="none"/>
        </font>
        <numFmt numFmtId="30" formatCode="@"/>
        <alignment horizontal="left" vertical="center" wrapText="1" readingOrder="0"/>
        <border outline="0">
          <left style="dotted">
            <color indexed="64"/>
          </left>
          <right style="dotted">
            <color indexed="64"/>
          </right>
          <top style="dotted">
            <color indexed="64"/>
          </top>
          <bottom style="dotted">
            <color indexed="64"/>
          </bottom>
        </border>
      </ndxf>
    </rcc>
    <rcc rId="0" sId="3" dxf="1">
      <nc r="B502" t="inlineStr">
        <is>
          <t>923</t>
        </is>
      </nc>
      <ndxf>
        <font>
          <i/>
          <sz val="9"/>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C502" t="inlineStr">
        <is>
          <t>11</t>
        </is>
      </nc>
      <ndxf>
        <font>
          <sz val="9"/>
          <color auto="1"/>
          <name val="Times New Roman"/>
          <scheme val="none"/>
        </font>
        <numFmt numFmtId="30" formatCode="@"/>
        <alignment horizontal="center" vertical="center" readingOrder="0"/>
        <border outline="0">
          <left style="dotted">
            <color indexed="64"/>
          </left>
          <right style="dotted">
            <color indexed="64"/>
          </right>
          <top style="dotted">
            <color indexed="64"/>
          </top>
          <bottom style="dotted">
            <color indexed="64"/>
          </bottom>
        </border>
      </ndxf>
    </rcc>
    <rcc rId="0" sId="3" dxf="1">
      <nc r="D502" t="inlineStr">
        <is>
          <t>01</t>
        </is>
      </nc>
      <ndxf>
        <font>
          <sz val="9"/>
          <color auto="1"/>
          <name val="Times New Roman"/>
          <scheme val="none"/>
        </font>
        <numFmt numFmtId="30" formatCode="@"/>
        <alignment horizontal="center" vertical="center" readingOrder="0"/>
        <border outline="0">
          <left style="dotted">
            <color indexed="64"/>
          </left>
          <right style="dotted">
            <color indexed="64"/>
          </right>
          <top style="dotted">
            <color indexed="64"/>
          </top>
          <bottom style="dotted">
            <color indexed="64"/>
          </bottom>
        </border>
      </ndxf>
    </rcc>
    <rcc rId="0" sId="3" dxf="1">
      <nc r="E502" t="inlineStr">
        <is>
          <t>99 0 4306</t>
        </is>
      </nc>
      <ndxf>
        <font>
          <sz val="10"/>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ndxf>
    </rcc>
    <rfmt sheetId="3" sqref="F502" start="0" length="0">
      <dxf>
        <font>
          <sz val="9"/>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dxf>
    </rfmt>
    <rcc rId="0" sId="3" dxf="1">
      <nc r="G502">
        <f>G503</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H502">
        <f>H503</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I502">
        <f>I503</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rc>
  <rrc rId="579" sId="3" ref="A502:XFD502" action="deleteRow">
    <undo index="0" exp="area" ref3D="1" dr="$G$1:$G$1048576" dn="Z_5B0ECC04_287D_41FE_BA8D_5B249E27F599_.wvu.Cols" sId="3"/>
    <rfmt sheetId="3" xfDxf="1" sqref="A502:XFD502" start="0" length="0"/>
    <rcc rId="0" sId="3" dxf="1">
      <nc r="A502" t="inlineStr">
        <is>
          <t>Капитальные вложения в объекты недвижимого имущества государственной (муниципальной) собственности</t>
        </is>
      </nc>
      <ndxf>
        <font>
          <sz val="9"/>
          <color theme="1"/>
          <name val="Times New Roman"/>
          <scheme val="none"/>
        </font>
        <numFmt numFmtId="30" formatCode="@"/>
        <alignment horizontal="left" vertical="center" wrapText="1" readingOrder="0"/>
        <border outline="0">
          <left style="dotted">
            <color indexed="64"/>
          </left>
          <right style="dotted">
            <color indexed="64"/>
          </right>
          <top style="dotted">
            <color indexed="64"/>
          </top>
          <bottom style="dotted">
            <color indexed="64"/>
          </bottom>
        </border>
      </ndxf>
    </rcc>
    <rcc rId="0" sId="3" dxf="1">
      <nc r="B502" t="inlineStr">
        <is>
          <t>923</t>
        </is>
      </nc>
      <ndxf>
        <font>
          <i/>
          <sz val="9"/>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C502" t="inlineStr">
        <is>
          <t>11</t>
        </is>
      </nc>
      <ndxf>
        <font>
          <sz val="9"/>
          <color auto="1"/>
          <name val="Times New Roman"/>
          <scheme val="none"/>
        </font>
        <numFmt numFmtId="30" formatCode="@"/>
        <alignment horizontal="center" vertical="center" readingOrder="0"/>
        <border outline="0">
          <left style="dotted">
            <color indexed="64"/>
          </left>
          <right style="dotted">
            <color indexed="64"/>
          </right>
          <top style="dotted">
            <color indexed="64"/>
          </top>
          <bottom style="dotted">
            <color indexed="64"/>
          </bottom>
        </border>
      </ndxf>
    </rcc>
    <rcc rId="0" sId="3" dxf="1">
      <nc r="D502" t="inlineStr">
        <is>
          <t>01</t>
        </is>
      </nc>
      <ndxf>
        <font>
          <sz val="9"/>
          <color auto="1"/>
          <name val="Times New Roman"/>
          <scheme val="none"/>
        </font>
        <numFmt numFmtId="30" formatCode="@"/>
        <alignment horizontal="center" vertical="center" readingOrder="0"/>
        <border outline="0">
          <left style="dotted">
            <color indexed="64"/>
          </left>
          <right style="dotted">
            <color indexed="64"/>
          </right>
          <top style="dotted">
            <color indexed="64"/>
          </top>
          <bottom style="dotted">
            <color indexed="64"/>
          </bottom>
        </border>
      </ndxf>
    </rcc>
    <rcc rId="0" sId="3" dxf="1">
      <nc r="E502" t="inlineStr">
        <is>
          <t>99 0 4306</t>
        </is>
      </nc>
      <ndxf>
        <font>
          <sz val="10"/>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F502" t="inlineStr">
        <is>
          <t>400</t>
        </is>
      </nc>
      <ndxf>
        <font>
          <sz val="9"/>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G502">
        <f>G503</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H502">
        <f>H503</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I502">
        <f>I503</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rc>
  <rrc rId="580" sId="3" ref="A502:XFD502" action="deleteRow">
    <undo index="0" exp="area" ref3D="1" dr="$G$1:$G$1048576" dn="Z_5B0ECC04_287D_41FE_BA8D_5B249E27F599_.wvu.Cols" sId="3"/>
    <rfmt sheetId="3" xfDxf="1" sqref="A502:XFD502" start="0" length="0"/>
    <rcc rId="0" sId="3" dxf="1">
      <nc r="A502" t="inlineStr">
        <is>
          <t>Бюджетные инвестиции</t>
        </is>
      </nc>
      <ndxf>
        <font>
          <sz val="9"/>
          <color auto="1"/>
          <name val="Times New Roman"/>
          <scheme val="none"/>
        </font>
        <numFmt numFmtId="30" formatCode="@"/>
        <alignment horizontal="left" vertical="center" wrapText="1" readingOrder="0"/>
        <border outline="0">
          <left style="dotted">
            <color indexed="64"/>
          </left>
          <right style="dotted">
            <color indexed="64"/>
          </right>
          <top style="dotted">
            <color indexed="64"/>
          </top>
          <bottom style="dotted">
            <color indexed="64"/>
          </bottom>
        </border>
      </ndxf>
    </rcc>
    <rcc rId="0" sId="3" dxf="1">
      <nc r="B502" t="inlineStr">
        <is>
          <t>923</t>
        </is>
      </nc>
      <ndxf>
        <font>
          <i/>
          <sz val="9"/>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C502" t="inlineStr">
        <is>
          <t>11</t>
        </is>
      </nc>
      <ndxf>
        <font>
          <sz val="9"/>
          <color auto="1"/>
          <name val="Times New Roman"/>
          <scheme val="none"/>
        </font>
        <numFmt numFmtId="30" formatCode="@"/>
        <alignment horizontal="center" vertical="center" readingOrder="0"/>
        <border outline="0">
          <left style="dotted">
            <color indexed="64"/>
          </left>
          <right style="dotted">
            <color indexed="64"/>
          </right>
          <top style="dotted">
            <color indexed="64"/>
          </top>
          <bottom style="dotted">
            <color indexed="64"/>
          </bottom>
        </border>
      </ndxf>
    </rcc>
    <rcc rId="0" sId="3" dxf="1">
      <nc r="D502" t="inlineStr">
        <is>
          <t>01</t>
        </is>
      </nc>
      <ndxf>
        <font>
          <sz val="9"/>
          <color auto="1"/>
          <name val="Times New Roman"/>
          <scheme val="none"/>
        </font>
        <numFmt numFmtId="30" formatCode="@"/>
        <alignment horizontal="center" vertical="center" readingOrder="0"/>
        <border outline="0">
          <left style="dotted">
            <color indexed="64"/>
          </left>
          <right style="dotted">
            <color indexed="64"/>
          </right>
          <top style="dotted">
            <color indexed="64"/>
          </top>
          <bottom style="dotted">
            <color indexed="64"/>
          </bottom>
        </border>
      </ndxf>
    </rcc>
    <rcc rId="0" sId="3" dxf="1">
      <nc r="E502" t="inlineStr">
        <is>
          <t>99 0 4306</t>
        </is>
      </nc>
      <ndxf>
        <font>
          <sz val="10"/>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F502" t="inlineStr">
        <is>
          <t>410</t>
        </is>
      </nc>
      <ndxf>
        <font>
          <sz val="9"/>
          <color auto="1"/>
          <name val="Times New Roman"/>
          <scheme val="none"/>
        </font>
        <numFmt numFmtId="30" formatCode="@"/>
        <fill>
          <patternFill patternType="solid">
            <bgColor indexed="9"/>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G502">
        <f>G503</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H502">
        <f>H503</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I502">
        <f>I503</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rc>
  <rrc rId="581" sId="3" ref="A502:XFD502" action="deleteRow">
    <undo index="0" exp="area" ref3D="1" dr="$G$1:$G$1048576" dn="Z_5B0ECC04_287D_41FE_BA8D_5B249E27F599_.wvu.Cols" sId="3"/>
    <rfmt sheetId="3" xfDxf="1" sqref="A502:XFD502" start="0" length="0"/>
    <rcc rId="0" sId="3" dxf="1">
      <nc r="A502" t="inlineStr">
        <is>
          <t>Бюджетные инвестиции в объекты капитального строительства государственной (муниципальной) собственности</t>
        </is>
      </nc>
      <ndxf>
        <font>
          <sz val="9"/>
          <color indexed="8"/>
          <name val="Times New Roman"/>
          <scheme val="none"/>
        </font>
        <numFmt numFmtId="30" formatCode="@"/>
        <fill>
          <patternFill patternType="solid">
            <bgColor theme="8" tint="0.79998168889431442"/>
          </patternFill>
        </fill>
        <alignment horizontal="justify" vertical="center" wrapText="1" readingOrder="0"/>
        <border outline="0">
          <left style="dotted">
            <color indexed="64"/>
          </left>
          <right style="dotted">
            <color indexed="64"/>
          </right>
          <top style="dotted">
            <color indexed="64"/>
          </top>
          <bottom style="dotted">
            <color indexed="64"/>
          </bottom>
        </border>
      </ndxf>
    </rcc>
    <rcc rId="0" sId="3" dxf="1">
      <nc r="B502" t="inlineStr">
        <is>
          <t>923</t>
        </is>
      </nc>
      <ndxf>
        <font>
          <i/>
          <sz val="9"/>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C502">
        <v>11</v>
      </nc>
      <ndxf>
        <font>
          <sz val="9"/>
          <color auto="1"/>
          <name val="Times New Roman"/>
          <scheme val="none"/>
        </font>
        <numFmt numFmtId="164" formatCode="00"/>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D502">
        <v>1</v>
      </nc>
      <ndxf>
        <font>
          <sz val="9"/>
          <color auto="1"/>
          <name val="Times New Roman"/>
          <scheme val="none"/>
        </font>
        <numFmt numFmtId="164" formatCode="00"/>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E502" t="inlineStr">
        <is>
          <t>99 0 4306</t>
        </is>
      </nc>
      <n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F502" t="inlineStr">
        <is>
          <t>414</t>
        </is>
      </nc>
      <ndxf>
        <font>
          <sz val="9"/>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G502">
        <v>0</v>
      </nc>
      <ndxf>
        <font>
          <sz val="10"/>
          <color auto="1"/>
          <name val="Arial"/>
          <scheme val="none"/>
        </font>
        <numFmt numFmtId="171"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umFmtId="4">
      <nc r="H502">
        <v>0</v>
      </nc>
      <ndxf>
        <font>
          <sz val="10"/>
          <color auto="1"/>
          <name val="Arial"/>
          <scheme val="none"/>
        </font>
        <numFmt numFmtId="171"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I502">
        <f>G502+H502</f>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rc>
  <rcc rId="582" sId="3">
    <oc r="G486">
      <f>G487+G492+#REF!+G502+G507</f>
    </oc>
    <nc r="G486">
      <f>G487+G492+G502+G507</f>
    </nc>
  </rcc>
  <rcc rId="583" sId="3">
    <oc r="H486">
      <f>H487+H492+#REF!+H502+H507</f>
    </oc>
    <nc r="H486">
      <f>H487+H492+H502+H507</f>
    </nc>
  </rcc>
  <rcc rId="584" sId="3">
    <oc r="I486">
      <f>I487+I492+#REF!+I502+I507</f>
    </oc>
    <nc r="I486">
      <f>I487+I492+I502+I507</f>
    </nc>
  </rcc>
</revisions>
</file>

<file path=xl/revisions/revisionLog153.xml><?xml version="1.0" encoding="utf-8"?>
<revisions xmlns="http://schemas.openxmlformats.org/spreadsheetml/2006/main" xmlns:r="http://schemas.openxmlformats.org/officeDocument/2006/relationships">
  <rcc rId="5147" sId="3">
    <oc r="A112"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частью 4 статьи 8 Закона Республики Коми «Об административной ответственности в Республике Коми»</t>
      </is>
    </oc>
    <nc r="A112"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нарушениях, предусмотренных частью 4 статьи 8 Закона Республики Коми «Об административной ответственности в Республике Коми»</t>
      </is>
    </nc>
  </rcc>
  <rcv guid="{167491D8-6D6D-447D-A119-5E65D8431081}" action="delete"/>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531.xml><?xml version="1.0" encoding="utf-8"?>
<revisions xmlns="http://schemas.openxmlformats.org/spreadsheetml/2006/main" xmlns:r="http://schemas.openxmlformats.org/officeDocument/2006/relationships">
  <rcc rId="5027" sId="3" numFmtId="4">
    <oc r="H289">
      <v>-10132.200000000001</v>
    </oc>
    <nc r="H289">
      <v>-10132.299999999999</v>
    </nc>
  </rcc>
  <rcc rId="5028" sId="3">
    <oc r="H409">
      <f>-355.3+445.5+30-475.5+1500</f>
    </oc>
    <nc r="H409">
      <f>-355.4+445.5+30-475.5+1500</f>
    </nc>
  </rcc>
  <rcv guid="{EA1929C7-85F7-40DE-826A-94377FC9966E}" action="delete"/>
  <rdn rId="0" localSheetId="3" customView="1" name="Z_EA1929C7_85F7_40DE_826A_94377FC9966E_.wvu.PrintArea" hidden="1" oldHidden="1">
    <formula>'2014 год'!$A$1:$I$1205</formula>
    <oldFormula>'2014 год'!$A$1:$I$1205</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год'!$A$8:$F$1205</formula>
    <oldFormula>'2014 год'!$A$8:$F$1205</oldFormula>
  </rdn>
  <rcv guid="{EA1929C7-85F7-40DE-826A-94377FC9966E}" action="add"/>
</revisions>
</file>

<file path=xl/revisions/revisionLog15311.xml><?xml version="1.0" encoding="utf-8"?>
<revisions xmlns="http://schemas.openxmlformats.org/spreadsheetml/2006/main" xmlns:r="http://schemas.openxmlformats.org/officeDocument/2006/relationships">
  <rcv guid="{DA15D12B-B687-4104-AF35-4470F046E021}" action="delete"/>
  <rdn rId="0" localSheetId="2" customView="1" name="Z_DA15D12B_B687_4104_AF35_4470F046E021_.wvu.PrintArea" hidden="1" oldHidden="1">
    <formula>'2014 '!$A$1:$F$58</formula>
    <oldFormula>'2014 '!$A$1:$F$58</oldFormula>
  </rdn>
  <rdn rId="0" localSheetId="3" customView="1" name="Z_DA15D12B_B687_4104_AF35_4470F046E021_.wvu.FilterData" hidden="1" oldHidden="1">
    <formula>'2014 год'!$A$11:$G$1204</formula>
    <oldFormula>'2014 год'!$A$11:$G$1204</oldFormula>
  </rdn>
  <rcv guid="{DA15D12B-B687-4104-AF35-4470F046E021}" action="add"/>
</revisions>
</file>

<file path=xl/revisions/revisionLog153111.xml><?xml version="1.0" encoding="utf-8"?>
<revisions xmlns="http://schemas.openxmlformats.org/spreadsheetml/2006/main" xmlns:r="http://schemas.openxmlformats.org/officeDocument/2006/relationships">
  <rcc rId="4912" sId="3">
    <oc r="A1164"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частью 4 статьи 8 Закона Республики Коми «Об административной ответственности в Республике Коми»</t>
      </is>
    </oc>
    <nc r="A1164"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нарушениях, предусмотренных частью 4 статьи 8 Закона Республики Коми «Об административной ответственности в Республике Коми»</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год'!$A$1:$I$1204</formula>
    <oldFormula>'2014 год'!$A$1:$I$1204</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год'!$A$8:$F$1204</formula>
    <oldFormula>'2014 год'!$A$8:$F$1204</oldFormula>
  </rdn>
  <rcv guid="{167491D8-6D6D-447D-A119-5E65D8431081}" action="add"/>
</revisions>
</file>

<file path=xl/revisions/revisionLog1531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54.xml><?xml version="1.0" encoding="utf-8"?>
<revisions xmlns="http://schemas.openxmlformats.org/spreadsheetml/2006/main" xmlns:r="http://schemas.openxmlformats.org/officeDocument/2006/relationships">
  <rrc rId="2834" sId="3" ref="A338:XFD338" action="deleteRow">
    <undo index="5" exp="ref" v="1" dr="I338" r="I300" sId="3"/>
    <undo index="5" exp="ref" v="1" dr="H338" r="H300" sId="3"/>
    <undo index="5" exp="ref" v="1" dr="G338" r="G300" sId="3"/>
    <undo index="0" exp="area" ref3D="1" dr="$G$1:$G$1048576" dn="Z_5B0ECC04_287D_41FE_BA8D_5B249E27F599_.wvu.Cols" sId="3"/>
    <undo index="4" exp="area" ref3D="1" dr="$A$373:$XFD$376" dn="Z_167491D8_6D6D_447D_A119_5E65D8431081_.wvu.Rows" sId="3"/>
    <undo index="2" exp="area" ref3D="1" dr="$A$362:$XFD$365" dn="Z_167491D8_6D6D_447D_A119_5E65D8431081_.wvu.Rows" sId="3"/>
    <undo index="1" exp="area" ref3D="1" dr="$A$338:$XFD$341" dn="Z_167491D8_6D6D_447D_A119_5E65D8431081_.wvu.Rows" sId="3"/>
    <rfmt sheetId="3" xfDxf="1" sqref="A338:XFD338" start="0" length="0"/>
    <rcc rId="0" sId="3" dxf="1">
      <nc r="A338" t="inlineStr">
        <is>
          <t>Строительство и реконструкция объектов водоотведения и очистки сточных вод с приобретением российского оборудования и материалов и использованием инновационной продукции, обеспечивающей энергосбережение и повышение энергетической эффективности за счет субсидии республиканского бюджета РК</t>
        </is>
      </nc>
      <ndxf>
        <font>
          <sz val="9"/>
          <color auto="1"/>
          <name val="Times New Roman"/>
          <scheme val="none"/>
        </font>
        <alignment horizontal="left" vertical="center" wrapText="1" readingOrder="0"/>
        <border outline="0">
          <left style="dotted">
            <color indexed="64"/>
          </left>
          <right style="dotted">
            <color indexed="64"/>
          </right>
          <top style="dotted">
            <color indexed="64"/>
          </top>
          <bottom style="dotted">
            <color indexed="64"/>
          </bottom>
        </border>
      </ndxf>
    </rcc>
    <rcc rId="0" sId="3" dxf="1">
      <nc r="B338" t="inlineStr">
        <is>
          <t>923</t>
        </is>
      </nc>
      <n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c r="C338" t="inlineStr">
        <is>
          <t>05</t>
        </is>
      </nc>
      <ndxf>
        <font>
          <sz val="10"/>
          <color auto="1"/>
          <name val="Times New Roman"/>
          <scheme val="none"/>
        </font>
        <numFmt numFmtId="30" formatCode="@"/>
        <alignment horizontal="center" vertical="center" readingOrder="0"/>
        <border outline="0">
          <left style="dotted">
            <color indexed="64"/>
          </left>
          <right style="dotted">
            <color indexed="64"/>
          </right>
          <top style="dotted">
            <color indexed="64"/>
          </top>
          <bottom style="dotted">
            <color indexed="64"/>
          </bottom>
        </border>
      </ndxf>
    </rcc>
    <rcc rId="0" sId="3" dxf="1">
      <nc r="D338" t="inlineStr">
        <is>
          <t>02</t>
        </is>
      </nc>
      <ndxf>
        <font>
          <sz val="10"/>
          <color auto="1"/>
          <name val="Times New Roman"/>
          <scheme val="none"/>
        </font>
        <numFmt numFmtId="30" formatCode="@"/>
        <alignment horizontal="center" vertical="center" readingOrder="0"/>
        <border outline="0">
          <left style="dotted">
            <color indexed="64"/>
          </left>
          <right style="dotted">
            <color indexed="64"/>
          </right>
          <top style="dotted">
            <color indexed="64"/>
          </top>
          <bottom style="dotted">
            <color indexed="64"/>
          </bottom>
        </border>
      </ndxf>
    </rcc>
    <rcc rId="0" sId="3" dxf="1">
      <nc r="E338" t="inlineStr">
        <is>
          <t>99 0 7214</t>
        </is>
      </nc>
      <ndxf>
        <font>
          <sz val="9"/>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fmt sheetId="3" sqref="F338" start="0" length="0">
      <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dxf>
    </rfmt>
    <rcc rId="0" sId="3" dxf="1">
      <nc r="G338">
        <f>G339</f>
      </nc>
      <ndxf>
        <font>
          <sz val="10"/>
          <color auto="1"/>
          <name val="Arial"/>
          <scheme val="none"/>
        </font>
        <numFmt numFmtId="166" formatCode="#,##0.0"/>
        <fill>
          <patternFill patternType="solid">
            <bgColor theme="0"/>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H338">
        <f>H339</f>
      </nc>
      <ndxf>
        <font>
          <sz val="10"/>
          <color auto="1"/>
          <name val="Arial"/>
          <scheme val="none"/>
        </font>
        <numFmt numFmtId="166" formatCode="#,##0.0"/>
        <fill>
          <patternFill patternType="solid">
            <bgColor theme="0"/>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I338">
        <f>I339</f>
      </nc>
      <ndxf>
        <font>
          <sz val="10"/>
          <color auto="1"/>
          <name val="Arial"/>
          <scheme val="none"/>
        </font>
        <numFmt numFmtId="166" formatCode="#,##0.0"/>
        <fill>
          <patternFill patternType="solid">
            <bgColor theme="0"/>
          </patternFill>
        </fill>
        <alignment horizontal="right" vertical="center" readingOrder="0"/>
        <border outline="0">
          <left style="dotted">
            <color indexed="64"/>
          </left>
          <right style="dotted">
            <color indexed="64"/>
          </right>
          <top style="dotted">
            <color indexed="64"/>
          </top>
          <bottom style="dotted">
            <color indexed="64"/>
          </bottom>
        </border>
      </ndxf>
    </rcc>
    <rfmt sheetId="3" sqref="J338" start="0" length="0">
      <dxf>
        <numFmt numFmtId="166" formatCode="#,##0.0"/>
      </dxf>
    </rfmt>
    <rfmt sheetId="3" sqref="K338" start="0" length="0">
      <dxf>
        <font>
          <b/>
          <sz val="10"/>
          <color auto="1"/>
          <name val="Arial Cyr"/>
          <scheme val="none"/>
        </font>
        <numFmt numFmtId="166" formatCode="#,##0.0"/>
      </dxf>
    </rfmt>
  </rrc>
  <rrc rId="2835" sId="3" ref="A338:XFD338" action="deleteRow">
    <undo index="0" exp="area" ref3D="1" dr="$G$1:$G$1048576" dn="Z_5B0ECC04_287D_41FE_BA8D_5B249E27F599_.wvu.Cols" sId="3"/>
    <undo index="4" exp="area" ref3D="1" dr="$A$372:$XFD$375" dn="Z_167491D8_6D6D_447D_A119_5E65D8431081_.wvu.Rows" sId="3"/>
    <undo index="2" exp="area" ref3D="1" dr="$A$361:$XFD$364" dn="Z_167491D8_6D6D_447D_A119_5E65D8431081_.wvu.Rows" sId="3"/>
    <undo index="1" exp="area" ref3D="1" dr="$A$338:$XFD$340" dn="Z_167491D8_6D6D_447D_A119_5E65D8431081_.wvu.Rows" sId="3"/>
    <rfmt sheetId="3" xfDxf="1" sqref="A338:XFD338" start="0" length="0"/>
    <rcc rId="0" sId="3" dxf="1">
      <nc r="A338" t="inlineStr">
        <is>
          <t>Капитальные вложения в объекты недвижимого имущества государственной (муниципальной) собственности</t>
        </is>
      </nc>
      <ndxf>
        <font>
          <sz val="9"/>
          <color theme="1"/>
          <name val="Times New Roman"/>
          <scheme val="none"/>
        </font>
        <numFmt numFmtId="30" formatCode="@"/>
        <alignment horizontal="left" vertical="center" wrapText="1" readingOrder="0"/>
        <border outline="0">
          <left style="dotted">
            <color indexed="64"/>
          </left>
          <right style="dotted">
            <color indexed="64"/>
          </right>
          <top style="dotted">
            <color indexed="64"/>
          </top>
          <bottom style="dotted">
            <color indexed="64"/>
          </bottom>
        </border>
      </ndxf>
    </rcc>
    <rcc rId="0" sId="3" dxf="1">
      <nc r="B338" t="inlineStr">
        <is>
          <t>923</t>
        </is>
      </nc>
      <n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c r="C338" t="inlineStr">
        <is>
          <t>05</t>
        </is>
      </nc>
      <ndxf>
        <font>
          <sz val="10"/>
          <color auto="1"/>
          <name val="Times New Roman"/>
          <scheme val="none"/>
        </font>
        <numFmt numFmtId="30" formatCode="@"/>
        <alignment horizontal="center" vertical="center" readingOrder="0"/>
        <border outline="0">
          <left style="dotted">
            <color indexed="64"/>
          </left>
          <right style="dotted">
            <color indexed="64"/>
          </right>
          <top style="dotted">
            <color indexed="64"/>
          </top>
          <bottom style="dotted">
            <color indexed="64"/>
          </bottom>
        </border>
      </ndxf>
    </rcc>
    <rcc rId="0" sId="3" dxf="1">
      <nc r="D338" t="inlineStr">
        <is>
          <t>02</t>
        </is>
      </nc>
      <ndxf>
        <font>
          <sz val="10"/>
          <color auto="1"/>
          <name val="Times New Roman"/>
          <scheme val="none"/>
        </font>
        <numFmt numFmtId="30" formatCode="@"/>
        <alignment horizontal="center" vertical="center" readingOrder="0"/>
        <border outline="0">
          <left style="dotted">
            <color indexed="64"/>
          </left>
          <right style="dotted">
            <color indexed="64"/>
          </right>
          <top style="dotted">
            <color indexed="64"/>
          </top>
          <bottom style="dotted">
            <color indexed="64"/>
          </bottom>
        </border>
      </ndxf>
    </rcc>
    <rcc rId="0" sId="3" dxf="1">
      <nc r="E338" t="inlineStr">
        <is>
          <t>99 0 7214</t>
        </is>
      </nc>
      <ndxf>
        <font>
          <sz val="9"/>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c r="F338" t="inlineStr">
        <is>
          <t>400</t>
        </is>
      </nc>
      <n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c r="G338">
        <f>G339</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H338">
        <f>H339</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I338">
        <f>I339</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fmt sheetId="3" sqref="J338" start="0" length="0">
      <dxf>
        <numFmt numFmtId="166" formatCode="#,##0.0"/>
      </dxf>
    </rfmt>
    <rfmt sheetId="3" sqref="K338" start="0" length="0">
      <dxf>
        <font>
          <b/>
          <sz val="10"/>
          <color auto="1"/>
          <name val="Arial Cyr"/>
          <scheme val="none"/>
        </font>
        <numFmt numFmtId="166" formatCode="#,##0.0"/>
      </dxf>
    </rfmt>
  </rrc>
  <rrc rId="2836" sId="3" ref="A338:XFD338" action="deleteRow">
    <undo index="0" exp="area" ref3D="1" dr="$G$1:$G$1048576" dn="Z_5B0ECC04_287D_41FE_BA8D_5B249E27F599_.wvu.Cols" sId="3"/>
    <undo index="4" exp="area" ref3D="1" dr="$A$371:$XFD$374" dn="Z_167491D8_6D6D_447D_A119_5E65D8431081_.wvu.Rows" sId="3"/>
    <undo index="2" exp="area" ref3D="1" dr="$A$360:$XFD$363" dn="Z_167491D8_6D6D_447D_A119_5E65D8431081_.wvu.Rows" sId="3"/>
    <undo index="1" exp="area" ref3D="1" dr="$A$338:$XFD$339" dn="Z_167491D8_6D6D_447D_A119_5E65D8431081_.wvu.Rows" sId="3"/>
    <rfmt sheetId="3" xfDxf="1" sqref="A338:XFD338" start="0" length="0"/>
    <rcc rId="0" sId="3" dxf="1">
      <nc r="A338" t="inlineStr">
        <is>
          <t>Бюджетные инвестиции</t>
        </is>
      </nc>
      <ndxf>
        <font>
          <sz val="9"/>
          <color auto="1"/>
          <name val="Times New Roman"/>
          <scheme val="none"/>
        </font>
        <numFmt numFmtId="30" formatCode="@"/>
        <alignment horizontal="left" vertical="center" wrapText="1" readingOrder="0"/>
        <border outline="0">
          <left style="dotted">
            <color indexed="64"/>
          </left>
          <right style="dotted">
            <color indexed="64"/>
          </right>
          <top style="dotted">
            <color indexed="64"/>
          </top>
          <bottom style="dotted">
            <color indexed="64"/>
          </bottom>
        </border>
      </ndxf>
    </rcc>
    <rcc rId="0" sId="3" dxf="1">
      <nc r="B338" t="inlineStr">
        <is>
          <t>923</t>
        </is>
      </nc>
      <n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c r="C338" t="inlineStr">
        <is>
          <t>05</t>
        </is>
      </nc>
      <ndxf>
        <font>
          <sz val="10"/>
          <color auto="1"/>
          <name val="Times New Roman"/>
          <scheme val="none"/>
        </font>
        <numFmt numFmtId="30" formatCode="@"/>
        <alignment horizontal="center" vertical="center" readingOrder="0"/>
        <border outline="0">
          <left style="dotted">
            <color indexed="64"/>
          </left>
          <right style="dotted">
            <color indexed="64"/>
          </right>
          <top style="dotted">
            <color indexed="64"/>
          </top>
          <bottom style="dotted">
            <color indexed="64"/>
          </bottom>
        </border>
      </ndxf>
    </rcc>
    <rcc rId="0" sId="3" dxf="1">
      <nc r="D338" t="inlineStr">
        <is>
          <t>02</t>
        </is>
      </nc>
      <ndxf>
        <font>
          <sz val="10"/>
          <color auto="1"/>
          <name val="Times New Roman"/>
          <scheme val="none"/>
        </font>
        <numFmt numFmtId="30" formatCode="@"/>
        <alignment horizontal="center" vertical="center" readingOrder="0"/>
        <border outline="0">
          <left style="dotted">
            <color indexed="64"/>
          </left>
          <right style="dotted">
            <color indexed="64"/>
          </right>
          <top style="dotted">
            <color indexed="64"/>
          </top>
          <bottom style="dotted">
            <color indexed="64"/>
          </bottom>
        </border>
      </ndxf>
    </rcc>
    <rcc rId="0" sId="3" dxf="1">
      <nc r="E338" t="inlineStr">
        <is>
          <t>99 0 7214</t>
        </is>
      </nc>
      <ndxf>
        <font>
          <sz val="9"/>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c r="F338" t="inlineStr">
        <is>
          <t>410</t>
        </is>
      </nc>
      <n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c r="G338">
        <f>G339</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H338">
        <f>H339</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I338">
        <f>I339</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fmt sheetId="3" sqref="J338" start="0" length="0">
      <dxf>
        <numFmt numFmtId="166" formatCode="#,##0.0"/>
      </dxf>
    </rfmt>
    <rfmt sheetId="3" sqref="K338" start="0" length="0">
      <dxf>
        <font>
          <b/>
          <sz val="10"/>
          <color auto="1"/>
          <name val="Arial Cyr"/>
          <scheme val="none"/>
        </font>
        <numFmt numFmtId="166" formatCode="#,##0.0"/>
      </dxf>
    </rfmt>
  </rrc>
  <rrc rId="2837" sId="3" ref="A338:XFD338" action="deleteRow">
    <undo index="0" exp="area" ref3D="1" dr="$G$1:$G$1048576" dn="Z_5B0ECC04_287D_41FE_BA8D_5B249E27F599_.wvu.Cols" sId="3"/>
    <undo index="4" exp="area" ref3D="1" dr="$A$370:$XFD$373" dn="Z_167491D8_6D6D_447D_A119_5E65D8431081_.wvu.Rows" sId="3"/>
    <undo index="2" exp="area" ref3D="1" dr="$A$359:$XFD$362" dn="Z_167491D8_6D6D_447D_A119_5E65D8431081_.wvu.Rows" sId="3"/>
    <undo index="1" exp="area" ref3D="1" dr="$A$338:$XFD$338" dn="Z_167491D8_6D6D_447D_A119_5E65D8431081_.wvu.Rows" sId="3"/>
    <rfmt sheetId="3" xfDxf="1" sqref="A338:XFD338" start="0" length="0"/>
    <rcc rId="0" sId="3" dxf="1">
      <nc r="A338" t="inlineStr">
        <is>
          <t>Бюджетные инвестиции в объекты капитального строительства государственной (муниципальной) собственности</t>
        </is>
      </nc>
      <ndxf>
        <font>
          <sz val="9"/>
          <color indexed="8"/>
          <name val="Times New Roman"/>
          <scheme val="none"/>
        </font>
        <numFmt numFmtId="30" formatCode="@"/>
        <fill>
          <patternFill patternType="solid">
            <bgColor theme="8" tint="0.79998168889431442"/>
          </patternFill>
        </fill>
        <alignment horizontal="justify" vertical="center" wrapText="1" readingOrder="0"/>
        <border outline="0">
          <left style="dotted">
            <color indexed="64"/>
          </left>
          <right style="dotted">
            <color indexed="64"/>
          </right>
          <top style="dotted">
            <color indexed="64"/>
          </top>
          <bottom style="dotted">
            <color indexed="64"/>
          </bottom>
        </border>
      </ndxf>
    </rcc>
    <rcc rId="0" sId="3" dxf="1">
      <nc r="B338" t="inlineStr">
        <is>
          <t>923</t>
        </is>
      </nc>
      <n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C338" t="inlineStr">
        <is>
          <t>05</t>
        </is>
      </nc>
      <ndxf>
        <font>
          <sz val="10"/>
          <color auto="1"/>
          <name val="Times New Roman"/>
          <scheme val="none"/>
        </font>
        <numFmt numFmtId="30" formatCode="@"/>
        <fill>
          <patternFill patternType="solid">
            <bgColor theme="8" tint="0.79998168889431442"/>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D338" t="inlineStr">
        <is>
          <t>02</t>
        </is>
      </nc>
      <ndxf>
        <font>
          <sz val="10"/>
          <color auto="1"/>
          <name val="Times New Roman"/>
          <scheme val="none"/>
        </font>
        <numFmt numFmtId="30" formatCode="@"/>
        <fill>
          <patternFill patternType="solid">
            <bgColor theme="8" tint="0.79998168889431442"/>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E338" t="inlineStr">
        <is>
          <t>99 0 7214</t>
        </is>
      </nc>
      <ndxf>
        <font>
          <sz val="9"/>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F338" t="inlineStr">
        <is>
          <t>414</t>
        </is>
      </nc>
      <n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G338">
        <v>2500</v>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umFmtId="4">
      <nc r="H338">
        <v>-2500</v>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I338">
        <f>G338+H338</f>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fmt sheetId="3" sqref="J338" start="0" length="0">
      <dxf>
        <numFmt numFmtId="166" formatCode="#,##0.0"/>
      </dxf>
    </rfmt>
    <rfmt sheetId="3" sqref="K338" start="0" length="0">
      <dxf>
        <font>
          <b/>
          <sz val="10"/>
          <color auto="1"/>
          <name val="Arial Cyr"/>
          <scheme val="none"/>
        </font>
        <numFmt numFmtId="166" formatCode="#,##0.0"/>
      </dxf>
    </rfmt>
  </rrc>
  <rcc rId="2838" sId="3">
    <oc r="G300">
      <f>G301+G321+G334+#REF!+G338+G330+G316+G312</f>
    </oc>
    <nc r="G300">
      <f>G301+G321+G334+G338+G330+G316+G312</f>
    </nc>
  </rcc>
  <rcc rId="2839" sId="3">
    <oc r="H300">
      <f>H301+H321+H334+#REF!+H338+H330+H316+H312</f>
    </oc>
    <nc r="H300">
      <f>H301+H321+H334+H338+H330+H316+H312</f>
    </nc>
  </rcc>
  <rcc rId="2840" sId="3">
    <oc r="I300">
      <f>I301+I321+I334+#REF!+I338+I330+I316+I312</f>
    </oc>
    <nc r="I300">
      <f>I301+I321+I334+I338+I330+I316+I312</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год'!$A$1:$I$1138</formula>
    <oldFormula>'2014 год'!$A$1:$I$1138</oldFormula>
  </rdn>
  <rdn rId="0" localSheetId="3" customView="1" name="Z_167491D8_6D6D_447D_A119_5E65D8431081_.wvu.PrintTitles" hidden="1" oldHidden="1">
    <formula>'2014 год'!$9:$10</formula>
    <oldFormula>'2014 год'!$9:$10</oldFormula>
  </rdn>
  <rdn rId="0" localSheetId="3" customView="1" name="Z_167491D8_6D6D_447D_A119_5E65D8431081_.wvu.Rows" hidden="1" oldHidden="1">
    <formula>'2014 год'!$358:$361,'2014 год'!$369:$372</formula>
    <oldFormula>'2014 год'!#REF!,'2014 год'!$358:$361,'2014 год'!$369:$372</oldFormula>
  </rdn>
  <rdn rId="0" localSheetId="3" customView="1" name="Z_167491D8_6D6D_447D_A119_5E65D8431081_.wvu.FilterData" hidden="1" oldHidden="1">
    <formula>'2014 год'!$A$8:$F$1138</formula>
    <oldFormula>'2014 год'!$A$8:$F$1138</oldFormula>
  </rdn>
  <rcv guid="{167491D8-6D6D-447D-A119-5E65D8431081}" action="add"/>
</revisions>
</file>

<file path=xl/revisions/revisionLog155.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год'!$A$1:$I$1205</formula>
    <oldFormula>'2014 год'!$A$1:$I$1205</oldFormula>
  </rdn>
  <rdn rId="0" localSheetId="3" customView="1" name="Z_167491D8_6D6D_447D_A119_5E65D8431081_.wvu.PrintTitles" hidden="1" oldHidden="1">
    <formula>'2014 год'!$9:$10</formula>
    <oldFormula>'2014 год'!$9:$10</oldFormula>
  </rdn>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55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год'!$A$1:$I$1205</formula>
    <oldFormula>'2014 год'!$A$1:$I$1205</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год'!$A$8:$F$1205</formula>
    <oldFormula>'2014 год'!$A$8:$F$1205</oldFormula>
  </rdn>
  <rcv guid="{EA1929C7-85F7-40DE-826A-94377FC9966E}" action="add"/>
</revisions>
</file>

<file path=xl/revisions/revisionLog15511.xml><?xml version="1.0" encoding="utf-8"?>
<revisions xmlns="http://schemas.openxmlformats.org/spreadsheetml/2006/main" xmlns:r="http://schemas.openxmlformats.org/officeDocument/2006/relationships">
  <rcc rId="4966" sId="3" numFmtId="4">
    <nc r="H784">
      <v>44.4</v>
    </nc>
  </rcc>
  <rcc rId="4967" sId="3" numFmtId="4">
    <oc r="H787">
      <v>44.4</v>
    </oc>
    <nc r="H787">
      <v>0</v>
    </nc>
  </rcc>
  <rcv guid="{DA15D12B-B687-4104-AF35-4470F046E021}" action="delete"/>
  <rdn rId="0" localSheetId="2" customView="1" name="Z_DA15D12B_B687_4104_AF35_4470F046E021_.wvu.PrintArea" hidden="1" oldHidden="1">
    <formula>'2014 '!$A$1:$F$58</formula>
    <oldFormula>'2014 '!$A$1:$F$58</oldFormula>
  </rdn>
  <rdn rId="0" localSheetId="3" customView="1" name="Z_DA15D12B_B687_4104_AF35_4470F046E021_.wvu.FilterData" hidden="1" oldHidden="1">
    <formula>'2014 год'!$A$11:$G$1204</formula>
    <oldFormula>'2014 год'!$A$11:$G$1204</oldFormula>
  </rdn>
  <rcv guid="{DA15D12B-B687-4104-AF35-4470F046E021}" action="add"/>
</revisions>
</file>

<file path=xl/revisions/revisionLog156.xml><?xml version="1.0" encoding="utf-8"?>
<revisions xmlns="http://schemas.openxmlformats.org/spreadsheetml/2006/main" xmlns:r="http://schemas.openxmlformats.org/officeDocument/2006/relationships">
  <rcc rId="5182" sId="3">
    <oc r="A1169"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статьями 6, 7, частями 1 и 2 статьи 8 Закона Республики Коми «Об административной ответственности в Республике Коми».</t>
      </is>
    </oc>
    <nc r="A1169"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статьями 6, 7, частями 1 и 2 статьи 8 Закона Республики Коми «Об административной ответственности в Республике Коми»</t>
      </is>
    </nc>
  </rcc>
  <rcc rId="5183" sId="3">
    <oc r="A119"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is>
    </oc>
    <nc r="A119"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is>
    </nc>
  </rcc>
  <rcc rId="5184" sId="3">
    <oc r="A112"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правонарушениях, предусмотренных частью 4 статьи 8 Закона Республики Коми «Об административной ответственности в Республике Коми»</t>
      </is>
    </oc>
    <nc r="A112"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частью 4 статьи 8 Закона Республики Коми «Об административной ответственности в Республике Коми»</t>
      </is>
    </nc>
  </rcc>
  <rcv guid="{167491D8-6D6D-447D-A119-5E65D8431081}" action="delete"/>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561.xml><?xml version="1.0" encoding="utf-8"?>
<revisions xmlns="http://schemas.openxmlformats.org/spreadsheetml/2006/main" xmlns:r="http://schemas.openxmlformats.org/officeDocument/2006/relationships">
  <rcc rId="5150" sId="3">
    <oc r="A119"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is>
    </oc>
    <nc r="A119" t="inlineStr">
      <is>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нарушениях, предусмотренных частями 3, 4 статьи 3 Закона Республики Коми «Об административной ответственности в Республике Коми»</t>
      </is>
    </nc>
  </rcc>
  <rcv guid="{167491D8-6D6D-447D-A119-5E65D8431081}" action="delete"/>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561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год'!$A$1:$I$1205</formula>
    <oldFormula>'2014 год'!$A$1:$I$1205</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год'!$A$8:$F$1205</formula>
    <oldFormula>'2014 год'!$A$8:$F$1205</oldFormula>
  </rdn>
  <rcv guid="{EA1929C7-85F7-40DE-826A-94377FC9966E}" action="add"/>
</revisions>
</file>

<file path=xl/revisions/revisionLog157.xml><?xml version="1.0" encoding="utf-8"?>
<revisions xmlns="http://schemas.openxmlformats.org/spreadsheetml/2006/main" xmlns:r="http://schemas.openxmlformats.org/officeDocument/2006/relationships">
  <rcv guid="{167491D8-6D6D-447D-A119-5E65D8431081}" action="delete"/>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571.xml><?xml version="1.0" encoding="utf-8"?>
<revisions xmlns="http://schemas.openxmlformats.org/spreadsheetml/2006/main" xmlns:r="http://schemas.openxmlformats.org/officeDocument/2006/relationships">
  <rcv guid="{167491D8-6D6D-447D-A119-5E65D8431081}" action="delete"/>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57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год'!$A$1:$I$1205</formula>
    <oldFormula>'2014 год'!$A$1:$I$1205</oldFormula>
  </rdn>
  <rdn rId="0" localSheetId="3" customView="1" name="Z_167491D8_6D6D_447D_A119_5E65D8431081_.wvu.PrintTitles" hidden="1" oldHidden="1">
    <formula>'2014 год'!$9:$10</formula>
    <oldFormula>'2014 год'!$9:$10</oldFormula>
  </rdn>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58.xml><?xml version="1.0" encoding="utf-8"?>
<revisions xmlns="http://schemas.openxmlformats.org/spreadsheetml/2006/main" xmlns:r="http://schemas.openxmlformats.org/officeDocument/2006/relationships">
  <rcv guid="{167491D8-6D6D-447D-A119-5E65D8431081}" action="delete"/>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16.xml><?xml version="1.0" encoding="utf-8"?>
<revisions xmlns="http://schemas.openxmlformats.org/spreadsheetml/2006/main" xmlns:r="http://schemas.openxmlformats.org/officeDocument/2006/relationships">
  <rcc rId="4711" sId="3">
    <oc r="E290" t="inlineStr">
      <is>
        <t>99 0 9502</t>
      </is>
    </oc>
    <nc r="E290" t="inlineStr">
      <is>
        <t>99 0 9501</t>
      </is>
    </nc>
  </rcc>
  <rcc rId="4712" sId="3">
    <oc r="E291" t="inlineStr">
      <is>
        <t>99 0 9502</t>
      </is>
    </oc>
    <nc r="E291" t="inlineStr">
      <is>
        <t>99 0 9501</t>
      </is>
    </nc>
  </rcc>
  <rcc rId="4713" sId="3">
    <oc r="E292" t="inlineStr">
      <is>
        <t>99 0 9502</t>
      </is>
    </oc>
    <nc r="E292" t="inlineStr">
      <is>
        <t>99 0 9501</t>
      </is>
    </nc>
  </rcc>
  <rfmt sheetId="3" sqref="E290:E292" start="0" length="2147483647">
    <dxf>
      <font>
        <color rgb="FF002060"/>
      </font>
    </dxf>
  </rfmt>
  <rcv guid="{EA1929C7-85F7-40DE-826A-94377FC9966E}" action="delete"/>
  <rdn rId="0" localSheetId="3" customView="1" name="Z_EA1929C7_85F7_40DE_826A_94377FC9966E_.wvu.PrintArea" hidden="1" oldHidden="1">
    <formula>'2014 год'!$A$1:$I$1201</formula>
    <oldFormula>'2014 год'!$A$1:$I$1201</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год'!$A$8:$F$1201</formula>
    <oldFormula>'2014 год'!$A$8:$F$1201</oldFormula>
  </rdn>
  <rcv guid="{EA1929C7-85F7-40DE-826A-94377FC9966E}" action="add"/>
</revisions>
</file>

<file path=xl/revisions/revisionLog161.xml><?xml version="1.0" encoding="utf-8"?>
<revisions xmlns="http://schemas.openxmlformats.org/spreadsheetml/2006/main" xmlns:r="http://schemas.openxmlformats.org/officeDocument/2006/relationships">
  <rcc rId="4562" sId="3">
    <oc r="H938">
      <f>-4116.6+2263.5-301.9-1369.2+1634.1</f>
    </oc>
    <nc r="H938">
      <f>-4116.6+2263.5-301.9-1369.2+1634.2</f>
    </nc>
  </rcc>
  <rcc rId="4563" sId="3">
    <nc r="J12">
      <f>G62</f>
    </nc>
  </rcc>
  <rcc rId="4564" sId="3">
    <nc r="J8">
      <f>G62+G474+G480+G822+G853+G1101+G1130</f>
    </nc>
  </rcc>
  <rcc rId="4565" sId="3" odxf="1" dxf="1">
    <nc r="K8">
      <f>H62+H474+H480+H822+H853+H1101+H1130</f>
    </nc>
    <odxf>
      <numFmt numFmtId="0" formatCode="General"/>
    </odxf>
    <ndxf>
      <numFmt numFmtId="4" formatCode="#,##0.00"/>
    </ndxf>
  </rcc>
  <rcc rId="4566" sId="3" odxf="1" dxf="1">
    <nc r="L8">
      <f>I62+I474+I480+I822+I853+I1101+I1130</f>
    </nc>
    <odxf>
      <numFmt numFmtId="0" formatCode="General"/>
    </odxf>
    <ndxf>
      <numFmt numFmtId="4" formatCode="#,##0.00"/>
    </ndxf>
  </rcc>
  <rcc rId="4567" sId="3">
    <nc r="J9">
      <f>G214+G221+G596+G1160+G1164+G1168+G1172+G1182+G1183</f>
    </nc>
  </rcc>
  <rcc rId="4568" sId="3">
    <nc r="K9">
      <f>H214+H221+H596+H1160+H1164+H1168+H1172+H1182+H1183</f>
    </nc>
  </rcc>
  <rcc rId="4569" sId="3" odxf="1" dxf="1">
    <nc r="L9">
      <f>I214+I221+I596+I1160+I1164+I1168+I1172+I1182+I1183</f>
    </nc>
    <odxf>
      <numFmt numFmtId="0" formatCode="General"/>
    </odxf>
    <ndxf>
      <numFmt numFmtId="166" formatCode="#,##0.0"/>
    </ndxf>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611.xml><?xml version="1.0" encoding="utf-8"?>
<revisions xmlns="http://schemas.openxmlformats.org/spreadsheetml/2006/main" xmlns:r="http://schemas.openxmlformats.org/officeDocument/2006/relationships">
  <rcc rId="4369" sId="3" numFmtId="4">
    <oc r="H1174">
      <v>-25937.5</v>
    </oc>
    <nc r="H1174"/>
  </rcc>
  <rfmt sheetId="3" sqref="H45">
    <dxf>
      <numFmt numFmtId="4" formatCode="#,##0.00"/>
    </dxf>
  </rfmt>
  <rfmt sheetId="3" sqref="H45">
    <dxf>
      <numFmt numFmtId="166" formatCode="#,##0.0"/>
    </dxf>
  </rfmt>
  <rcc rId="4370" sId="3" numFmtId="4">
    <oc r="H118">
      <v>5.3</v>
    </oc>
    <nc r="H118">
      <v>5.3250000000000002</v>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год'!$A$1:$I$1200</formula>
    <oldFormula>'2014 год'!$A$1:$I$1200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год'!$A$8:$F$1200</formula>
    <oldFormula>'2014 год'!$A$8:$F$1200</oldFormula>
  </rdn>
  <rcv guid="{167491D8-6D6D-447D-A119-5E65D8431081}" action="add"/>
</revisions>
</file>

<file path=xl/revisions/revisionLog1611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год'!$A$1:$I$1192</formula>
    <oldFormula>'2014 год'!$A$1:$I$1192</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год'!$A$8:$F$1192</formula>
    <oldFormula>'2014 год'!$A$8:$F$1192</oldFormula>
  </rdn>
  <rcv guid="{EA1929C7-85F7-40DE-826A-94377FC9966E}" action="add"/>
</revisions>
</file>

<file path=xl/revisions/revisionLog161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Rows" hidden="1" oldHidden="1">
    <formula>'2014 год'!$338:$341,'2014 год'!$362:$365,'2014 год'!$373:$376</formula>
    <oldFormula>'2014 год'!$338:$341,'2014 год'!$362:$365,'2014 год'!$373:$376</oldFormula>
  </rdn>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6112.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год'!$A$1:$I$1166</formula>
    <oldFormula>'2014 год'!$A$1:$I$1166</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год'!$A$8:$F$1166</formula>
    <oldFormula>'2014 год'!$A$8:$F$1166</oldFormula>
  </rdn>
  <rcv guid="{EA1929C7-85F7-40DE-826A-94377FC9966E}" action="add"/>
</revisions>
</file>

<file path=xl/revisions/revisionLog161121.xml><?xml version="1.0" encoding="utf-8"?>
<revisions xmlns="http://schemas.openxmlformats.org/spreadsheetml/2006/main" xmlns:r="http://schemas.openxmlformats.org/officeDocument/2006/relationships">
  <rcc rId="2876" sId="3">
    <oc r="I414">
      <f>H414</f>
    </oc>
    <nc r="I414">
      <f>G414</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год'!$A$1:$I$1130</formula>
    <oldFormula>'2014 год'!$A$1:$I$1130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год'!$A$8:$F$1130</formula>
    <oldFormula>'2014 год'!$A$8:$F$1130</oldFormula>
  </rdn>
  <rcv guid="{167491D8-6D6D-447D-A119-5E65D8431081}" action="add"/>
</revisions>
</file>

<file path=xl/revisions/revisionLog1612.xml><?xml version="1.0" encoding="utf-8"?>
<revisions xmlns="http://schemas.openxmlformats.org/spreadsheetml/2006/main" xmlns:r="http://schemas.openxmlformats.org/officeDocument/2006/relationships">
  <rcc rId="3517" sId="3" numFmtId="4">
    <oc r="H65">
      <v>0</v>
    </oc>
    <nc r="H65">
      <v>120</v>
    </nc>
  </rcc>
  <rcc rId="3518" sId="3" numFmtId="4">
    <nc r="H93">
      <v>-188.3</v>
    </nc>
  </rcc>
  <rcc rId="3519" sId="3" numFmtId="4">
    <oc r="H104">
      <v>0</v>
    </oc>
    <nc r="H104">
      <v>134.30000000000001</v>
    </nc>
  </rcc>
  <rcc rId="3520" sId="3" numFmtId="4">
    <oc r="H122">
      <v>0</v>
    </oc>
    <nc r="H122">
      <v>-211.2</v>
    </nc>
  </rcc>
  <rcc rId="3521" sId="3" numFmtId="4">
    <oc r="H139">
      <v>0</v>
    </oc>
    <nc r="H139">
      <v>211.2</v>
    </nc>
  </rcc>
  <rcc rId="3522" sId="3" numFmtId="4">
    <nc r="H193">
      <v>37.799999999999997</v>
    </nc>
  </rcc>
  <rrc rId="3523" sId="3" ref="A211:XFD211" action="insertRow">
    <undo index="0" exp="area" ref3D="1" dr="$G$1:$G$1048576" dn="Z_5B0ECC04_287D_41FE_BA8D_5B249E27F599_.wvu.Cols" sId="3"/>
  </rrc>
  <rrc rId="3524" sId="3" ref="A211:XFD211" action="insertRow">
    <undo index="0" exp="area" ref3D="1" dr="$G$1:$G$1048576" dn="Z_5B0ECC04_287D_41FE_BA8D_5B249E27F599_.wvu.Cols" sId="3"/>
  </rrc>
  <rfmt sheetId="3" sqref="A211:I211">
    <dxf>
      <fill>
        <patternFill>
          <bgColor theme="0"/>
        </patternFill>
      </fill>
    </dxf>
  </rfmt>
  <rrc rId="3525" sId="3" ref="A211:XFD211" action="insertRow">
    <undo index="0" exp="area" ref3D="1" dr="$G$1:$G$1048576" dn="Z_5B0ECC04_287D_41FE_BA8D_5B249E27F599_.wvu.Cols" sId="3"/>
  </rrc>
  <rcc rId="3526" sId="3" odxf="1" dxf="1">
    <nc r="A211" t="inlineStr">
      <is>
        <t>Межбюджетные трансферты</t>
      </is>
    </nc>
    <odxf>
      <numFmt numFmtId="0" formatCode="General"/>
      <fill>
        <patternFill patternType="solid">
          <bgColor theme="8" tint="0.79998168889431442"/>
        </patternFill>
      </fill>
    </odxf>
    <ndxf>
      <numFmt numFmtId="30" formatCode="@"/>
      <fill>
        <patternFill patternType="none">
          <bgColor indexed="65"/>
        </patternFill>
      </fill>
    </ndxf>
  </rcc>
  <rcc rId="3527" sId="3" odxf="1" dxf="1">
    <nc r="B211" t="inlineStr">
      <is>
        <t>923</t>
      </is>
    </nc>
    <odxf>
      <fill>
        <patternFill patternType="solid">
          <bgColor theme="8" tint="0.79998168889431442"/>
        </patternFill>
      </fill>
    </odxf>
    <ndxf>
      <fill>
        <patternFill patternType="none">
          <bgColor indexed="65"/>
        </patternFill>
      </fill>
    </ndxf>
  </rcc>
  <rcc rId="3528" sId="3" odxf="1" dxf="1">
    <nc r="C211" t="inlineStr">
      <is>
        <t>04</t>
      </is>
    </nc>
    <odxf>
      <fill>
        <patternFill patternType="solid">
          <bgColor theme="8" tint="0.79998168889431442"/>
        </patternFill>
      </fill>
    </odxf>
    <ndxf>
      <fill>
        <patternFill patternType="none">
          <bgColor indexed="65"/>
        </patternFill>
      </fill>
    </ndxf>
  </rcc>
  <rcc rId="3529" sId="3" odxf="1" dxf="1">
    <nc r="D211" t="inlineStr">
      <is>
        <t>09</t>
      </is>
    </nc>
    <odxf>
      <fill>
        <patternFill patternType="solid">
          <bgColor theme="8" tint="0.79998168889431442"/>
        </patternFill>
      </fill>
    </odxf>
    <ndxf>
      <fill>
        <patternFill patternType="none">
          <bgColor indexed="65"/>
        </patternFill>
      </fill>
    </ndxf>
  </rcc>
  <rfmt sheetId="3" sqref="E211" start="0" length="0">
    <dxf>
      <fill>
        <patternFill patternType="none">
          <bgColor indexed="65"/>
        </patternFill>
      </fill>
    </dxf>
  </rfmt>
  <rcc rId="3530" sId="3" odxf="1" dxf="1">
    <nc r="F211" t="inlineStr">
      <is>
        <t>500</t>
      </is>
    </nc>
    <odxf>
      <fill>
        <patternFill patternType="solid">
          <bgColor theme="8" tint="0.79998168889431442"/>
        </patternFill>
      </fill>
    </odxf>
    <ndxf>
      <fill>
        <patternFill patternType="none">
          <bgColor indexed="65"/>
        </patternFill>
      </fill>
    </ndxf>
  </rcc>
  <rcc rId="3531" sId="3" odxf="1" dxf="1">
    <nc r="G211">
      <f>G212</f>
    </nc>
    <odxf>
      <fill>
        <patternFill patternType="solid">
          <bgColor theme="8" tint="0.79998168889431442"/>
        </patternFill>
      </fill>
    </odxf>
    <ndxf>
      <fill>
        <patternFill patternType="none">
          <bgColor indexed="65"/>
        </patternFill>
      </fill>
    </ndxf>
  </rcc>
  <rcc rId="3532" sId="3" odxf="1" dxf="1">
    <nc r="H211">
      <f>H212</f>
    </nc>
    <odxf>
      <fill>
        <patternFill patternType="solid">
          <bgColor theme="8" tint="0.79998168889431442"/>
        </patternFill>
      </fill>
    </odxf>
    <ndxf>
      <fill>
        <patternFill patternType="none">
          <bgColor indexed="65"/>
        </patternFill>
      </fill>
    </ndxf>
  </rcc>
  <rcc rId="3533" sId="3" odxf="1" dxf="1">
    <nc r="I211">
      <f>I212</f>
    </nc>
    <odxf>
      <fill>
        <patternFill patternType="solid">
          <bgColor theme="8" tint="0.79998168889431442"/>
        </patternFill>
      </fill>
    </odxf>
    <ndxf>
      <fill>
        <patternFill patternType="none">
          <bgColor indexed="65"/>
        </patternFill>
      </fill>
    </ndxf>
  </rcc>
  <rcc rId="3534" sId="3" odxf="1" dxf="1">
    <nc r="A212" t="inlineStr">
      <is>
        <t>Субсидии</t>
      </is>
    </nc>
    <odxf>
      <numFmt numFmtId="0" formatCode="General"/>
      <fill>
        <patternFill patternType="solid">
          <bgColor theme="0"/>
        </patternFill>
      </fill>
    </odxf>
    <ndxf>
      <numFmt numFmtId="30" formatCode="@"/>
      <fill>
        <patternFill patternType="none">
          <bgColor indexed="65"/>
        </patternFill>
      </fill>
    </ndxf>
  </rcc>
  <rcc rId="3535" sId="3" odxf="1" dxf="1">
    <nc r="B212" t="inlineStr">
      <is>
        <t>923</t>
      </is>
    </nc>
    <odxf>
      <fill>
        <patternFill patternType="solid">
          <bgColor theme="0"/>
        </patternFill>
      </fill>
    </odxf>
    <ndxf>
      <fill>
        <patternFill patternType="none">
          <bgColor indexed="65"/>
        </patternFill>
      </fill>
    </ndxf>
  </rcc>
  <rcc rId="3536" sId="3" odxf="1" dxf="1">
    <nc r="C212" t="inlineStr">
      <is>
        <t>04</t>
      </is>
    </nc>
    <odxf>
      <fill>
        <patternFill patternType="solid">
          <bgColor theme="0"/>
        </patternFill>
      </fill>
    </odxf>
    <ndxf>
      <fill>
        <patternFill patternType="none">
          <bgColor indexed="65"/>
        </patternFill>
      </fill>
    </ndxf>
  </rcc>
  <rcc rId="3537" sId="3" odxf="1" dxf="1">
    <nc r="D212" t="inlineStr">
      <is>
        <t>09</t>
      </is>
    </nc>
    <odxf>
      <fill>
        <patternFill patternType="solid">
          <bgColor theme="0"/>
        </patternFill>
      </fill>
    </odxf>
    <ndxf>
      <fill>
        <patternFill patternType="none">
          <bgColor indexed="65"/>
        </patternFill>
      </fill>
    </ndxf>
  </rcc>
  <rfmt sheetId="3" sqref="E212" start="0" length="0">
    <dxf>
      <fill>
        <patternFill patternType="none">
          <bgColor indexed="65"/>
        </patternFill>
      </fill>
    </dxf>
  </rfmt>
  <rcc rId="3538" sId="3" odxf="1" dxf="1">
    <nc r="F212" t="inlineStr">
      <is>
        <t>520</t>
      </is>
    </nc>
    <odxf>
      <fill>
        <patternFill patternType="solid">
          <bgColor theme="0"/>
        </patternFill>
      </fill>
    </odxf>
    <ndxf>
      <fill>
        <patternFill patternType="none">
          <bgColor indexed="65"/>
        </patternFill>
      </fill>
    </ndxf>
  </rcc>
  <rcc rId="3539" sId="3" odxf="1" dxf="1">
    <nc r="G212">
      <f>G213</f>
    </nc>
    <odxf>
      <fill>
        <patternFill patternType="solid">
          <bgColor theme="0"/>
        </patternFill>
      </fill>
    </odxf>
    <ndxf>
      <fill>
        <patternFill patternType="none">
          <bgColor indexed="65"/>
        </patternFill>
      </fill>
    </ndxf>
  </rcc>
  <rcc rId="3540" sId="3" odxf="1" dxf="1">
    <nc r="H212">
      <f>H213</f>
    </nc>
    <odxf>
      <fill>
        <patternFill patternType="solid">
          <bgColor theme="0"/>
        </patternFill>
      </fill>
    </odxf>
    <ndxf>
      <fill>
        <patternFill patternType="none">
          <bgColor indexed="65"/>
        </patternFill>
      </fill>
    </ndxf>
  </rcc>
  <rcc rId="3541" sId="3" odxf="1" dxf="1">
    <nc r="I212">
      <f>I213</f>
    </nc>
    <odxf>
      <fill>
        <patternFill patternType="solid">
          <bgColor theme="0"/>
        </patternFill>
      </fill>
    </odxf>
    <ndxf>
      <fill>
        <patternFill patternType="none">
          <bgColor indexed="65"/>
        </patternFill>
      </fill>
    </ndxf>
  </rcc>
  <rcc rId="3542" sId="3">
    <nc r="E211" t="inlineStr">
      <is>
        <t>99 0 7223</t>
      </is>
    </nc>
  </rcc>
  <rcc rId="3543" sId="3">
    <nc r="E212" t="inlineStr">
      <is>
        <t>99 0 7223</t>
      </is>
    </nc>
  </rcc>
  <rcc rId="3544" sId="3">
    <nc r="F213" t="inlineStr">
      <is>
        <t>521</t>
      </is>
    </nc>
  </rcc>
  <rcc rId="3545" sId="3">
    <nc r="A213" t="inlineStr">
      <is>
        <t>Субсидии, за исключением субсидий на софинансирование капитальных вложений в объект государственной (муниципальной) собственности</t>
      </is>
    </nc>
  </rcc>
  <rcc rId="3546" sId="3">
    <nc r="B213" t="inlineStr">
      <is>
        <t>923</t>
      </is>
    </nc>
  </rcc>
  <rcc rId="3547" sId="3">
    <nc r="C213" t="inlineStr">
      <is>
        <t>04</t>
      </is>
    </nc>
  </rcc>
  <rcc rId="3548" sId="3">
    <nc r="D213" t="inlineStr">
      <is>
        <t>09</t>
      </is>
    </nc>
  </rcc>
  <rcc rId="3549" sId="3">
    <nc r="E213" t="inlineStr">
      <is>
        <t>99 0 7223</t>
      </is>
    </nc>
  </rcc>
  <rcc rId="3550" sId="3" numFmtId="4">
    <nc r="H213">
      <v>19637.3</v>
    </nc>
  </rcc>
  <rcc rId="3551" sId="3">
    <nc r="I213">
      <f>H213</f>
    </nc>
  </rcc>
  <rcc rId="3552" sId="3">
    <oc r="H207">
      <f>H208</f>
    </oc>
    <nc r="H207">
      <f>H208+H211</f>
    </nc>
  </rcc>
  <rcc rId="3553" sId="3">
    <oc r="I207">
      <f>I208</f>
    </oc>
    <nc r="I207">
      <f>I208+I211</f>
    </nc>
  </rcc>
  <rcc rId="3554" sId="3" numFmtId="4">
    <oc r="H217">
      <v>0</v>
    </oc>
    <nc r="H217">
      <v>-300</v>
    </nc>
  </rcc>
  <rcc rId="3555" sId="3" numFmtId="4">
    <oc r="H225">
      <v>0</v>
    </oc>
    <nc r="H225">
      <v>300</v>
    </nc>
  </rcc>
  <rcc rId="3556" sId="3" numFmtId="4">
    <nc r="H229">
      <v>-828.6</v>
    </nc>
  </rcc>
  <rcc rId="3557" sId="3" numFmtId="4">
    <nc r="H233">
      <v>828.6</v>
    </nc>
  </rcc>
  <rcv guid="{EA1929C7-85F7-40DE-826A-94377FC9966E}" action="delete"/>
  <rdn rId="0" localSheetId="3" customView="1" name="Z_EA1929C7_85F7_40DE_826A_94377FC9966E_.wvu.PrintArea" hidden="1" oldHidden="1">
    <formula>'2014 год'!$A$1:$I$1166</formula>
    <oldFormula>'2014 год'!$A$1:$I$1166</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год'!$A$8:$F$1166</formula>
    <oldFormula>'2014 год'!$A$8:$F$1166</oldFormula>
  </rdn>
  <rcv guid="{EA1929C7-85F7-40DE-826A-94377FC9966E}" action="add"/>
</revisions>
</file>

<file path=xl/revisions/revisionLog16121.xml><?xml version="1.0" encoding="utf-8"?>
<revisions xmlns="http://schemas.openxmlformats.org/spreadsheetml/2006/main" xmlns:r="http://schemas.openxmlformats.org/officeDocument/2006/relationships">
  <rcc rId="2882" sId="3">
    <oc r="G392">
      <f>G393+G406</f>
    </oc>
    <nc r="G392">
      <f>G393+G406+G411</f>
    </nc>
  </rcc>
  <rcc rId="2883" sId="3">
    <oc r="H392">
      <f>H393+H406+H411</f>
    </oc>
    <nc r="H392">
      <f>H393+H406+H411</f>
    </nc>
  </rcc>
  <rrc rId="2884" sId="3" ref="A1091:XFD1091" action="insertRow">
    <undo index="0" exp="area" ref3D="1" dr="$G$1:$G$1048576" dn="Z_5B0ECC04_287D_41FE_BA8D_5B249E27F599_.wvu.Cols" sId="3"/>
  </rrc>
  <rrc rId="2885" sId="3" ref="A1091:XFD1091" action="insertRow">
    <undo index="0" exp="area" ref3D="1" dr="$G$1:$G$1048576" dn="Z_5B0ECC04_287D_41FE_BA8D_5B249E27F599_.wvu.Cols" sId="3"/>
  </rrc>
  <rrc rId="2886" sId="3" ref="A1091:XFD1092" action="insertRow">
    <undo index="0" exp="area" ref3D="1" dr="$G$1:$G$1048576" dn="Z_5B0ECC04_287D_41FE_BA8D_5B249E27F599_.wvu.Cols" sId="3"/>
  </rrc>
  <rfmt sheetId="3" sqref="A1091:I1093">
    <dxf>
      <fill>
        <patternFill patternType="none">
          <bgColor auto="1"/>
        </patternFill>
      </fill>
    </dxf>
  </rfmt>
  <rcc rId="2887" sId="3">
    <nc r="B1094" t="inlineStr">
      <is>
        <t>992</t>
      </is>
    </nc>
  </rcc>
  <rcc rId="2888" sId="3">
    <nc r="C1094" t="inlineStr">
      <is>
        <t>01</t>
      </is>
    </nc>
  </rcc>
  <rcc rId="2889" sId="3">
    <nc r="D1094" t="inlineStr">
      <is>
        <t>06</t>
      </is>
    </nc>
  </rcc>
  <rcc rId="2890" sId="3">
    <nc r="E1094" t="inlineStr">
      <is>
        <t>99 0 7316</t>
      </is>
    </nc>
  </rcc>
  <rcc rId="2891" sId="3">
    <nc r="F1094" t="inlineStr">
      <is>
        <t>244</t>
      </is>
    </nc>
  </rcc>
  <rcc rId="2892" sId="3" numFmtId="4">
    <nc r="H1094">
      <v>3.5</v>
    </nc>
  </rcc>
  <rcc rId="2893" sId="3">
    <nc r="G1093">
      <f>G1094</f>
    </nc>
  </rcc>
  <rcc rId="2894" sId="3">
    <nc r="G1092">
      <f>G1093</f>
    </nc>
  </rcc>
  <rcc rId="2895" sId="3">
    <nc r="G1091">
      <f>G1092</f>
    </nc>
  </rcc>
  <rcc rId="2896" sId="3">
    <nc r="H1091">
      <f>H1092</f>
    </nc>
  </rcc>
  <rcc rId="2897" sId="3">
    <nc r="I1091">
      <f>I1092</f>
    </nc>
  </rcc>
  <rcc rId="2898" sId="3">
    <nc r="H1092">
      <f>H1093</f>
    </nc>
  </rcc>
  <rcc rId="2899" sId="3">
    <nc r="I1092">
      <f>I1093</f>
    </nc>
  </rcc>
  <rcc rId="2900" sId="3">
    <nc r="H1093">
      <f>H1094</f>
    </nc>
  </rcc>
  <rcc rId="2901" sId="3">
    <nc r="I1093">
      <f>I1094</f>
    </nc>
  </rcc>
  <rcc rId="2902" sId="3">
    <nc r="I1094">
      <f>H1094</f>
    </nc>
  </rcc>
  <rcc rId="2903" sId="3" odxf="1" dxf="1">
    <nc r="A1092" t="inlineStr">
      <is>
        <t>Закупка товаров, работ и услуг для государственных (муниципальных) нужд</t>
      </is>
    </nc>
    <odxf>
      <alignment horizontal="left" readingOrder="0"/>
    </odxf>
    <ndxf>
      <alignment horizontal="justify" readingOrder="0"/>
    </ndxf>
  </rcc>
  <rcc rId="2904" sId="3" odxf="1" dxf="1">
    <nc r="A1093" t="inlineStr">
      <is>
        <t>Иные закупки товаров, работ и услуг для обеспечения государственных (муниципальных) нужд</t>
      </is>
    </nc>
    <odxf>
      <alignment horizontal="left" readingOrder="0"/>
    </odxf>
    <ndxf>
      <alignment horizontal="justify" readingOrder="0"/>
    </ndxf>
  </rcc>
  <rcc rId="2905" sId="3">
    <nc r="A1094" t="inlineStr">
      <is>
        <t>Прочая закупка товаров, работ и услуг для обеспечения государственных (муниципальных) нужд</t>
      </is>
    </nc>
  </rcc>
  <rcc rId="2906" sId="3">
    <nc r="A1091" t="inlineStr">
      <is>
        <t>Осуществление переданных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статьями 6, 7, частями 1 и 2 статьи 8 Закона Республики Коми «Об административной ответственности в Республике Коми»</t>
      </is>
    </nc>
  </rcc>
  <rcc rId="2907" sId="3">
    <nc r="B1093" t="inlineStr">
      <is>
        <t>992</t>
      </is>
    </nc>
  </rcc>
  <rcc rId="2908" sId="3">
    <nc r="B1092" t="inlineStr">
      <is>
        <t>992</t>
      </is>
    </nc>
  </rcc>
  <rcc rId="2909" sId="3">
    <nc r="B1091" t="inlineStr">
      <is>
        <t>992</t>
      </is>
    </nc>
  </rcc>
  <rcc rId="2910" sId="3">
    <nc r="C1091" t="inlineStr">
      <is>
        <t>01</t>
      </is>
    </nc>
  </rcc>
  <rcc rId="2911" sId="3">
    <nc r="C1092" t="inlineStr">
      <is>
        <t>01</t>
      </is>
    </nc>
  </rcc>
  <rcc rId="2912" sId="3">
    <nc r="C1093" t="inlineStr">
      <is>
        <t>01</t>
      </is>
    </nc>
  </rcc>
  <rcc rId="2913" sId="3">
    <nc r="D1093" t="inlineStr">
      <is>
        <t>06</t>
      </is>
    </nc>
  </rcc>
  <rcc rId="2914" sId="3">
    <nc r="D1092" t="inlineStr">
      <is>
        <t>06</t>
      </is>
    </nc>
  </rcc>
  <rcc rId="2915" sId="3">
    <nc r="D1091" t="inlineStr">
      <is>
        <t>06</t>
      </is>
    </nc>
  </rcc>
  <rcc rId="2916" sId="3">
    <nc r="E1093" t="inlineStr">
      <is>
        <t>99 0 7316\</t>
      </is>
    </nc>
  </rcc>
  <rcc rId="2917" sId="3">
    <nc r="E1092" t="inlineStr">
      <is>
        <t>99 0 7316</t>
      </is>
    </nc>
  </rcc>
  <rcc rId="2918" sId="3">
    <nc r="E1091" t="inlineStr">
      <is>
        <t>99 0 7316</t>
      </is>
    </nc>
  </rcc>
  <rcc rId="2919" sId="3">
    <nc r="F1093" t="inlineStr">
      <is>
        <t>240</t>
      </is>
    </nc>
  </rcc>
  <rcc rId="2920" sId="3">
    <nc r="F1092" t="inlineStr">
      <is>
        <t>200</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год'!$A$1:$I$1134</formula>
    <oldFormula>'2014 год'!$A$1:$I$1134</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год'!$A$8:$F$1134</formula>
    <oldFormula>'2014 год'!$A$8:$F$1134</oldFormula>
  </rdn>
  <rcv guid="{167491D8-6D6D-447D-A119-5E65D8431081}" action="add"/>
</revisions>
</file>

<file path=xl/revisions/revisionLog162.xml><?xml version="1.0" encoding="utf-8"?>
<revisions xmlns="http://schemas.openxmlformats.org/spreadsheetml/2006/main" xmlns:r="http://schemas.openxmlformats.org/officeDocument/2006/relationships">
  <rcc rId="4498" sId="3" numFmtId="4">
    <oc r="H783">
      <v>0</v>
    </oc>
    <nc r="H783">
      <v>44.4</v>
    </nc>
  </rcc>
  <rcc rId="4499" sId="3" numFmtId="4">
    <oc r="H784">
      <f>-120+50+40+30</f>
    </oc>
    <nc r="H784">
      <v>138.80000000000001</v>
    </nc>
  </rcc>
  <rcc rId="4500" sId="3" numFmtId="4">
    <oc r="H600">
      <v>0</v>
    </oc>
    <nc r="H600">
      <v>-43</v>
    </nc>
  </rcc>
  <rcc rId="4501" sId="3" numFmtId="4">
    <oc r="H593">
      <v>0</v>
    </oc>
    <nc r="H593">
      <v>-30</v>
    </nc>
  </rcc>
  <rcc rId="4502" sId="3" numFmtId="4">
    <oc r="H615">
      <f>-127.1+127.1</f>
    </oc>
    <nc r="H615">
      <v>73</v>
    </nc>
  </rcc>
  <rcv guid="{DA15D12B-B687-4104-AF35-4470F046E021}" action="delete"/>
  <rdn rId="0" localSheetId="3" customView="1" name="Z_DA15D12B_B687_4104_AF35_4470F046E021_.wvu.FilterData" hidden="1" oldHidden="1">
    <formula>'2014 год'!$A$11:$G$1201</formula>
    <oldFormula>'2014 год'!$A$11:$G$1201</oldFormula>
  </rdn>
  <rcv guid="{DA15D12B-B687-4104-AF35-4470F046E021}" action="add"/>
</revisions>
</file>

<file path=xl/revisions/revisionLog162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год'!$A$1:$I$1200</formula>
    <oldFormula>'2014 год'!$A$1:$I$1200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год'!$A$8:$F$1200</formula>
    <oldFormula>'2014 год'!$A$8:$F$1200</oldFormula>
  </rdn>
  <rcv guid="{167491D8-6D6D-447D-A119-5E65D8431081}" action="add"/>
</revisions>
</file>

<file path=xl/revisions/revisionLog16211.xml><?xml version="1.0" encoding="utf-8"?>
<revisions xmlns="http://schemas.openxmlformats.org/spreadsheetml/2006/main" xmlns:r="http://schemas.openxmlformats.org/officeDocument/2006/relationships">
  <rrc rId="2926" sId="3" ref="A1095:XFD1095" action="insertRow">
    <undo index="0" exp="area" ref3D="1" dr="$G$1:$G$1048576" dn="Z_5B0ECC04_287D_41FE_BA8D_5B249E27F599_.wvu.Cols" sId="3"/>
  </rrc>
  <rrc rId="2927" sId="3" ref="A1095:XFD1095" action="insertRow">
    <undo index="0" exp="area" ref3D="1" dr="$G$1:$G$1048576" dn="Z_5B0ECC04_287D_41FE_BA8D_5B249E27F599_.wvu.Cols" sId="3"/>
  </rrc>
  <rrc rId="2928" sId="3" ref="A1095:XFD1096" action="insertRow">
    <undo index="0" exp="area" ref3D="1" dr="$G$1:$G$1048576" dn="Z_5B0ECC04_287D_41FE_BA8D_5B249E27F599_.wvu.Cols" sId="3"/>
  </rrc>
  <rcc rId="2929" sId="3" odxf="1" dxf="1">
    <nc r="A1095" t="inlineStr">
      <is>
        <t>Осуществление переданных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статьями 6, 7, частями 1 и 2 статьи 8 Закона Республики Коми «Об административной ответственности в Республике Коми»</t>
      </is>
    </nc>
    <odxf>
      <fill>
        <patternFill patternType="solid">
          <bgColor theme="8" tint="0.79998168889431442"/>
        </patternFill>
      </fill>
    </odxf>
    <ndxf>
      <fill>
        <patternFill patternType="none">
          <bgColor indexed="65"/>
        </patternFill>
      </fill>
    </ndxf>
  </rcc>
  <rcc rId="2930" sId="3" odxf="1" dxf="1">
    <nc r="B1095" t="inlineStr">
      <is>
        <t>992</t>
      </is>
    </nc>
    <odxf>
      <fill>
        <patternFill patternType="solid">
          <bgColor theme="8" tint="0.79998168889431442"/>
        </patternFill>
      </fill>
    </odxf>
    <ndxf>
      <fill>
        <patternFill patternType="none">
          <bgColor indexed="65"/>
        </patternFill>
      </fill>
    </ndxf>
  </rcc>
  <rcc rId="2931" sId="3" odxf="1" dxf="1">
    <nc r="C1095" t="inlineStr">
      <is>
        <t>01</t>
      </is>
    </nc>
    <odxf>
      <fill>
        <patternFill patternType="solid">
          <bgColor theme="8" tint="0.79998168889431442"/>
        </patternFill>
      </fill>
    </odxf>
    <ndxf>
      <fill>
        <patternFill patternType="none">
          <bgColor indexed="65"/>
        </patternFill>
      </fill>
    </ndxf>
  </rcc>
  <rcc rId="2932" sId="3" odxf="1" dxf="1">
    <nc r="D1095" t="inlineStr">
      <is>
        <t>06</t>
      </is>
    </nc>
    <odxf>
      <fill>
        <patternFill patternType="solid">
          <bgColor theme="8" tint="0.79998168889431442"/>
        </patternFill>
      </fill>
    </odxf>
    <ndxf>
      <fill>
        <patternFill patternType="none">
          <bgColor indexed="65"/>
        </patternFill>
      </fill>
    </ndxf>
  </rcc>
  <rcc rId="2933" sId="3" odxf="1" dxf="1">
    <nc r="E1095" t="inlineStr">
      <is>
        <t>99 0 7316</t>
      </is>
    </nc>
    <odxf>
      <fill>
        <patternFill patternType="solid">
          <bgColor theme="8" tint="0.79998168889431442"/>
        </patternFill>
      </fill>
    </odxf>
    <ndxf>
      <fill>
        <patternFill patternType="none">
          <bgColor indexed="65"/>
        </patternFill>
      </fill>
    </ndxf>
  </rcc>
  <rfmt sheetId="3" sqref="F1095" start="0" length="0">
    <dxf>
      <fill>
        <patternFill patternType="none">
          <bgColor indexed="65"/>
        </patternFill>
      </fill>
    </dxf>
  </rfmt>
  <rcc rId="2934" sId="3" odxf="1" dxf="1">
    <nc r="A1096" t="inlineStr">
      <is>
        <t>Закупка товаров, работ и услуг для государственных (муниципальных) нужд</t>
      </is>
    </nc>
    <odxf>
      <fill>
        <patternFill patternType="solid">
          <bgColor theme="8" tint="0.79998168889431442"/>
        </patternFill>
      </fill>
      <alignment horizontal="left" readingOrder="0"/>
    </odxf>
    <ndxf>
      <fill>
        <patternFill patternType="none">
          <bgColor indexed="65"/>
        </patternFill>
      </fill>
      <alignment horizontal="justify" readingOrder="0"/>
    </ndxf>
  </rcc>
  <rcc rId="2935" sId="3" odxf="1" dxf="1">
    <nc r="B1096" t="inlineStr">
      <is>
        <t>992</t>
      </is>
    </nc>
    <odxf>
      <fill>
        <patternFill patternType="solid">
          <bgColor theme="8" tint="0.79998168889431442"/>
        </patternFill>
      </fill>
    </odxf>
    <ndxf>
      <fill>
        <patternFill patternType="none">
          <bgColor indexed="65"/>
        </patternFill>
      </fill>
    </ndxf>
  </rcc>
  <rcc rId="2936" sId="3" odxf="1" dxf="1">
    <nc r="C1096" t="inlineStr">
      <is>
        <t>01</t>
      </is>
    </nc>
    <odxf>
      <fill>
        <patternFill patternType="solid">
          <bgColor theme="8" tint="0.79998168889431442"/>
        </patternFill>
      </fill>
    </odxf>
    <ndxf>
      <fill>
        <patternFill patternType="none">
          <bgColor indexed="65"/>
        </patternFill>
      </fill>
    </ndxf>
  </rcc>
  <rcc rId="2937" sId="3" odxf="1" dxf="1">
    <nc r="D1096" t="inlineStr">
      <is>
        <t>06</t>
      </is>
    </nc>
    <odxf>
      <fill>
        <patternFill patternType="solid">
          <bgColor theme="8" tint="0.79998168889431442"/>
        </patternFill>
      </fill>
    </odxf>
    <ndxf>
      <fill>
        <patternFill patternType="none">
          <bgColor indexed="65"/>
        </patternFill>
      </fill>
    </ndxf>
  </rcc>
  <rcc rId="2938" sId="3" odxf="1" dxf="1">
    <nc r="E1096" t="inlineStr">
      <is>
        <t>99 0 7316</t>
      </is>
    </nc>
    <odxf>
      <fill>
        <patternFill patternType="solid">
          <bgColor theme="8" tint="0.79998168889431442"/>
        </patternFill>
      </fill>
    </odxf>
    <ndxf>
      <fill>
        <patternFill patternType="none">
          <bgColor indexed="65"/>
        </patternFill>
      </fill>
    </ndxf>
  </rcc>
  <rcc rId="2939" sId="3" odxf="1" dxf="1">
    <nc r="F1096" t="inlineStr">
      <is>
        <t>200</t>
      </is>
    </nc>
    <odxf>
      <fill>
        <patternFill patternType="solid">
          <bgColor theme="8" tint="0.79998168889431442"/>
        </patternFill>
      </fill>
    </odxf>
    <ndxf>
      <fill>
        <patternFill patternType="none">
          <bgColor indexed="65"/>
        </patternFill>
      </fill>
    </ndxf>
  </rcc>
  <rcc rId="2940" sId="3" odxf="1" dxf="1">
    <nc r="A1097" t="inlineStr">
      <is>
        <t>Иные закупки товаров, работ и услуг для обеспечения государственных (муниципальных) нужд</t>
      </is>
    </nc>
    <odxf>
      <fill>
        <patternFill patternType="solid">
          <bgColor theme="8" tint="0.79998168889431442"/>
        </patternFill>
      </fill>
      <alignment horizontal="left" readingOrder="0"/>
    </odxf>
    <ndxf>
      <fill>
        <patternFill patternType="none">
          <bgColor indexed="65"/>
        </patternFill>
      </fill>
      <alignment horizontal="justify" readingOrder="0"/>
    </ndxf>
  </rcc>
  <rcc rId="2941" sId="3" odxf="1" dxf="1">
    <nc r="B1097" t="inlineStr">
      <is>
        <t>992</t>
      </is>
    </nc>
    <odxf>
      <fill>
        <patternFill patternType="solid">
          <bgColor theme="8" tint="0.79998168889431442"/>
        </patternFill>
      </fill>
    </odxf>
    <ndxf>
      <fill>
        <patternFill patternType="none">
          <bgColor indexed="65"/>
        </patternFill>
      </fill>
    </ndxf>
  </rcc>
  <rcc rId="2942" sId="3" odxf="1" dxf="1">
    <nc r="C1097" t="inlineStr">
      <is>
        <t>01</t>
      </is>
    </nc>
    <odxf>
      <fill>
        <patternFill patternType="solid">
          <bgColor theme="8" tint="0.79998168889431442"/>
        </patternFill>
      </fill>
    </odxf>
    <ndxf>
      <fill>
        <patternFill patternType="none">
          <bgColor indexed="65"/>
        </patternFill>
      </fill>
    </ndxf>
  </rcc>
  <rcc rId="2943" sId="3" odxf="1" dxf="1">
    <nc r="D1097" t="inlineStr">
      <is>
        <t>06</t>
      </is>
    </nc>
    <odxf>
      <fill>
        <patternFill patternType="solid">
          <bgColor theme="8" tint="0.79998168889431442"/>
        </patternFill>
      </fill>
    </odxf>
    <ndxf>
      <fill>
        <patternFill patternType="none">
          <bgColor indexed="65"/>
        </patternFill>
      </fill>
    </ndxf>
  </rcc>
  <rcc rId="2944" sId="3" odxf="1" dxf="1">
    <nc r="E1097" t="inlineStr">
      <is>
        <t>99 0 7316\</t>
      </is>
    </nc>
    <odxf>
      <fill>
        <patternFill patternType="solid">
          <bgColor theme="8" tint="0.79998168889431442"/>
        </patternFill>
      </fill>
    </odxf>
    <ndxf>
      <fill>
        <patternFill patternType="none">
          <bgColor indexed="65"/>
        </patternFill>
      </fill>
    </ndxf>
  </rcc>
  <rcc rId="2945" sId="3" odxf="1" dxf="1">
    <nc r="F1097" t="inlineStr">
      <is>
        <t>240</t>
      </is>
    </nc>
    <odxf>
      <fill>
        <patternFill patternType="solid">
          <bgColor theme="8" tint="0.79998168889431442"/>
        </patternFill>
      </fill>
    </odxf>
    <ndxf>
      <fill>
        <patternFill patternType="none">
          <bgColor indexed="65"/>
        </patternFill>
      </fill>
    </ndxf>
  </rcc>
  <rcc rId="2946" sId="3">
    <nc r="A1098" t="inlineStr">
      <is>
        <t>Прочая закупка товаров, работ и услуг для обеспечения государственных (муниципальных) нужд</t>
      </is>
    </nc>
  </rcc>
  <rcc rId="2947" sId="3">
    <nc r="B1098" t="inlineStr">
      <is>
        <t>992</t>
      </is>
    </nc>
  </rcc>
  <rcc rId="2948" sId="3">
    <nc r="C1098" t="inlineStr">
      <is>
        <t>01</t>
      </is>
    </nc>
  </rcc>
  <rcc rId="2949" sId="3">
    <nc r="D1098" t="inlineStr">
      <is>
        <t>06</t>
      </is>
    </nc>
  </rcc>
  <rcc rId="2950" sId="3">
    <nc r="E1098" t="inlineStr">
      <is>
        <t>99 0 7316</t>
      </is>
    </nc>
  </rcc>
  <rcc rId="2951" sId="3">
    <nc r="F1098" t="inlineStr">
      <is>
        <t>244</t>
      </is>
    </nc>
  </rcc>
  <rcc rId="2952" sId="3" odxf="1" dxf="1">
    <nc r="G1095">
      <f>G1096</f>
    </nc>
    <odxf>
      <fill>
        <patternFill patternType="solid">
          <bgColor theme="8" tint="0.79998168889431442"/>
        </patternFill>
      </fill>
    </odxf>
    <ndxf>
      <fill>
        <patternFill patternType="none">
          <bgColor indexed="65"/>
        </patternFill>
      </fill>
    </ndxf>
  </rcc>
  <rcc rId="2953" sId="3" odxf="1" dxf="1">
    <nc r="H1095">
      <f>H1096</f>
    </nc>
    <odxf>
      <fill>
        <patternFill patternType="solid">
          <bgColor theme="8" tint="0.79998168889431442"/>
        </patternFill>
      </fill>
    </odxf>
    <ndxf>
      <fill>
        <patternFill patternType="none">
          <bgColor indexed="65"/>
        </patternFill>
      </fill>
    </ndxf>
  </rcc>
  <rcc rId="2954" sId="3" odxf="1" dxf="1">
    <nc r="I1095">
      <f>I1096</f>
    </nc>
    <odxf>
      <fill>
        <patternFill patternType="solid">
          <bgColor theme="8" tint="0.79998168889431442"/>
        </patternFill>
      </fill>
    </odxf>
    <ndxf>
      <fill>
        <patternFill patternType="none">
          <bgColor indexed="65"/>
        </patternFill>
      </fill>
    </ndxf>
  </rcc>
  <rcc rId="2955" sId="3" odxf="1" dxf="1">
    <nc r="G1096">
      <f>G1097</f>
    </nc>
    <odxf>
      <fill>
        <patternFill patternType="solid">
          <bgColor theme="8" tint="0.79998168889431442"/>
        </patternFill>
      </fill>
    </odxf>
    <ndxf>
      <fill>
        <patternFill patternType="none">
          <bgColor indexed="65"/>
        </patternFill>
      </fill>
    </ndxf>
  </rcc>
  <rcc rId="2956" sId="3" odxf="1" dxf="1">
    <nc r="H1096">
      <f>H1097</f>
    </nc>
    <odxf>
      <fill>
        <patternFill patternType="solid">
          <bgColor theme="8" tint="0.79998168889431442"/>
        </patternFill>
      </fill>
    </odxf>
    <ndxf>
      <fill>
        <patternFill patternType="none">
          <bgColor indexed="65"/>
        </patternFill>
      </fill>
    </ndxf>
  </rcc>
  <rcc rId="2957" sId="3" odxf="1" dxf="1">
    <nc r="I1096">
      <f>I1097</f>
    </nc>
    <odxf>
      <fill>
        <patternFill patternType="solid">
          <bgColor theme="8" tint="0.79998168889431442"/>
        </patternFill>
      </fill>
    </odxf>
    <ndxf>
      <fill>
        <patternFill patternType="none">
          <bgColor indexed="65"/>
        </patternFill>
      </fill>
    </ndxf>
  </rcc>
  <rcc rId="2958" sId="3" odxf="1" dxf="1">
    <nc r="G1097">
      <f>G1098</f>
    </nc>
    <odxf>
      <fill>
        <patternFill patternType="solid">
          <bgColor theme="8" tint="0.79998168889431442"/>
        </patternFill>
      </fill>
    </odxf>
    <ndxf>
      <fill>
        <patternFill patternType="none">
          <bgColor indexed="65"/>
        </patternFill>
      </fill>
    </ndxf>
  </rcc>
  <rcc rId="2959" sId="3" odxf="1" dxf="1">
    <nc r="H1097">
      <f>H1098</f>
    </nc>
    <odxf>
      <fill>
        <patternFill patternType="solid">
          <bgColor theme="8" tint="0.79998168889431442"/>
        </patternFill>
      </fill>
    </odxf>
    <ndxf>
      <fill>
        <patternFill patternType="none">
          <bgColor indexed="65"/>
        </patternFill>
      </fill>
    </ndxf>
  </rcc>
  <rcc rId="2960" sId="3" odxf="1" dxf="1">
    <nc r="I1097">
      <f>I1098</f>
    </nc>
    <odxf>
      <fill>
        <patternFill patternType="solid">
          <bgColor theme="8" tint="0.79998168889431442"/>
        </patternFill>
      </fill>
    </odxf>
    <ndxf>
      <fill>
        <patternFill patternType="none">
          <bgColor indexed="65"/>
        </patternFill>
      </fill>
    </ndxf>
  </rcc>
  <rcc rId="2961" sId="3" numFmtId="4">
    <nc r="H1098">
      <v>3.5</v>
    </nc>
  </rcc>
  <rcc rId="2962" sId="3">
    <nc r="I1098">
      <f>H1098</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год'!$A$1:$I$1138</formula>
    <oldFormula>'2014 год'!$A$1:$I$1138</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год'!$A$8:$F$1138</formula>
    <oldFormula>'2014 год'!$A$8:$F$1138</oldFormula>
  </rdn>
  <rcv guid="{167491D8-6D6D-447D-A119-5E65D8431081}" action="add"/>
</revisions>
</file>

<file path=xl/revisions/revisionLog1622.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год'!$A$1:$I$1163</formula>
    <oldFormula>'2014 год'!$A$1:$I$1163</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год'!$A$8:$F$1163</formula>
    <oldFormula>'2014 год'!$A$8:$F$1163</oldFormula>
  </rdn>
  <rcv guid="{167491D8-6D6D-447D-A119-5E65D8431081}" action="add"/>
</revisions>
</file>

<file path=xl/revisions/revisionLog163.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год'!$A$1:$I$1200</formula>
    <oldFormula>'2014 год'!$A$1:$I$1200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год'!$A$8:$F$1200</formula>
    <oldFormula>'2014 год'!$A$8:$F$1200</oldFormula>
  </rdn>
  <rcv guid="{167491D8-6D6D-447D-A119-5E65D8431081}" action="add"/>
</revisions>
</file>

<file path=xl/revisions/revisionLog1631.xml><?xml version="1.0" encoding="utf-8"?>
<revisions xmlns="http://schemas.openxmlformats.org/spreadsheetml/2006/main" xmlns:r="http://schemas.openxmlformats.org/officeDocument/2006/relationships">
  <rcc rId="3570" sId="3" numFmtId="4">
    <oc r="H272">
      <v>0</v>
    </oc>
    <nc r="H272">
      <v>582.70000000000005</v>
    </nc>
  </rcc>
  <rrc rId="3571" sId="3" ref="A282:XFD282" action="insertRow">
    <undo index="0" exp="area" ref3D="1" dr="$G$1:$G$1048576" dn="Z_5B0ECC04_287D_41FE_BA8D_5B249E27F599_.wvu.Cols" sId="3"/>
  </rrc>
  <rrc rId="3572" sId="3" ref="A282:XFD282" action="insertRow">
    <undo index="0" exp="area" ref3D="1" dr="$G$1:$G$1048576" dn="Z_5B0ECC04_287D_41FE_BA8D_5B249E27F599_.wvu.Cols" sId="3"/>
  </rrc>
  <rrc rId="3573" sId="3" ref="A282:XFD282" action="insertRow">
    <undo index="0" exp="area" ref3D="1" dr="$G$1:$G$1048576" dn="Z_5B0ECC04_287D_41FE_BA8D_5B249E27F599_.wvu.Cols" sId="3"/>
  </rrc>
  <rrc rId="3574" sId="3" ref="A282:XFD282" action="insertRow">
    <undo index="0" exp="area" ref3D="1" dr="$G$1:$G$1048576" dn="Z_5B0ECC04_287D_41FE_BA8D_5B249E27F599_.wvu.Cols" sId="3"/>
  </rrc>
  <rfmt sheetId="3" sqref="A282:I284">
    <dxf>
      <fill>
        <patternFill>
          <bgColor theme="0"/>
        </patternFill>
      </fill>
    </dxf>
  </rfmt>
  <rfmt sheetId="3" sqref="A282" start="0" length="0">
    <dxf>
      <fill>
        <patternFill patternType="none">
          <bgColor indexed="65"/>
        </patternFill>
      </fill>
      <alignment horizontal="left" readingOrder="0"/>
    </dxf>
  </rfmt>
  <rcc rId="3575" sId="3" odxf="1" dxf="1">
    <nc r="B282" t="inlineStr">
      <is>
        <t>923</t>
      </is>
    </nc>
    <odxf>
      <fill>
        <patternFill patternType="solid">
          <bgColor theme="0"/>
        </patternFill>
      </fill>
    </odxf>
    <ndxf>
      <fill>
        <patternFill patternType="none">
          <bgColor indexed="65"/>
        </patternFill>
      </fill>
    </ndxf>
  </rcc>
  <rcc rId="3576" sId="3" odxf="1" dxf="1">
    <nc r="C282" t="inlineStr">
      <is>
        <t>05</t>
      </is>
    </nc>
    <odxf>
      <fill>
        <patternFill patternType="solid">
          <bgColor theme="0"/>
        </patternFill>
      </fill>
    </odxf>
    <ndxf>
      <fill>
        <patternFill patternType="none">
          <bgColor indexed="65"/>
        </patternFill>
      </fill>
    </ndxf>
  </rcc>
  <rcc rId="3577" sId="3" odxf="1" dxf="1">
    <nc r="D282" t="inlineStr">
      <is>
        <t>01</t>
      </is>
    </nc>
    <odxf>
      <fill>
        <patternFill patternType="solid">
          <bgColor theme="0"/>
        </patternFill>
      </fill>
    </odxf>
    <ndxf>
      <fill>
        <patternFill patternType="none">
          <bgColor indexed="65"/>
        </patternFill>
      </fill>
    </ndxf>
  </rcc>
  <rcc rId="3578" sId="3">
    <nc r="E282" t="inlineStr">
      <is>
        <t>99 0 9502</t>
      </is>
    </nc>
  </rcc>
  <rfmt sheetId="3" sqref="A283" start="0" length="0">
    <dxf>
      <font>
        <sz val="9"/>
        <color theme="1"/>
        <name val="Times New Roman"/>
        <scheme val="none"/>
      </font>
      <fill>
        <patternFill patternType="none">
          <bgColor indexed="65"/>
        </patternFill>
      </fill>
      <alignment horizontal="left" readingOrder="0"/>
    </dxf>
  </rfmt>
  <rcc rId="3579" sId="3" odxf="1" dxf="1">
    <nc r="B283" t="inlineStr">
      <is>
        <t>923</t>
      </is>
    </nc>
    <odxf>
      <fill>
        <patternFill patternType="solid">
          <bgColor theme="0"/>
        </patternFill>
      </fill>
    </odxf>
    <ndxf>
      <fill>
        <patternFill patternType="none">
          <bgColor indexed="65"/>
        </patternFill>
      </fill>
    </ndxf>
  </rcc>
  <rcc rId="3580" sId="3" odxf="1" dxf="1">
    <nc r="C283" t="inlineStr">
      <is>
        <t>05</t>
      </is>
    </nc>
    <odxf>
      <fill>
        <patternFill patternType="solid">
          <bgColor theme="0"/>
        </patternFill>
      </fill>
    </odxf>
    <ndxf>
      <fill>
        <patternFill patternType="none">
          <bgColor indexed="65"/>
        </patternFill>
      </fill>
    </ndxf>
  </rcc>
  <rcc rId="3581" sId="3" odxf="1" dxf="1">
    <nc r="D283" t="inlineStr">
      <is>
        <t>01</t>
      </is>
    </nc>
    <odxf>
      <fill>
        <patternFill patternType="solid">
          <bgColor theme="0"/>
        </patternFill>
      </fill>
    </odxf>
    <ndxf>
      <fill>
        <patternFill patternType="none">
          <bgColor indexed="65"/>
        </patternFill>
      </fill>
    </ndxf>
  </rcc>
  <rcc rId="3582" sId="3">
    <nc r="E283" t="inlineStr">
      <is>
        <t>99 0 9502</t>
      </is>
    </nc>
  </rcc>
  <rfmt sheetId="3" sqref="A284" start="0" length="0">
    <dxf>
      <fill>
        <patternFill patternType="none">
          <bgColor indexed="65"/>
        </patternFill>
      </fill>
      <alignment horizontal="left" readingOrder="0"/>
    </dxf>
  </rfmt>
  <rcc rId="3583" sId="3" odxf="1" dxf="1">
    <nc r="B284" t="inlineStr">
      <is>
        <t>923</t>
      </is>
    </nc>
    <odxf>
      <fill>
        <patternFill patternType="solid">
          <bgColor theme="0"/>
        </patternFill>
      </fill>
    </odxf>
    <ndxf>
      <fill>
        <patternFill patternType="none">
          <bgColor indexed="65"/>
        </patternFill>
      </fill>
    </ndxf>
  </rcc>
  <rcc rId="3584" sId="3" odxf="1" dxf="1">
    <nc r="C284" t="inlineStr">
      <is>
        <t>05</t>
      </is>
    </nc>
    <odxf>
      <fill>
        <patternFill patternType="solid">
          <bgColor theme="0"/>
        </patternFill>
      </fill>
    </odxf>
    <ndxf>
      <fill>
        <patternFill patternType="none">
          <bgColor indexed="65"/>
        </patternFill>
      </fill>
    </ndxf>
  </rcc>
  <rcc rId="3585" sId="3" odxf="1" dxf="1">
    <nc r="D284" t="inlineStr">
      <is>
        <t>01</t>
      </is>
    </nc>
    <odxf>
      <fill>
        <patternFill patternType="solid">
          <bgColor theme="0"/>
        </patternFill>
      </fill>
    </odxf>
    <ndxf>
      <fill>
        <patternFill patternType="none">
          <bgColor indexed="65"/>
        </patternFill>
      </fill>
    </ndxf>
  </rcc>
  <rcc rId="3586" sId="3">
    <nc r="E284" t="inlineStr">
      <is>
        <t>99 0 9502</t>
      </is>
    </nc>
  </rcc>
  <rcc rId="3587" sId="3">
    <nc r="B285" t="inlineStr">
      <is>
        <t>923</t>
      </is>
    </nc>
  </rcc>
  <rcc rId="3588" sId="3">
    <nc r="C285" t="inlineStr">
      <is>
        <t>05</t>
      </is>
    </nc>
  </rcc>
  <rcc rId="3589" sId="3">
    <nc r="D285" t="inlineStr">
      <is>
        <t>01</t>
      </is>
    </nc>
  </rcc>
  <rcc rId="3590" sId="3">
    <nc r="E285" t="inlineStr">
      <is>
        <t>99 0 9502</t>
      </is>
    </nc>
  </rcc>
  <rcc rId="3591" sId="3">
    <nc r="A282" t="inlineStr">
      <is>
        <t xml:space="preserve">Обеспечение мероприятий по капитальному ремонту многоквартирных домов за счет средств, поступивших от государственной корпорации "Фонд содействия реформированию жилищно-коммунального хозяйства"  </t>
      </is>
    </nc>
  </rcc>
  <rcv guid="{EA1929C7-85F7-40DE-826A-94377FC9966E}" action="delete"/>
  <rdn rId="0" localSheetId="3" customView="1" name="Z_EA1929C7_85F7_40DE_826A_94377FC9966E_.wvu.PrintArea" hidden="1" oldHidden="1">
    <formula>'2014 год'!$A$1:$I$1170</formula>
    <oldFormula>'2014 год'!$A$1:$I$1170</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год'!$A$8:$F$1170</formula>
    <oldFormula>'2014 год'!$A$8:$F$1170</oldFormula>
  </rdn>
  <rcv guid="{EA1929C7-85F7-40DE-826A-94377FC9966E}" action="add"/>
</revisions>
</file>

<file path=xl/revisions/revisionLog164.xml><?xml version="1.0" encoding="utf-8"?>
<revisions xmlns="http://schemas.openxmlformats.org/spreadsheetml/2006/main" xmlns:r="http://schemas.openxmlformats.org/officeDocument/2006/relationships">
  <rcc rId="4403" sId="3" numFmtId="4">
    <oc r="H354">
      <v>0</v>
    </oc>
    <nc r="H354">
      <v>-10000</v>
    </nc>
  </rcc>
  <rcv guid="{EA1929C7-85F7-40DE-826A-94377FC9966E}" action="delete"/>
  <rdn rId="0" localSheetId="3" customView="1" name="Z_EA1929C7_85F7_40DE_826A_94377FC9966E_.wvu.PrintArea" hidden="1" oldHidden="1">
    <formula>'2014 год'!$A$1:$I$1200</formula>
    <oldFormula>'2014 год'!$A$1:$I$1200</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год'!$A$8:$F$1200</formula>
    <oldFormula>'2014 год'!$A$8:$F$1200</oldFormula>
  </rdn>
  <rcv guid="{EA1929C7-85F7-40DE-826A-94377FC9966E}" action="add"/>
</revisions>
</file>

<file path=xl/revisions/revisionLog165.xml><?xml version="1.0" encoding="utf-8"?>
<revisions xmlns="http://schemas.openxmlformats.org/spreadsheetml/2006/main" xmlns:r="http://schemas.openxmlformats.org/officeDocument/2006/relationships">
  <rcc rId="4459" sId="3" numFmtId="4">
    <nc r="H152">
      <v>546.29999999999995</v>
    </nc>
  </rcc>
  <rcc rId="4460" sId="3" numFmtId="4">
    <oc r="H157">
      <v>0</v>
    </oc>
    <nc r="H157">
      <v>90.2</v>
    </nc>
  </rcc>
</revisions>
</file>

<file path=xl/revisions/revisionLog17.xml><?xml version="1.0" encoding="utf-8"?>
<revisions xmlns="http://schemas.openxmlformats.org/spreadsheetml/2006/main" xmlns:r="http://schemas.openxmlformats.org/officeDocument/2006/relationships">
  <rcc rId="4783" sId="3">
    <oc r="H97">
      <f>32243.7-500-600+500</f>
    </oc>
    <nc r="H97">
      <f>32243.7-500-600+500</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7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год'!$A$1:$I$1201</formula>
    <oldFormula>'2014 год'!$A$1:$I$1201</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год'!$A$8:$F$1201</formula>
    <oldFormula>'2014 год'!$A$8:$F$1201</oldFormula>
  </rdn>
  <rcv guid="{EA1929C7-85F7-40DE-826A-94377FC9966E}" action="add"/>
</revisions>
</file>

<file path=xl/revisions/revisionLog1711.xml><?xml version="1.0" encoding="utf-8"?>
<revisions xmlns="http://schemas.openxmlformats.org/spreadsheetml/2006/main" xmlns:r="http://schemas.openxmlformats.org/officeDocument/2006/relationships">
  <rcv guid="{DA15D12B-B687-4104-AF35-4470F046E021}" action="delete"/>
  <rdn rId="0" localSheetId="3" customView="1" name="Z_DA15D12B_B687_4104_AF35_4470F046E021_.wvu.FilterData" hidden="1" oldHidden="1">
    <formula>'2014 год'!$A$11:$G$1201</formula>
    <oldFormula>'2014 год'!$A$11:$G$1201</oldFormula>
  </rdn>
  <rcv guid="{DA15D12B-B687-4104-AF35-4470F046E021}" action="add"/>
</revisions>
</file>

<file path=xl/revisions/revisionLog17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71111.xml><?xml version="1.0" encoding="utf-8"?>
<revisions xmlns="http://schemas.openxmlformats.org/spreadsheetml/2006/main" xmlns:r="http://schemas.openxmlformats.org/officeDocument/2006/relationships">
  <rrc rId="565" sId="3" ref="A276:XFD276" action="deleteRow">
    <undo index="5" exp="ref" v="1" dr="I276" r="I255" sId="3"/>
    <undo index="5" exp="ref" v="1" dr="H276" r="H255" sId="3"/>
    <undo index="5" exp="ref" v="1" dr="G276" r="G255" sId="3"/>
    <undo index="0" exp="area" ref3D="1" dr="$G$1:$G$1048576" dn="Z_5B0ECC04_287D_41FE_BA8D_5B249E27F599_.wvu.Cols" sId="3"/>
    <rfmt sheetId="3" xfDxf="1" sqref="A276:XFD276" start="0" length="0"/>
    <rcc rId="0" sId="3" dxf="1">
      <nc r="A276" t="inlineStr">
        <is>
          <t>Обеспечение мероприятий по капитальному ремонту многоквартирных домов за счет средств бюджета МО МР "Печора"</t>
        </is>
      </nc>
      <ndxf>
        <font>
          <sz val="9"/>
          <color auto="1"/>
          <name val="Times New Roman"/>
          <scheme val="none"/>
        </font>
        <numFmt numFmtId="30" formatCode="@"/>
        <fill>
          <patternFill patternType="solid">
            <bgColor theme="0"/>
          </patternFill>
        </fill>
        <alignment horizontal="left" vertical="center" wrapText="1" readingOrder="0"/>
        <border outline="0">
          <left style="dotted">
            <color indexed="64"/>
          </left>
          <right style="dotted">
            <color indexed="64"/>
          </right>
          <top style="dotted">
            <color indexed="64"/>
          </top>
          <bottom style="dotted">
            <color indexed="64"/>
          </bottom>
        </border>
      </ndxf>
    </rcc>
    <rcc rId="0" sId="3" dxf="1">
      <nc r="B276" t="inlineStr">
        <is>
          <t>923</t>
        </is>
      </nc>
      <ndxf>
        <font>
          <sz val="10"/>
          <color auto="1"/>
          <name val="Times New Roman"/>
          <scheme val="none"/>
        </font>
        <numFmt numFmtId="30" formatCode="@"/>
        <fill>
          <patternFill patternType="solid">
            <bgColor theme="0"/>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C276" t="inlineStr">
        <is>
          <t>05</t>
        </is>
      </nc>
      <ndxf>
        <font>
          <sz val="10"/>
          <color auto="1"/>
          <name val="Times New Roman"/>
          <scheme val="none"/>
        </font>
        <numFmt numFmtId="30" formatCode="@"/>
        <fill>
          <patternFill patternType="solid">
            <bgColor theme="0"/>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D276" t="inlineStr">
        <is>
          <t>01</t>
        </is>
      </nc>
      <ndxf>
        <font>
          <sz val="10"/>
          <color auto="1"/>
          <name val="Times New Roman"/>
          <scheme val="none"/>
        </font>
        <numFmt numFmtId="30" formatCode="@"/>
        <fill>
          <patternFill patternType="solid">
            <bgColor theme="0"/>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E276" t="inlineStr">
        <is>
          <t>99 0 8501</t>
        </is>
      </nc>
      <ndxf>
        <font>
          <sz val="10"/>
          <color auto="1"/>
          <name val="Times New Roman"/>
          <scheme val="none"/>
        </font>
        <numFmt numFmtId="30" formatCode="@"/>
        <fill>
          <patternFill patternType="solid">
            <bgColor theme="0"/>
          </patternFill>
        </fill>
        <alignment horizontal="center" vertical="center" wrapText="1" readingOrder="0"/>
        <border outline="0">
          <left style="dotted">
            <color indexed="64"/>
          </left>
          <right style="dotted">
            <color indexed="64"/>
          </right>
          <top style="dotted">
            <color indexed="64"/>
          </top>
          <bottom style="dotted">
            <color indexed="64"/>
          </bottom>
        </border>
      </ndxf>
    </rcc>
    <rfmt sheetId="3" sqref="F276" start="0" length="0">
      <dxf>
        <font>
          <sz val="10"/>
          <color auto="1"/>
          <name val="Times New Roman"/>
          <scheme val="none"/>
        </font>
        <numFmt numFmtId="30" formatCode="@"/>
        <fill>
          <patternFill patternType="solid">
            <bgColor theme="0"/>
          </patternFill>
        </fill>
        <alignment horizontal="center" vertical="center" wrapText="1" readingOrder="0"/>
        <border outline="0">
          <left style="dotted">
            <color indexed="64"/>
          </left>
          <right style="dotted">
            <color indexed="64"/>
          </right>
          <top style="dotted">
            <color indexed="64"/>
          </top>
          <bottom style="dotted">
            <color indexed="64"/>
          </bottom>
        </border>
      </dxf>
    </rfmt>
    <rcc rId="0" sId="3" dxf="1">
      <nc r="G276">
        <f>G277</f>
      </nc>
      <ndxf>
        <font>
          <sz val="10"/>
          <color auto="1"/>
          <name val="Arial"/>
          <scheme val="none"/>
        </font>
        <numFmt numFmtId="166" formatCode="#,##0.0"/>
        <fill>
          <patternFill patternType="solid">
            <bgColor theme="0"/>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H276">
        <f>H277</f>
      </nc>
      <ndxf>
        <font>
          <sz val="10"/>
          <color auto="1"/>
          <name val="Arial"/>
          <scheme val="none"/>
        </font>
        <numFmt numFmtId="166" formatCode="#,##0.0"/>
        <fill>
          <patternFill patternType="solid">
            <bgColor theme="0"/>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I276">
        <f>I277</f>
      </nc>
      <ndxf>
        <font>
          <sz val="10"/>
          <color auto="1"/>
          <name val="Arial"/>
          <scheme val="none"/>
        </font>
        <numFmt numFmtId="166" formatCode="#,##0.0"/>
        <fill>
          <patternFill patternType="solid">
            <bgColor theme="0"/>
          </patternFill>
        </fill>
        <alignment horizontal="right" vertical="center" readingOrder="0"/>
        <border outline="0">
          <left style="dotted">
            <color indexed="64"/>
          </left>
          <right style="dotted">
            <color indexed="64"/>
          </right>
          <top style="dotted">
            <color indexed="64"/>
          </top>
          <bottom style="dotted">
            <color indexed="64"/>
          </bottom>
        </border>
      </ndxf>
    </rcc>
  </rrc>
  <rrc rId="566" sId="3" ref="A276:XFD276" action="deleteRow">
    <undo index="0" exp="area" ref3D="1" dr="$G$1:$G$1048576" dn="Z_5B0ECC04_287D_41FE_BA8D_5B249E27F599_.wvu.Cols" sId="3"/>
    <rfmt sheetId="3" xfDxf="1" sqref="A276:XFD276" start="0" length="0"/>
    <rcc rId="0" sId="3" dxf="1">
      <nc r="A276" t="inlineStr">
        <is>
          <t>Иные бюджетные ассигнования</t>
        </is>
      </nc>
      <ndxf>
        <font>
          <sz val="9"/>
          <color auto="1"/>
          <name val="Times New Roman"/>
          <scheme val="none"/>
        </font>
        <alignment horizontal="justify" vertical="center" wrapText="1" readingOrder="0"/>
        <border outline="0">
          <left style="dotted">
            <color indexed="64"/>
          </left>
          <right style="dotted">
            <color indexed="64"/>
          </right>
          <top style="dotted">
            <color indexed="64"/>
          </top>
          <bottom style="dotted">
            <color indexed="64"/>
          </bottom>
        </border>
      </ndxf>
    </rcc>
    <rcc rId="0" sId="3" dxf="1">
      <nc r="B276" t="inlineStr">
        <is>
          <t>923</t>
        </is>
      </nc>
      <ndxf>
        <font>
          <sz val="10"/>
          <color auto="1"/>
          <name val="Times New Roman"/>
          <scheme val="none"/>
        </font>
        <numFmt numFmtId="30" formatCode="@"/>
        <fill>
          <patternFill patternType="solid">
            <bgColor theme="0"/>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C276" t="inlineStr">
        <is>
          <t>05</t>
        </is>
      </nc>
      <ndxf>
        <font>
          <sz val="10"/>
          <color auto="1"/>
          <name val="Times New Roman"/>
          <scheme val="none"/>
        </font>
        <numFmt numFmtId="30" formatCode="@"/>
        <fill>
          <patternFill patternType="solid">
            <bgColor theme="0"/>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D276" t="inlineStr">
        <is>
          <t>01</t>
        </is>
      </nc>
      <ndxf>
        <font>
          <sz val="10"/>
          <color auto="1"/>
          <name val="Times New Roman"/>
          <scheme val="none"/>
        </font>
        <numFmt numFmtId="30" formatCode="@"/>
        <fill>
          <patternFill patternType="solid">
            <bgColor theme="0"/>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E276" t="inlineStr">
        <is>
          <t>99 0 8501</t>
        </is>
      </nc>
      <ndxf>
        <font>
          <sz val="10"/>
          <color auto="1"/>
          <name val="Times New Roman"/>
          <scheme val="none"/>
        </font>
        <numFmt numFmtId="30" formatCode="@"/>
        <fill>
          <patternFill patternType="solid">
            <bgColor theme="0"/>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F276" t="inlineStr">
        <is>
          <t>800</t>
        </is>
      </nc>
      <ndxf>
        <font>
          <sz val="10"/>
          <color auto="1"/>
          <name val="Times New Roman"/>
          <scheme val="none"/>
        </font>
        <numFmt numFmtId="30" formatCode="@"/>
        <fill>
          <patternFill patternType="solid">
            <bgColor theme="0"/>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G276">
        <f>G277</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H276">
        <f>H277</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cc rId="0" sId="3" dxf="1">
      <nc r="I276">
        <f>I277</f>
      </nc>
      <ndxf>
        <font>
          <sz val="10"/>
          <color auto="1"/>
          <name val="Arial"/>
          <scheme val="none"/>
        </font>
        <numFmt numFmtId="166" formatCode="#,##0.0"/>
        <alignment horizontal="right" vertical="center" readingOrder="0"/>
        <border outline="0">
          <left style="dotted">
            <color indexed="64"/>
          </left>
          <right style="dotted">
            <color indexed="64"/>
          </right>
          <top style="dotted">
            <color indexed="64"/>
          </top>
          <bottom style="dotted">
            <color indexed="64"/>
          </bottom>
        </border>
      </ndxf>
    </rcc>
  </rrc>
  <rrc rId="567" sId="3" ref="A276:XFD276" action="deleteRow">
    <undo index="0" exp="area" ref3D="1" dr="$G$1:$G$1048576" dn="Z_5B0ECC04_287D_41FE_BA8D_5B249E27F599_.wvu.Cols" sId="3"/>
    <rfmt sheetId="3" xfDxf="1" sqref="A276:XFD276" start="0" length="0"/>
    <rcc rId="0" sId="3" dxf="1">
      <nc r="A276" t="inlineStr">
        <is>
          <t>Субсидии юридическим лицам (кроме некоммерческих организаций), индивидуальным предпринимателям, физическим лицам</t>
        </is>
      </nc>
      <ndxf>
        <font>
          <sz val="9"/>
          <color auto="1"/>
          <name val="Times New Roman"/>
          <scheme val="none"/>
        </font>
        <numFmt numFmtId="30" formatCode="@"/>
        <fill>
          <patternFill patternType="solid">
            <bgColor theme="8" tint="0.79998168889431442"/>
          </patternFill>
        </fill>
        <alignment horizontal="left" vertical="center" wrapText="1" readingOrder="0"/>
        <border outline="0">
          <left style="dotted">
            <color indexed="64"/>
          </left>
          <right style="dotted">
            <color indexed="64"/>
          </right>
          <top style="dotted">
            <color indexed="64"/>
          </top>
          <bottom style="dotted">
            <color indexed="64"/>
          </bottom>
        </border>
      </ndxf>
    </rcc>
    <rcc rId="0" sId="3" dxf="1">
      <nc r="B276" t="inlineStr">
        <is>
          <t>923</t>
        </is>
      </nc>
      <n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C276" t="inlineStr">
        <is>
          <t>05</t>
        </is>
      </nc>
      <ndxf>
        <font>
          <sz val="10"/>
          <color auto="1"/>
          <name val="Times New Roman"/>
          <scheme val="none"/>
        </font>
        <numFmt numFmtId="30" formatCode="@"/>
        <fill>
          <patternFill patternType="solid">
            <bgColor theme="8" tint="0.79998168889431442"/>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D276" t="inlineStr">
        <is>
          <t>01</t>
        </is>
      </nc>
      <ndxf>
        <font>
          <sz val="10"/>
          <color auto="1"/>
          <name val="Times New Roman"/>
          <scheme val="none"/>
        </font>
        <numFmt numFmtId="30" formatCode="@"/>
        <fill>
          <patternFill patternType="solid">
            <bgColor theme="8" tint="0.79998168889431442"/>
          </patternFill>
        </fill>
        <alignment horizontal="center" vertical="center" readingOrder="0"/>
        <border outline="0">
          <left style="dotted">
            <color indexed="64"/>
          </left>
          <right style="dotted">
            <color indexed="64"/>
          </right>
          <top style="dotted">
            <color indexed="64"/>
          </top>
          <bottom style="dotted">
            <color indexed="64"/>
          </bottom>
        </border>
      </ndxf>
    </rcc>
    <rcc rId="0" sId="3" dxf="1">
      <nc r="E276" t="inlineStr">
        <is>
          <t>99 0 8501</t>
        </is>
      </nc>
      <n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c r="F276" t="inlineStr">
        <is>
          <t>810</t>
        </is>
      </nc>
      <ndxf>
        <font>
          <sz val="10"/>
          <color auto="1"/>
          <name val="Times New Roman"/>
          <scheme val="none"/>
        </font>
        <numFmt numFmtId="30" formatCode="@"/>
        <fill>
          <patternFill patternType="solid">
            <bgColor theme="8" tint="0.79998168889431442"/>
          </patternFill>
        </fill>
        <alignment horizontal="center" vertical="center" wrapText="1" readingOrder="0"/>
        <border outline="0">
          <left style="dotted">
            <color indexed="64"/>
          </left>
          <right style="dotted">
            <color indexed="64"/>
          </right>
          <top style="dotted">
            <color indexed="64"/>
          </top>
          <bottom style="dotted">
            <color indexed="64"/>
          </bottom>
        </border>
      </ndxf>
    </rcc>
    <rcc rId="0" sId="3" dxf="1" numFmtId="4">
      <nc r="G276">
        <v>0</v>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umFmtId="4">
      <nc r="H276">
        <v>0</v>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I276">
        <f>G276+H276</f>
      </nc>
      <ndxf>
        <font>
          <sz val="10"/>
          <color auto="1"/>
          <name val="Arial"/>
          <scheme val="none"/>
        </font>
        <numFmt numFmtId="166" formatCode="#,##0.0"/>
        <fill>
          <patternFill patternType="solid">
            <bgColor theme="8" tint="0.79998168889431442"/>
          </patternFill>
        </fill>
        <alignment horizontal="right" vertical="center" readingOrder="0"/>
        <border outline="0">
          <left style="dotted">
            <color indexed="64"/>
          </left>
          <right style="dotted">
            <color indexed="64"/>
          </right>
          <top style="dotted">
            <color indexed="64"/>
          </top>
          <bottom style="dotted">
            <color indexed="64"/>
          </bottom>
        </border>
      </ndxf>
    </rcc>
  </rrc>
  <rcc rId="568" sId="3">
    <oc r="G255">
      <f>G256+G262+G268+#REF!+G276+G283+G272+G280</f>
    </oc>
    <nc r="G255">
      <f>G256+G262+G268+G276+G283+G272+G280</f>
    </nc>
  </rcc>
  <rcc rId="569" sId="3">
    <oc r="H255">
      <f>H256+H262+H268+#REF!+H276+H283+H272+H280</f>
    </oc>
    <nc r="H255">
      <f>H256+H262+H268+H276+H283+H272+H280</f>
    </nc>
  </rcc>
  <rcc rId="570" sId="3">
    <oc r="I255">
      <f>I256+I262+I268+#REF!+I276+I283+I272+I280</f>
    </oc>
    <nc r="I255">
      <f>I256+I262+I268+I276+I283+I272+I280</f>
    </nc>
  </rcc>
</revisions>
</file>

<file path=xl/revisions/revisionLog17112.xml><?xml version="1.0" encoding="utf-8"?>
<revisions xmlns="http://schemas.openxmlformats.org/spreadsheetml/2006/main" xmlns:r="http://schemas.openxmlformats.org/officeDocument/2006/relationships">
  <rcc rId="4301" sId="3" numFmtId="4">
    <oc r="H362">
      <v>2500</v>
    </oc>
    <nc r="H362">
      <v>-3000</v>
    </nc>
  </rcc>
  <rcv guid="{EA1929C7-85F7-40DE-826A-94377FC9966E}" action="delete"/>
  <rdn rId="0" localSheetId="3" customView="1" name="Z_EA1929C7_85F7_40DE_826A_94377FC9966E_.wvu.PrintArea" hidden="1" oldHidden="1">
    <formula>'2014 год'!$A$1:$I$1196</formula>
    <oldFormula>'2014 год'!$A$1:$I$1196</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год'!$A$8:$F$1196</formula>
    <oldFormula>'2014 год'!$A$8:$F$1196</oldFormula>
  </rdn>
  <rcv guid="{EA1929C7-85F7-40DE-826A-94377FC9966E}" action="add"/>
</revisions>
</file>

<file path=xl/revisions/revisionLog172.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721.xml><?xml version="1.0" encoding="utf-8"?>
<revisions xmlns="http://schemas.openxmlformats.org/spreadsheetml/2006/main" xmlns:r="http://schemas.openxmlformats.org/officeDocument/2006/relationships">
  <rcc rId="4231" sId="3" numFmtId="4">
    <oc r="H1163">
      <v>47.7</v>
    </oc>
    <nc r="H1163">
      <v>47.8</v>
    </nc>
  </rcc>
  <rcc rId="4232" sId="3" numFmtId="4">
    <oc r="H118">
      <v>5.4</v>
    </oc>
    <nc r="H118">
      <v>5.3</v>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год'!$A$1:$I$1192</formula>
    <oldFormula>'2014 год'!$A$1:$I$1192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год'!$A$8:$F$1192</formula>
    <oldFormula>'2014 год'!$A$8:$F$1192</oldFormula>
  </rdn>
  <rcv guid="{167491D8-6D6D-447D-A119-5E65D8431081}" action="add"/>
</revisions>
</file>

<file path=xl/revisions/revisionLog172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год'!$A$1:$I$1146</formula>
    <oldFormula>'2014 год'!$A$1:$I$1146</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год'!$A$8:$F$1146</formula>
    <oldFormula>'2014 год'!$A$8:$F$1146</oldFormula>
  </rdn>
  <rcv guid="{167491D8-6D6D-447D-A119-5E65D8431081}" action="add"/>
</revisions>
</file>

<file path=xl/revisions/revisionLog173.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731.xml><?xml version="1.0" encoding="utf-8"?>
<revisions xmlns="http://schemas.openxmlformats.org/spreadsheetml/2006/main" xmlns:r="http://schemas.openxmlformats.org/officeDocument/2006/relationships">
  <rcc rId="4407" sId="3" numFmtId="4">
    <oc r="H97">
      <v>0</v>
    </oc>
    <nc r="H97">
      <v>10000</v>
    </nc>
  </rcc>
</revisions>
</file>

<file path=xl/revisions/revisionLog18.xml><?xml version="1.0" encoding="utf-8"?>
<revisions xmlns="http://schemas.openxmlformats.org/spreadsheetml/2006/main" xmlns:r="http://schemas.openxmlformats.org/officeDocument/2006/relationships">
  <rcc rId="3152" sId="3" numFmtId="4">
    <oc r="H820">
      <f>-99.9+99.9</f>
    </oc>
    <nc r="H820">
      <v>207</v>
    </nc>
  </rcc>
  <rcc rId="3153" sId="3">
    <oc r="H817">
      <f>-80.93-24.47</f>
    </oc>
    <nc r="H817">
      <f>-80.93-24.47-207-10</f>
    </nc>
  </rcc>
  <rcc rId="3154" sId="3" numFmtId="4">
    <nc r="H806">
      <v>10</v>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год'!$A$1:$I$1149</formula>
    <oldFormula>'2014 год'!$A$1:$I$1149</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год'!$A$8:$F$1149</formula>
    <oldFormula>'2014 год'!$A$8:$F$1149</oldFormula>
  </rdn>
  <rcv guid="{167491D8-6D6D-447D-A119-5E65D8431081}" action="add"/>
</revisions>
</file>

<file path=xl/revisions/revisionLog181.xml><?xml version="1.0" encoding="utf-8"?>
<revisions xmlns="http://schemas.openxmlformats.org/spreadsheetml/2006/main" xmlns:r="http://schemas.openxmlformats.org/officeDocument/2006/relationships">
  <rcc rId="2983" sId="3">
    <oc r="E1093" t="inlineStr">
      <is>
        <t>99 0 7316\</t>
      </is>
    </oc>
    <nc r="E1093" t="inlineStr">
      <is>
        <t>99 0 7316</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год'!$A$1:$I$1138</formula>
    <oldFormula>'2014 год'!$A$1:$I$1138</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год'!$A$8:$F$1138</formula>
    <oldFormula>'2014 год'!$A$8:$F$1138</oldFormula>
  </rdn>
  <rcv guid="{167491D8-6D6D-447D-A119-5E65D8431081}" action="add"/>
</revisions>
</file>

<file path=xl/revisions/revisionLog1811.xml><?xml version="1.0" encoding="utf-8"?>
<revisions xmlns="http://schemas.openxmlformats.org/spreadsheetml/2006/main" xmlns:r="http://schemas.openxmlformats.org/officeDocument/2006/relationships">
  <rcc rId="2864" sId="3">
    <oc r="I3" t="inlineStr">
      <is>
        <t xml:space="preserve"> от сентября 2014 года  № 5-27/366</t>
      </is>
    </oc>
    <nc r="I3" t="inlineStr">
      <is>
        <t xml:space="preserve"> от сентября 2014 года  № </t>
      </is>
    </nc>
  </rcc>
  <rcc rId="2865" sId="3">
    <nc r="G360">
      <f>G361</f>
    </nc>
  </rcc>
  <rcc rId="2866" sId="3">
    <nc r="G359">
      <f>G360</f>
    </nc>
  </rcc>
  <rcc rId="2867" sId="3">
    <oc r="G358">
      <f>G363</f>
    </oc>
    <nc r="G358">
      <f>G363+G359</f>
    </nc>
  </rcc>
  <rcc rId="2868" sId="3">
    <oc r="H358">
      <f>H359+H362</f>
    </oc>
    <nc r="H358">
      <f>H363+H359</f>
    </nc>
  </rcc>
  <rcc rId="2869" sId="3">
    <oc r="I358">
      <f>I359+I362</f>
    </oc>
    <nc r="I358">
      <f>I363+I359</f>
    </nc>
  </rcc>
  <rcc rId="2870" sId="3">
    <oc r="I361">
      <f>H361</f>
    </oc>
    <nc r="I361">
      <f>H361+G361</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год'!$A$1:$I$1130</formula>
    <oldFormula>'2014 год'!$A$1:$I$1130</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год'!$A$8:$F$1130</formula>
    <oldFormula>'2014 год'!$A$8:$F$1130</oldFormula>
  </rdn>
  <rcv guid="{167491D8-6D6D-447D-A119-5E65D8431081}" action="add"/>
</revisions>
</file>

<file path=xl/revisions/revisionLog18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81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3" customView="1" name="Z_167491D8_6D6D_447D_A119_5E65D8431081_.wvu.PrintArea" hidden="1" oldHidden="1">
    <formula>'2014 год'!$A$1:$I$1142</formula>
    <oldFormula>'2014 год'!$A$1:$I$1142</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год'!$A$8:$F$1142</formula>
    <oldFormula>'2014 год'!$A$8:$F$1142</oldFormula>
  </rdn>
  <rcv guid="{167491D8-6D6D-447D-A119-5E65D8431081}" action="add"/>
</revisions>
</file>

<file path=xl/revisions/revisionLog19.xml><?xml version="1.0" encoding="utf-8"?>
<revisions xmlns="http://schemas.openxmlformats.org/spreadsheetml/2006/main" xmlns:r="http://schemas.openxmlformats.org/officeDocument/2006/relationships">
  <rcc rId="4930" sId="3">
    <oc r="A1149" t="inlineStr">
      <is>
        <t>Осуществление переданных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статьями 6, 7, частями 1 и 2 статьи 8 Закона Республики Коми «Об административной ответственности в Республике Коми»</t>
      </is>
    </oc>
    <nc r="A1149" t="inlineStr">
      <is>
        <t>Осуществление государственного полномочия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правонарушениях предусмотренных статьями 6, 7, частями 1 и 2 статьи 8 Закона Республики Коми «Об административной ответственности в Республике Коми»</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год'!$A$1:$I$1204</formula>
    <oldFormula>'2014 год'!$A$1:$I$1204</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год'!$A$8:$F$1204</formula>
    <oldFormula>'2014 год'!$A$8:$F$1204</oldFormula>
  </rdn>
  <rcv guid="{167491D8-6D6D-447D-A119-5E65D8431081}" action="add"/>
</revisions>
</file>

<file path=xl/revisions/revisionLog191.xml><?xml version="1.0" encoding="utf-8"?>
<revisions xmlns="http://schemas.openxmlformats.org/spreadsheetml/2006/main" xmlns:r="http://schemas.openxmlformats.org/officeDocument/2006/relationships">
  <rcc rId="4763" sId="3" numFmtId="4">
    <oc r="H349">
      <v>21808.3</v>
    </oc>
    <nc r="H349">
      <f>21808.3+4900</f>
    </nc>
  </rcc>
  <rcc rId="4764" sId="3" numFmtId="4">
    <oc r="H362">
      <v>-26108.3</v>
    </oc>
    <nc r="H362">
      <f>-26108.3-4300</f>
    </nc>
  </rcc>
  <rcc rId="4765" sId="3">
    <oc r="H97">
      <f>32243.7-500</f>
    </oc>
    <nc r="H97">
      <f>32243.7-500-600</f>
    </nc>
  </rcc>
  <rcv guid="{EA1929C7-85F7-40DE-826A-94377FC9966E}" action="delete"/>
  <rdn rId="0" localSheetId="3" customView="1" name="Z_EA1929C7_85F7_40DE_826A_94377FC9966E_.wvu.PrintArea" hidden="1" oldHidden="1">
    <formula>'2014 год'!$A$1:$I$1201</formula>
    <oldFormula>'2014 год'!$A$1:$I$1201</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год'!$A$8:$F$1201</formula>
    <oldFormula>'2014 год'!$A$8:$F$1201</oldFormula>
  </rdn>
  <rcv guid="{EA1929C7-85F7-40DE-826A-94377FC9966E}" action="add"/>
</revisions>
</file>

<file path=xl/revisions/revisionLog191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год'!$A$1:$I$1201</formula>
    <oldFormula>'2014 год'!$A$1:$I$1201</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год'!$A$8:$F$1201</formula>
    <oldFormula>'2014 год'!$A$8:$F$1201</oldFormula>
  </rdn>
  <rcv guid="{EA1929C7-85F7-40DE-826A-94377FC9966E}" action="add"/>
</revisions>
</file>

<file path=xl/revisions/revisionLog19111.xml><?xml version="1.0" encoding="utf-8"?>
<revisions xmlns="http://schemas.openxmlformats.org/spreadsheetml/2006/main" xmlns:r="http://schemas.openxmlformats.org/officeDocument/2006/relationships">
  <rrc rId="629" sId="3" ref="A293:XFD293" action="insertRow">
    <undo index="0" exp="area" ref3D="1" dr="$G$1:$G$1048576" dn="Z_5B0ECC04_287D_41FE_BA8D_5B249E27F599_.wvu.Cols" sId="3"/>
  </rrc>
  <rrc rId="630" sId="3" ref="A293:XFD293" action="insertRow">
    <undo index="0" exp="area" ref3D="1" dr="$G$1:$G$1048576" dn="Z_5B0ECC04_287D_41FE_BA8D_5B249E27F599_.wvu.Cols" sId="3"/>
  </rrc>
  <rrc rId="631" sId="3" ref="A293:XFD293" action="insertRow">
    <undo index="0" exp="area" ref3D="1" dr="$G$1:$G$1048576" dn="Z_5B0ECC04_287D_41FE_BA8D_5B249E27F599_.wvu.Cols" sId="3"/>
  </rrc>
  <rrc rId="632" sId="3" ref="A293:XFD293" action="insertRow">
    <undo index="0" exp="area" ref3D="1" dr="$G$1:$G$1048576" dn="Z_5B0ECC04_287D_41FE_BA8D_5B249E27F599_.wvu.Cols" sId="3"/>
  </rrc>
  <rrc rId="633" sId="3" ref="A293:XFD293" action="insertRow">
    <undo index="0" exp="area" ref3D="1" dr="$G$1:$G$1048576" dn="Z_5B0ECC04_287D_41FE_BA8D_5B249E27F599_.wvu.Cols" sId="3"/>
  </rrc>
  <rrc rId="634" sId="3" ref="A293:XFD293" action="insertRow">
    <undo index="0" exp="area" ref3D="1" dr="$G$1:$G$1048576" dn="Z_5B0ECC04_287D_41FE_BA8D_5B249E27F599_.wvu.Cols" sId="3"/>
  </rrc>
  <rfmt sheetId="3" sqref="A293" start="0" length="0">
    <dxf>
      <font>
        <sz val="9"/>
        <name val="Times New Roman"/>
        <scheme val="none"/>
      </font>
      <fill>
        <patternFill patternType="none">
          <bgColor indexed="65"/>
        </patternFill>
      </fill>
    </dxf>
  </rfmt>
  <rcc rId="635" sId="3" odxf="1" dxf="1">
    <nc r="B293" t="inlineStr">
      <is>
        <t>923</t>
      </is>
    </nc>
    <odxf>
      <fill>
        <patternFill patternType="solid">
          <bgColor theme="8" tint="0.79998168889431442"/>
        </patternFill>
      </fill>
    </odxf>
    <ndxf>
      <fill>
        <patternFill patternType="none">
          <bgColor indexed="65"/>
        </patternFill>
      </fill>
    </ndxf>
  </rcc>
  <rcc rId="636" sId="3" odxf="1" dxf="1">
    <nc r="C293" t="inlineStr">
      <is>
        <t>05</t>
      </is>
    </nc>
    <odxf>
      <fill>
        <patternFill patternType="solid">
          <bgColor theme="8" tint="0.79998168889431442"/>
        </patternFill>
      </fill>
    </odxf>
    <ndxf>
      <fill>
        <patternFill patternType="none">
          <bgColor indexed="65"/>
        </patternFill>
      </fill>
    </ndxf>
  </rcc>
  <rcc rId="637" sId="3" odxf="1" dxf="1">
    <nc r="D293" t="inlineStr">
      <is>
        <t>01</t>
      </is>
    </nc>
    <odxf>
      <fill>
        <patternFill patternType="solid">
          <bgColor theme="8" tint="0.79998168889431442"/>
        </patternFill>
      </fill>
    </odxf>
    <ndxf>
      <fill>
        <patternFill patternType="none">
          <bgColor indexed="65"/>
        </patternFill>
      </fill>
    </ndxf>
  </rcc>
  <rfmt sheetId="3" sqref="E293" start="0" length="0">
    <dxf>
      <fill>
        <patternFill>
          <bgColor theme="0"/>
        </patternFill>
      </fill>
    </dxf>
  </rfmt>
  <rfmt sheetId="3" sqref="F293" start="0" length="0">
    <dxf>
      <fill>
        <patternFill>
          <bgColor theme="0"/>
        </patternFill>
      </fill>
    </dxf>
  </rfmt>
  <rcc rId="638" sId="3" odxf="1" dxf="1">
    <nc r="G293">
      <f>G294</f>
    </nc>
    <odxf>
      <fill>
        <patternFill>
          <bgColor theme="8" tint="0.79998168889431442"/>
        </patternFill>
      </fill>
    </odxf>
    <ndxf>
      <fill>
        <patternFill>
          <bgColor theme="0"/>
        </patternFill>
      </fill>
    </ndxf>
  </rcc>
  <rcc rId="639" sId="3" odxf="1" dxf="1">
    <nc r="H293">
      <f>H294</f>
    </nc>
    <odxf>
      <fill>
        <patternFill>
          <bgColor theme="8" tint="0.79998168889431442"/>
        </patternFill>
      </fill>
    </odxf>
    <ndxf>
      <fill>
        <patternFill>
          <bgColor theme="0"/>
        </patternFill>
      </fill>
    </ndxf>
  </rcc>
  <rcc rId="640" sId="3" odxf="1" dxf="1">
    <nc r="I293">
      <f>I294</f>
    </nc>
    <odxf>
      <fill>
        <patternFill>
          <bgColor theme="8" tint="0.79998168889431442"/>
        </patternFill>
      </fill>
    </odxf>
    <ndxf>
      <fill>
        <patternFill>
          <bgColor theme="0"/>
        </patternFill>
      </fill>
    </ndxf>
  </rcc>
  <rcc rId="641" sId="3" odxf="1" dxf="1">
    <nc r="A294" t="inlineStr">
      <is>
        <t xml:space="preserve">Капитальные вложения в объекты недвижимого имущества государственной (муниципальной) собственности
</t>
      </is>
    </nc>
    <odxf>
      <font>
        <name val="Times New Roman"/>
        <scheme val="none"/>
      </font>
      <fill>
        <patternFill patternType="solid">
          <bgColor theme="8" tint="0.79998168889431442"/>
        </patternFill>
      </fill>
    </odxf>
    <ndxf>
      <font>
        <sz val="9"/>
        <color theme="1"/>
        <name val="Times New Roman"/>
        <scheme val="none"/>
      </font>
      <fill>
        <patternFill patternType="none">
          <bgColor indexed="65"/>
        </patternFill>
      </fill>
    </ndxf>
  </rcc>
  <rcc rId="642" sId="3" odxf="1" dxf="1">
    <nc r="B294" t="inlineStr">
      <is>
        <t>923</t>
      </is>
    </nc>
    <odxf>
      <fill>
        <patternFill patternType="solid">
          <bgColor theme="8" tint="0.79998168889431442"/>
        </patternFill>
      </fill>
    </odxf>
    <ndxf>
      <fill>
        <patternFill patternType="none">
          <bgColor indexed="65"/>
        </patternFill>
      </fill>
    </ndxf>
  </rcc>
  <rcc rId="643" sId="3" odxf="1" dxf="1">
    <nc r="C294" t="inlineStr">
      <is>
        <t>05</t>
      </is>
    </nc>
    <odxf>
      <fill>
        <patternFill patternType="solid">
          <bgColor theme="8" tint="0.79998168889431442"/>
        </patternFill>
      </fill>
    </odxf>
    <ndxf>
      <fill>
        <patternFill patternType="none">
          <bgColor indexed="65"/>
        </patternFill>
      </fill>
    </ndxf>
  </rcc>
  <rcc rId="644" sId="3" odxf="1" dxf="1">
    <nc r="D294" t="inlineStr">
      <is>
        <t>01</t>
      </is>
    </nc>
    <odxf>
      <fill>
        <patternFill patternType="solid">
          <bgColor theme="8" tint="0.79998168889431442"/>
        </patternFill>
      </fill>
    </odxf>
    <ndxf>
      <fill>
        <patternFill patternType="none">
          <bgColor indexed="65"/>
        </patternFill>
      </fill>
    </ndxf>
  </rcc>
  <rfmt sheetId="3" sqref="E294" start="0" length="0">
    <dxf>
      <fill>
        <patternFill>
          <bgColor theme="0"/>
        </patternFill>
      </fill>
    </dxf>
  </rfmt>
  <rcc rId="645" sId="3" odxf="1" dxf="1">
    <nc r="F294" t="inlineStr">
      <is>
        <t>400</t>
      </is>
    </nc>
    <odxf>
      <fill>
        <patternFill patternType="solid">
          <bgColor theme="8" tint="0.79998168889431442"/>
        </patternFill>
      </fill>
    </odxf>
    <ndxf>
      <fill>
        <patternFill patternType="none">
          <bgColor indexed="65"/>
        </patternFill>
      </fill>
    </ndxf>
  </rcc>
  <rcc rId="646" sId="3" odxf="1" dxf="1">
    <nc r="G294">
      <f>G295</f>
    </nc>
    <odxf>
      <fill>
        <patternFill patternType="solid">
          <bgColor theme="8" tint="0.79998168889431442"/>
        </patternFill>
      </fill>
    </odxf>
    <ndxf>
      <fill>
        <patternFill patternType="none">
          <bgColor indexed="65"/>
        </patternFill>
      </fill>
    </ndxf>
  </rcc>
  <rcc rId="647" sId="3" odxf="1" dxf="1">
    <nc r="H294">
      <f>H295</f>
    </nc>
    <odxf>
      <fill>
        <patternFill patternType="solid">
          <bgColor theme="8" tint="0.79998168889431442"/>
        </patternFill>
      </fill>
    </odxf>
    <ndxf>
      <fill>
        <patternFill patternType="none">
          <bgColor indexed="65"/>
        </patternFill>
      </fill>
    </ndxf>
  </rcc>
  <rcc rId="648" sId="3" odxf="1" dxf="1">
    <nc r="I294">
      <f>I295</f>
    </nc>
    <odxf>
      <fill>
        <patternFill patternType="solid">
          <bgColor theme="8" tint="0.79998168889431442"/>
        </patternFill>
      </fill>
    </odxf>
    <ndxf>
      <fill>
        <patternFill patternType="none">
          <bgColor indexed="65"/>
        </patternFill>
      </fill>
    </ndxf>
  </rcc>
  <rcc rId="649" sId="3" odxf="1" dxf="1">
    <nc r="A295" t="inlineStr">
      <is>
        <t>Бюджетные инвестиции</t>
      </is>
    </nc>
    <odxf>
      <font>
        <name val="Times New Roman"/>
        <scheme val="none"/>
      </font>
      <fill>
        <patternFill patternType="solid">
          <bgColor theme="8" tint="0.79998168889431442"/>
        </patternFill>
      </fill>
    </odxf>
    <ndxf>
      <font>
        <sz val="9"/>
        <name val="Times New Roman"/>
        <scheme val="none"/>
      </font>
      <fill>
        <patternFill patternType="none">
          <bgColor indexed="65"/>
        </patternFill>
      </fill>
    </ndxf>
  </rcc>
  <rcc rId="650" sId="3" odxf="1" dxf="1">
    <nc r="B295" t="inlineStr">
      <is>
        <t>923</t>
      </is>
    </nc>
    <odxf>
      <fill>
        <patternFill patternType="solid">
          <bgColor theme="8" tint="0.79998168889431442"/>
        </patternFill>
      </fill>
    </odxf>
    <ndxf>
      <fill>
        <patternFill patternType="none">
          <bgColor indexed="65"/>
        </patternFill>
      </fill>
    </ndxf>
  </rcc>
  <rcc rId="651" sId="3" odxf="1" dxf="1">
    <nc r="C295" t="inlineStr">
      <is>
        <t>05</t>
      </is>
    </nc>
    <odxf>
      <fill>
        <patternFill patternType="solid">
          <bgColor theme="8" tint="0.79998168889431442"/>
        </patternFill>
      </fill>
    </odxf>
    <ndxf>
      <fill>
        <patternFill patternType="none">
          <bgColor indexed="65"/>
        </patternFill>
      </fill>
    </ndxf>
  </rcc>
  <rcc rId="652" sId="3" odxf="1" dxf="1">
    <nc r="D295" t="inlineStr">
      <is>
        <t>01</t>
      </is>
    </nc>
    <odxf>
      <fill>
        <patternFill patternType="solid">
          <bgColor theme="8" tint="0.79998168889431442"/>
        </patternFill>
      </fill>
    </odxf>
    <ndxf>
      <fill>
        <patternFill patternType="none">
          <bgColor indexed="65"/>
        </patternFill>
      </fill>
    </ndxf>
  </rcc>
  <rfmt sheetId="3" sqref="E295" start="0" length="0">
    <dxf>
      <fill>
        <patternFill>
          <bgColor theme="0"/>
        </patternFill>
      </fill>
    </dxf>
  </rfmt>
  <rcc rId="653" sId="3" odxf="1" dxf="1">
    <nc r="F295" t="inlineStr">
      <is>
        <t>410</t>
      </is>
    </nc>
    <odxf>
      <fill>
        <patternFill patternType="solid">
          <bgColor theme="8" tint="0.79998168889431442"/>
        </patternFill>
      </fill>
    </odxf>
    <ndxf>
      <fill>
        <patternFill patternType="none">
          <bgColor indexed="65"/>
        </patternFill>
      </fill>
    </ndxf>
  </rcc>
  <rcc rId="654" sId="3" odxf="1" dxf="1">
    <nc r="G295">
      <f>G296</f>
    </nc>
    <odxf>
      <fill>
        <patternFill patternType="solid">
          <bgColor theme="8" tint="0.79998168889431442"/>
        </patternFill>
      </fill>
    </odxf>
    <ndxf>
      <fill>
        <patternFill patternType="none">
          <bgColor indexed="65"/>
        </patternFill>
      </fill>
    </ndxf>
  </rcc>
  <rcc rId="655" sId="3" odxf="1" dxf="1">
    <nc r="H295">
      <f>H296</f>
    </nc>
    <odxf>
      <fill>
        <patternFill patternType="solid">
          <bgColor theme="8" tint="0.79998168889431442"/>
        </patternFill>
      </fill>
    </odxf>
    <ndxf>
      <fill>
        <patternFill patternType="none">
          <bgColor indexed="65"/>
        </patternFill>
      </fill>
    </ndxf>
  </rcc>
  <rcc rId="656" sId="3" odxf="1" dxf="1">
    <nc r="I295">
      <f>I296</f>
    </nc>
    <odxf>
      <fill>
        <patternFill patternType="solid">
          <bgColor theme="8" tint="0.79998168889431442"/>
        </patternFill>
      </fill>
    </odxf>
    <ndxf>
      <fill>
        <patternFill patternType="none">
          <bgColor indexed="65"/>
        </patternFill>
      </fill>
    </ndxf>
  </rcc>
  <rcc rId="657" sId="3">
    <nc r="E293" t="inlineStr">
      <is>
        <t>99 0 9603</t>
      </is>
    </nc>
  </rcc>
  <rcc rId="658" sId="3">
    <nc r="E294" t="inlineStr">
      <is>
        <t>99 0 9603</t>
      </is>
    </nc>
  </rcc>
  <rcc rId="659" sId="3">
    <nc r="E295" t="inlineStr">
      <is>
        <t>99 0 9603</t>
      </is>
    </nc>
  </rcc>
  <rcc rId="660" sId="3">
    <nc r="A293" t="inlineStr">
      <is>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is>
    </nc>
  </rcc>
  <rcc rId="661" sId="3" odxf="1" dxf="1">
    <nc r="A296" t="inlineStr">
      <is>
        <t xml:space="preserve">Бюджетные инвестиции в объекты капитального строительства государственной (муниципальной) собственности
</t>
      </is>
    </nc>
    <odxf>
      <font>
        <name val="Times New Roman"/>
        <scheme val="none"/>
      </font>
      <alignment horizontal="left" readingOrder="0"/>
    </odxf>
    <ndxf>
      <font>
        <sz val="9"/>
        <name val="Times New Roman"/>
        <scheme val="none"/>
      </font>
      <alignment horizontal="justify" readingOrder="0"/>
    </ndxf>
  </rcc>
  <rcc rId="662" sId="3">
    <nc r="B296" t="inlineStr">
      <is>
        <t>923</t>
      </is>
    </nc>
  </rcc>
  <rcc rId="663" sId="3">
    <nc r="C296" t="inlineStr">
      <is>
        <t>05</t>
      </is>
    </nc>
  </rcc>
  <rcc rId="664" sId="3">
    <nc r="D296" t="inlineStr">
      <is>
        <t>01</t>
      </is>
    </nc>
  </rcc>
  <rcc rId="665" sId="3">
    <nc r="F296" t="inlineStr">
      <is>
        <t>414</t>
      </is>
    </nc>
  </rcc>
  <rcc rId="666" sId="3">
    <nc r="H296">
      <f>H297+H298</f>
    </nc>
  </rcc>
  <rcc rId="667" sId="3">
    <nc r="I296">
      <f>I297+I298</f>
    </nc>
  </rcc>
  <rcc rId="668" sId="3">
    <nc r="A297" t="inlineStr">
      <is>
        <t>за счет средств  республиканского бюджета РК</t>
      </is>
    </nc>
  </rcc>
  <rcc rId="669" sId="3">
    <nc r="B297" t="inlineStr">
      <is>
        <t>923</t>
      </is>
    </nc>
  </rcc>
  <rcc rId="670" sId="3">
    <nc r="C297" t="inlineStr">
      <is>
        <t>05</t>
      </is>
    </nc>
  </rcc>
  <rcc rId="671" sId="3">
    <nc r="D297" t="inlineStr">
      <is>
        <t>01</t>
      </is>
    </nc>
  </rcc>
  <rcc rId="672" sId="3">
    <nc r="F297" t="inlineStr">
      <is>
        <t>414</t>
      </is>
    </nc>
  </rcc>
  <rcc rId="673" sId="3">
    <nc r="I297">
      <f>G297+H297</f>
    </nc>
  </rcc>
  <rcc rId="674" sId="3">
    <nc r="A298" t="inlineStr">
      <is>
        <t>за счет средств  бюджета МО МР "Печора"</t>
      </is>
    </nc>
  </rcc>
  <rcc rId="675" sId="3">
    <nc r="B298" t="inlineStr">
      <is>
        <t>923</t>
      </is>
    </nc>
  </rcc>
  <rcc rId="676" sId="3">
    <nc r="C298" t="inlineStr">
      <is>
        <t>05</t>
      </is>
    </nc>
  </rcc>
  <rcc rId="677" sId="3">
    <nc r="D298" t="inlineStr">
      <is>
        <t>01</t>
      </is>
    </nc>
  </rcc>
  <rcc rId="678" sId="3">
    <nc r="F298" t="inlineStr">
      <is>
        <t>414</t>
      </is>
    </nc>
  </rcc>
  <rcc rId="679" sId="3">
    <nc r="I298">
      <f>G298+H298</f>
    </nc>
  </rcc>
  <rcc rId="680" sId="3" numFmtId="4">
    <nc r="G296">
      <v>0</v>
    </nc>
  </rcc>
  <rcc rId="681" sId="3" numFmtId="4">
    <nc r="G297">
      <v>0</v>
    </nc>
  </rcc>
  <rcc rId="682" sId="3" numFmtId="4">
    <nc r="G298">
      <v>0</v>
    </nc>
  </rcc>
  <rcc rId="683" sId="3">
    <nc r="E296" t="inlineStr">
      <is>
        <t>99 0 9603</t>
      </is>
    </nc>
  </rcc>
  <rcc rId="684" sId="3">
    <nc r="E297" t="inlineStr">
      <is>
        <t>99 0 9603</t>
      </is>
    </nc>
  </rcc>
  <rcc rId="685" sId="3">
    <nc r="E298" t="inlineStr">
      <is>
        <t>99 0 9603</t>
      </is>
    </nc>
  </rcc>
  <rcc rId="686" sId="3" numFmtId="4">
    <nc r="H297">
      <v>88747.3</v>
    </nc>
  </rcc>
  <rcc rId="687" sId="3" numFmtId="4">
    <oc r="H291">
      <v>-69247.8</v>
    </oc>
    <nc r="H291">
      <f>-69247.8-88747.3</f>
    </nc>
  </rcc>
  <rcc rId="688" sId="3" numFmtId="4">
    <nc r="H298">
      <v>23622.5</v>
    </nc>
  </rcc>
  <rcc rId="689" sId="3" numFmtId="4">
    <oc r="H292">
      <v>0</v>
    </oc>
    <nc r="H292">
      <v>-23622.5</v>
    </nc>
  </rcc>
  <rcv guid="{EA1929C7-85F7-40DE-826A-94377FC9966E}" action="delete"/>
  <rdn rId="0" localSheetId="3" customView="1" name="Z_EA1929C7_85F7_40DE_826A_94377FC9966E_.wvu.PrintArea" hidden="1" oldHidden="1">
    <formula>'2014 год'!$A$1:$I$1142</formula>
    <oldFormula>'2014 год'!$A$1:$I$1142</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год'!$A$8:$F$1142</formula>
    <oldFormula>'2014 год'!$A$8:$F$1142</oldFormula>
  </rdn>
  <rcv guid="{EA1929C7-85F7-40DE-826A-94377FC9966E}" action="add"/>
</revisions>
</file>

<file path=xl/revisions/revisionLog19112.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91121.xml><?xml version="1.0" encoding="utf-8"?>
<revisions xmlns="http://schemas.openxmlformats.org/spreadsheetml/2006/main" xmlns:r="http://schemas.openxmlformats.org/officeDocument/2006/relationships">
  <rrc rId="4259" sId="3" ref="A758:XFD761" action="insertRow">
    <undo index="0" exp="area" ref3D="1" dr="$G$1:$G$1048576" dn="Z_5B0ECC04_287D_41FE_BA8D_5B249E27F599_.wvu.Cols" sId="3"/>
  </rrc>
  <rfmt sheetId="3" sqref="A758" start="0" length="0">
    <dxf>
      <font>
        <sz val="9"/>
        <color indexed="8"/>
        <name val="Times New Roman"/>
        <scheme val="none"/>
      </font>
      <fill>
        <patternFill patternType="none">
          <bgColor indexed="65"/>
        </patternFill>
      </fill>
      <alignment horizontal="left" readingOrder="0"/>
    </dxf>
  </rfmt>
  <rcc rId="4260" sId="3" odxf="1" dxf="1">
    <nc r="B758" t="inlineStr">
      <is>
        <t>956</t>
      </is>
    </nc>
    <odxf>
      <fill>
        <patternFill patternType="solid">
          <bgColor theme="8" tint="0.79998168889431442"/>
        </patternFill>
      </fill>
    </odxf>
    <ndxf>
      <fill>
        <patternFill patternType="none">
          <bgColor indexed="65"/>
        </patternFill>
      </fill>
    </ndxf>
  </rcc>
  <rcc rId="4261" sId="3" odxf="1" dxf="1" numFmtId="4">
    <nc r="C758">
      <v>8</v>
    </nc>
    <odxf>
      <fill>
        <patternFill patternType="solid">
          <bgColor theme="8" tint="0.79998168889431442"/>
        </patternFill>
      </fill>
    </odxf>
    <ndxf>
      <fill>
        <patternFill patternType="none">
          <bgColor indexed="65"/>
        </patternFill>
      </fill>
    </ndxf>
  </rcc>
  <rcc rId="4262" sId="3" odxf="1" dxf="1" numFmtId="4">
    <nc r="D758">
      <v>1</v>
    </nc>
    <odxf>
      <fill>
        <patternFill patternType="solid">
          <bgColor theme="8" tint="0.79998168889431442"/>
        </patternFill>
      </fill>
    </odxf>
    <ndxf>
      <fill>
        <patternFill patternType="none">
          <bgColor indexed="65"/>
        </patternFill>
      </fill>
    </ndxf>
  </rcc>
  <rfmt sheetId="3" sqref="E758" start="0" length="0">
    <dxf>
      <fill>
        <patternFill patternType="none">
          <bgColor indexed="65"/>
        </patternFill>
      </fill>
    </dxf>
  </rfmt>
  <rfmt sheetId="3" sqref="F758" start="0" length="0">
    <dxf>
      <fill>
        <patternFill patternType="none">
          <bgColor indexed="65"/>
        </patternFill>
      </fill>
    </dxf>
  </rfmt>
  <rcc rId="4263" sId="3" odxf="1" dxf="1">
    <nc r="G758">
      <f>G759</f>
    </nc>
    <odxf>
      <fill>
        <patternFill patternType="solid">
          <bgColor theme="8" tint="0.79998168889431442"/>
        </patternFill>
      </fill>
    </odxf>
    <ndxf>
      <fill>
        <patternFill patternType="none">
          <bgColor indexed="65"/>
        </patternFill>
      </fill>
    </ndxf>
  </rcc>
  <rcc rId="4264" sId="3" odxf="1" dxf="1">
    <nc r="H758">
      <f>H759</f>
    </nc>
    <odxf>
      <fill>
        <patternFill patternType="solid">
          <bgColor theme="8" tint="0.79998168889431442"/>
        </patternFill>
      </fill>
    </odxf>
    <ndxf>
      <fill>
        <patternFill patternType="none">
          <bgColor indexed="65"/>
        </patternFill>
      </fill>
    </ndxf>
  </rcc>
  <rcc rId="4265" sId="3" odxf="1" dxf="1">
    <nc r="I758">
      <f>I759</f>
    </nc>
    <odxf>
      <fill>
        <patternFill patternType="solid">
          <bgColor theme="8" tint="0.79998168889431442"/>
        </patternFill>
      </fill>
    </odxf>
    <ndxf>
      <fill>
        <patternFill patternType="none">
          <bgColor indexed="65"/>
        </patternFill>
      </fill>
    </ndxf>
  </rcc>
  <rcc rId="4266" sId="3" odxf="1" dxf="1">
    <nc r="A759" t="inlineStr">
      <is>
        <t>Предоставление субсидий бюджетным, автономным учреждениям и иным некоммерческим организациям</t>
      </is>
    </nc>
    <odxf>
      <font>
        <sz val="9"/>
        <color indexed="8"/>
        <name val="Times New Roman"/>
        <scheme val="none"/>
      </font>
      <fill>
        <patternFill patternType="solid">
          <bgColor theme="8" tint="0.79998168889431442"/>
        </patternFill>
      </fill>
      <alignment horizontal="justify" readingOrder="0"/>
    </odxf>
    <ndxf>
      <font>
        <sz val="9"/>
        <color indexed="8"/>
        <name val="Times New Roman"/>
        <scheme val="none"/>
      </font>
      <fill>
        <patternFill patternType="none">
          <bgColor indexed="65"/>
        </patternFill>
      </fill>
      <alignment horizontal="left" readingOrder="0"/>
    </ndxf>
  </rcc>
  <rcc rId="4267" sId="3" odxf="1" dxf="1">
    <nc r="B759" t="inlineStr">
      <is>
        <t>956</t>
      </is>
    </nc>
    <odxf>
      <fill>
        <patternFill patternType="solid">
          <bgColor theme="8" tint="0.79998168889431442"/>
        </patternFill>
      </fill>
    </odxf>
    <ndxf>
      <fill>
        <patternFill patternType="none">
          <bgColor indexed="65"/>
        </patternFill>
      </fill>
    </ndxf>
  </rcc>
  <rcc rId="4268" sId="3" odxf="1" dxf="1" numFmtId="4">
    <nc r="C759">
      <v>8</v>
    </nc>
    <odxf>
      <fill>
        <patternFill patternType="solid">
          <bgColor theme="8" tint="0.79998168889431442"/>
        </patternFill>
      </fill>
    </odxf>
    <ndxf>
      <fill>
        <patternFill patternType="none">
          <bgColor indexed="65"/>
        </patternFill>
      </fill>
    </ndxf>
  </rcc>
  <rcc rId="4269" sId="3" odxf="1" dxf="1" numFmtId="4">
    <nc r="D759">
      <v>1</v>
    </nc>
    <odxf>
      <fill>
        <patternFill patternType="solid">
          <bgColor theme="8" tint="0.79998168889431442"/>
        </patternFill>
      </fill>
    </odxf>
    <ndxf>
      <fill>
        <patternFill patternType="none">
          <bgColor indexed="65"/>
        </patternFill>
      </fill>
    </ndxf>
  </rcc>
  <rfmt sheetId="3" sqref="E759" start="0" length="0">
    <dxf>
      <fill>
        <patternFill patternType="none">
          <bgColor indexed="65"/>
        </patternFill>
      </fill>
    </dxf>
  </rfmt>
  <rcc rId="4270" sId="3" odxf="1" dxf="1">
    <nc r="F759" t="inlineStr">
      <is>
        <t>600</t>
      </is>
    </nc>
    <odxf>
      <fill>
        <patternFill patternType="solid">
          <bgColor theme="8" tint="0.79998168889431442"/>
        </patternFill>
      </fill>
    </odxf>
    <ndxf>
      <fill>
        <patternFill patternType="none">
          <bgColor indexed="65"/>
        </patternFill>
      </fill>
    </ndxf>
  </rcc>
  <rcc rId="4271" sId="3" odxf="1" dxf="1">
    <nc r="G759">
      <f>G760</f>
    </nc>
    <odxf>
      <fill>
        <patternFill patternType="solid">
          <bgColor theme="8" tint="0.79998168889431442"/>
        </patternFill>
      </fill>
    </odxf>
    <ndxf>
      <fill>
        <patternFill patternType="none">
          <bgColor indexed="65"/>
        </patternFill>
      </fill>
    </ndxf>
  </rcc>
  <rcc rId="4272" sId="3" odxf="1" dxf="1">
    <nc r="H759">
      <f>H760</f>
    </nc>
    <odxf>
      <fill>
        <patternFill patternType="solid">
          <bgColor theme="8" tint="0.79998168889431442"/>
        </patternFill>
      </fill>
    </odxf>
    <ndxf>
      <fill>
        <patternFill patternType="none">
          <bgColor indexed="65"/>
        </patternFill>
      </fill>
    </ndxf>
  </rcc>
  <rcc rId="4273" sId="3" odxf="1" dxf="1">
    <nc r="I759">
      <f>I760</f>
    </nc>
    <odxf>
      <fill>
        <patternFill patternType="solid">
          <bgColor theme="8" tint="0.79998168889431442"/>
        </patternFill>
      </fill>
    </odxf>
    <ndxf>
      <fill>
        <patternFill patternType="none">
          <bgColor indexed="65"/>
        </patternFill>
      </fill>
    </ndxf>
  </rcc>
  <rcc rId="4274" sId="3" odxf="1" dxf="1">
    <nc r="A760" t="inlineStr">
      <is>
        <t>Субсидии бюджетным учреждениям</t>
      </is>
    </nc>
    <odxf>
      <font>
        <sz val="9"/>
        <color indexed="8"/>
        <name val="Times New Roman"/>
        <scheme val="none"/>
      </font>
      <fill>
        <patternFill>
          <bgColor theme="8" tint="0.79998168889431442"/>
        </patternFill>
      </fill>
      <alignment horizontal="justify" readingOrder="0"/>
    </odxf>
    <ndxf>
      <font>
        <sz val="9"/>
        <color indexed="8"/>
        <name val="Times New Roman"/>
        <scheme val="none"/>
      </font>
      <fill>
        <patternFill>
          <bgColor theme="0"/>
        </patternFill>
      </fill>
      <alignment horizontal="left" readingOrder="0"/>
    </ndxf>
  </rcc>
  <rcc rId="4275" sId="3" odxf="1" dxf="1">
    <nc r="B760" t="inlineStr">
      <is>
        <t>956</t>
      </is>
    </nc>
    <odxf>
      <fill>
        <patternFill patternType="solid">
          <bgColor theme="8" tint="0.79998168889431442"/>
        </patternFill>
      </fill>
    </odxf>
    <ndxf>
      <fill>
        <patternFill patternType="none">
          <bgColor indexed="65"/>
        </patternFill>
      </fill>
    </ndxf>
  </rcc>
  <rcc rId="4276" sId="3" odxf="1" dxf="1" numFmtId="4">
    <nc r="C760">
      <v>8</v>
    </nc>
    <odxf>
      <fill>
        <patternFill patternType="solid">
          <bgColor theme="8" tint="0.79998168889431442"/>
        </patternFill>
      </fill>
    </odxf>
    <ndxf>
      <fill>
        <patternFill patternType="none">
          <bgColor indexed="65"/>
        </patternFill>
      </fill>
    </ndxf>
  </rcc>
  <rcc rId="4277" sId="3" odxf="1" dxf="1" numFmtId="4">
    <nc r="D760">
      <v>1</v>
    </nc>
    <odxf>
      <fill>
        <patternFill patternType="solid">
          <bgColor theme="8" tint="0.79998168889431442"/>
        </patternFill>
      </fill>
    </odxf>
    <ndxf>
      <fill>
        <patternFill patternType="none">
          <bgColor indexed="65"/>
        </patternFill>
      </fill>
    </ndxf>
  </rcc>
  <rfmt sheetId="3" sqref="E760" start="0" length="0">
    <dxf>
      <fill>
        <patternFill patternType="none">
          <bgColor indexed="65"/>
        </patternFill>
      </fill>
    </dxf>
  </rfmt>
  <rcc rId="4278" sId="3" odxf="1" dxf="1">
    <nc r="F760" t="inlineStr">
      <is>
        <t>610</t>
      </is>
    </nc>
    <odxf>
      <fill>
        <patternFill patternType="solid">
          <bgColor theme="8" tint="0.79998168889431442"/>
        </patternFill>
      </fill>
    </odxf>
    <ndxf>
      <fill>
        <patternFill patternType="none">
          <bgColor indexed="65"/>
        </patternFill>
      </fill>
    </ndxf>
  </rcc>
  <rcc rId="4279" sId="3" odxf="1" dxf="1">
    <nc r="G760">
      <f>G761</f>
    </nc>
    <odxf>
      <fill>
        <patternFill patternType="solid">
          <bgColor theme="8" tint="0.79998168889431442"/>
        </patternFill>
      </fill>
    </odxf>
    <ndxf>
      <fill>
        <patternFill patternType="none">
          <bgColor indexed="65"/>
        </patternFill>
      </fill>
    </ndxf>
  </rcc>
  <rcc rId="4280" sId="3" odxf="1" dxf="1">
    <nc r="H760">
      <f>H761</f>
    </nc>
    <odxf>
      <fill>
        <patternFill patternType="solid">
          <bgColor theme="8" tint="0.79998168889431442"/>
        </patternFill>
      </fill>
    </odxf>
    <ndxf>
      <fill>
        <patternFill patternType="none">
          <bgColor indexed="65"/>
        </patternFill>
      </fill>
    </ndxf>
  </rcc>
  <rcc rId="4281" sId="3" odxf="1" dxf="1">
    <nc r="I760">
      <f>I761</f>
    </nc>
    <odxf>
      <fill>
        <patternFill patternType="solid">
          <bgColor theme="8" tint="0.79998168889431442"/>
        </patternFill>
      </fill>
    </odxf>
    <ndxf>
      <fill>
        <patternFill patternType="none">
          <bgColor indexed="65"/>
        </patternFill>
      </fill>
    </ndxf>
  </rcc>
  <rcc rId="4282" sId="3" odxf="1" dxf="1">
    <nc r="A761" t="inlineStr">
      <is>
        <t>Субсидии бюджетным учреждениям на иные цели</t>
      </is>
    </nc>
    <odxf>
      <font>
        <sz val="9"/>
        <color indexed="8"/>
        <name val="Times New Roman"/>
        <scheme val="none"/>
      </font>
      <alignment horizontal="justify" readingOrder="0"/>
    </odxf>
    <ndxf>
      <font>
        <sz val="9"/>
        <color indexed="8"/>
        <name val="Times New Roman"/>
        <scheme val="none"/>
      </font>
      <alignment horizontal="left" readingOrder="0"/>
    </ndxf>
  </rcc>
  <rcc rId="4283" sId="3">
    <nc r="B761" t="inlineStr">
      <is>
        <t>956</t>
      </is>
    </nc>
  </rcc>
  <rcc rId="4284" sId="3" numFmtId="4">
    <nc r="C761">
      <v>8</v>
    </nc>
  </rcc>
  <rcc rId="4285" sId="3" numFmtId="4">
    <nc r="D761">
      <v>1</v>
    </nc>
  </rcc>
  <rcc rId="4286" sId="3">
    <nc r="F761" t="inlineStr">
      <is>
        <t>612</t>
      </is>
    </nc>
  </rcc>
  <rcc rId="4287" sId="3">
    <nc r="I761">
      <f>G761+H761</f>
    </nc>
  </rcc>
  <rcc rId="4288" sId="3" numFmtId="4">
    <nc r="G761">
      <v>0</v>
    </nc>
  </rcc>
  <rcc rId="4289" sId="3" numFmtId="4">
    <nc r="H761">
      <v>38.1</v>
    </nc>
  </rcc>
  <rcc rId="4290" sId="3">
    <oc r="H680">
      <f>H681+H689+H693+H718+H727+H740+H749+H762+H766+H754</f>
    </oc>
    <nc r="H680">
      <f>H681+H689+H693+H718+H727+H740+H749+H762+H766+H754+H758</f>
    </nc>
  </rcc>
  <rcc rId="4291" sId="3">
    <oc r="I680">
      <f>I681+I689+I693+I718+I727+I740+I749+I762+I766+I754</f>
    </oc>
    <nc r="I680">
      <f>I681+I689+I693+I718+I727+I740+I749+I762+I766+I754+I758</f>
    </nc>
  </rcc>
  <rcv guid="{DA15D12B-B687-4104-AF35-4470F046E021}" action="delete"/>
  <rdn rId="0" localSheetId="3" customView="1" name="Z_DA15D12B_B687_4104_AF35_4470F046E021_.wvu.FilterData" hidden="1" oldHidden="1">
    <formula>'2014 год'!$A$11:$G$1196</formula>
    <oldFormula>'2014 год'!$A$11:$G$1196</oldFormula>
  </rdn>
  <rcv guid="{DA15D12B-B687-4104-AF35-4470F046E021}" action="add"/>
</revisions>
</file>

<file path=xl/revisions/revisionLog19112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год'!$A$1:$I$1146</formula>
    <oldFormula>'2014 год'!$A$1:$I$1146</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год'!$A$8:$F$1146</formula>
    <oldFormula>'2014 год'!$A$8:$F$1146</oldFormula>
  </rdn>
  <rcv guid="{167491D8-6D6D-447D-A119-5E65D8431081}" action="add"/>
</revisions>
</file>

<file path=xl/revisions/revisionLog19113.xml><?xml version="1.0" encoding="utf-8"?>
<revisions xmlns="http://schemas.openxmlformats.org/spreadsheetml/2006/main" xmlns:r="http://schemas.openxmlformats.org/officeDocument/2006/relationships">
  <rcc rId="4534" sId="3">
    <oc r="H900">
      <f>2217.1+95</f>
    </oc>
    <nc r="H900">
      <f>2217.1+95+248.3</f>
    </nc>
  </rcc>
  <rcc rId="4535" sId="3">
    <oc r="H903">
      <f>10769.2-3078.2-95</f>
    </oc>
    <nc r="H903">
      <f>10769.2-3078.2-95+350</f>
    </nc>
  </rcc>
  <rcc rId="4536" sId="3">
    <oc r="H901">
      <f>512.4+654.1+121.6</f>
    </oc>
    <nc r="H901">
      <f>512.4+654.1+121.6+280</f>
    </nc>
  </rcc>
  <rcc rId="4537" sId="3">
    <oc r="H938">
      <f>-4116.6+2263.5-301.9-1369.2</f>
    </oc>
    <nc r="H938">
      <f>-4116.6+2263.5-301.9-1369.2+1634.2</f>
    </nc>
  </rcc>
  <rcc rId="4538" sId="3">
    <oc r="H1052">
      <f>-10-10</f>
    </oc>
    <nc r="H1052">
      <f>-10-10+70</f>
    </nc>
  </rcc>
  <rcc rId="4539" sId="3" numFmtId="4">
    <oc r="H97">
      <v>20000</v>
    </oc>
    <nc r="H97">
      <f>20000+10518.7</f>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год'!$A$1:$I$1201</formula>
    <oldFormula>'2014 год'!$A$1:$I$1201</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год'!$A$8:$F$1201</formula>
    <oldFormula>'2014 год'!$A$8:$F$1201</oldFormula>
  </rdn>
  <rcv guid="{167491D8-6D6D-447D-A119-5E65D8431081}" action="add"/>
</revisions>
</file>

<file path=xl/revisions/revisionLog191131.xml><?xml version="1.0" encoding="utf-8"?>
<revisions xmlns="http://schemas.openxmlformats.org/spreadsheetml/2006/main" xmlns:r="http://schemas.openxmlformats.org/officeDocument/2006/relationships">
  <rcc rId="4322" sId="3">
    <oc r="A296" t="inlineStr">
      <is>
        <t xml:space="preserve">Бюджетные инвестиции в объекты капитального строительства государственной (муниципальной) собственности
</t>
      </is>
    </oc>
    <nc r="A296" t="inlineStr">
      <is>
        <t xml:space="preserve">Бюджетные инвестиции на приобретение объектов недвижимого имущества в государственную (муниципальную) собственность
</t>
      </is>
    </nc>
  </rcc>
  <rcv guid="{EA1929C7-85F7-40DE-826A-94377FC9966E}" action="delete"/>
  <rdn rId="0" localSheetId="3" customView="1" name="Z_EA1929C7_85F7_40DE_826A_94377FC9966E_.wvu.PrintArea" hidden="1" oldHidden="1">
    <formula>'2014 год'!$A$1:$I$1197</formula>
    <oldFormula>'2014 год'!$A$1:$I$1197</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год'!$A$8:$F$1197</formula>
    <oldFormula>'2014 год'!$A$8:$F$1197</oldFormula>
  </rdn>
  <rcv guid="{EA1929C7-85F7-40DE-826A-94377FC9966E}" action="add"/>
</revisions>
</file>

<file path=xl/revisions/revisionLog1912.xml><?xml version="1.0" encoding="utf-8"?>
<revisions xmlns="http://schemas.openxmlformats.org/spreadsheetml/2006/main" xmlns:r="http://schemas.openxmlformats.org/officeDocument/2006/relationships">
  <rcc rId="3595" sId="3" numFmtId="4">
    <nc r="H285">
      <v>3476.8</v>
    </nc>
  </rcc>
  <rcc rId="3596" sId="3">
    <nc r="H284">
      <f>H285</f>
    </nc>
  </rcc>
  <rcc rId="3597" sId="3">
    <nc r="H283">
      <f>H284</f>
    </nc>
  </rcc>
  <rcc rId="3598" sId="3">
    <nc r="H282">
      <f>H283</f>
    </nc>
  </rcc>
  <rcv guid="{EA1929C7-85F7-40DE-826A-94377FC9966E}" action="delete"/>
  <rdn rId="0" localSheetId="3" customView="1" name="Z_EA1929C7_85F7_40DE_826A_94377FC9966E_.wvu.PrintArea" hidden="1" oldHidden="1">
    <formula>'2014 год'!$A$1:$I$1170</formula>
    <oldFormula>'2014 год'!$A$1:$I$1170</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год'!$A$8:$F$1170</formula>
    <oldFormula>'2014 год'!$A$8:$F$1170</oldFormula>
  </rdn>
  <rcv guid="{EA1929C7-85F7-40DE-826A-94377FC9966E}" action="add"/>
</revisions>
</file>

<file path=xl/revisions/revisionLog1912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год'!$A$1:$I$1166</formula>
    <oldFormula>'2014 год'!$A$1:$I$1166</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год'!$A$8:$F$1166</formula>
    <oldFormula>'2014 год'!$A$8:$F$1166</oldFormula>
  </rdn>
  <rcv guid="{EA1929C7-85F7-40DE-826A-94377FC9966E}" action="add"/>
</revisions>
</file>

<file path=xl/revisions/revisionLog191211.xml><?xml version="1.0" encoding="utf-8"?>
<revisions xmlns="http://schemas.openxmlformats.org/spreadsheetml/2006/main" xmlns:r="http://schemas.openxmlformats.org/officeDocument/2006/relationships">
  <rcv guid="{EA1929C7-85F7-40DE-826A-94377FC9966E}" action="delete"/>
  <rdn rId="0" localSheetId="3" customView="1" name="Z_EA1929C7_85F7_40DE_826A_94377FC9966E_.wvu.PrintArea" hidden="1" oldHidden="1">
    <formula>'2014 год'!$A$1:$I$1166</formula>
    <oldFormula>'2014 год'!$A$1:$I$1166</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год'!$A$8:$F$1166</formula>
    <oldFormula>'2014 год'!$A$8:$F$1166</oldFormula>
  </rdn>
  <rcv guid="{EA1929C7-85F7-40DE-826A-94377FC9966E}" action="add"/>
</revisions>
</file>

<file path=xl/revisions/revisionLog1912111.xml><?xml version="1.0" encoding="utf-8"?>
<revisions xmlns="http://schemas.openxmlformats.org/spreadsheetml/2006/main" xmlns:r="http://schemas.openxmlformats.org/officeDocument/2006/relationships">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год'!$A$1:$I$1149</formula>
    <oldFormula>'2014 год'!$A$1:$I$1149</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год'!$A$8:$F$1149</formula>
    <oldFormula>'2014 год'!$A$8:$F$1149</oldFormula>
  </rdn>
  <rcv guid="{167491D8-6D6D-447D-A119-5E65D8431081}" action="add"/>
</revisions>
</file>

<file path=xl/revisions/revisionLog1913.xml><?xml version="1.0" encoding="utf-8"?>
<revisions xmlns="http://schemas.openxmlformats.org/spreadsheetml/2006/main" xmlns:r="http://schemas.openxmlformats.org/officeDocument/2006/relationships">
  <rfmt sheetId="3" sqref="A285" start="0" length="0">
    <dxf>
      <font>
        <sz val="8"/>
        <name val="Arial Narrow"/>
        <scheme val="none"/>
      </font>
      <fill>
        <patternFill patternType="none">
          <bgColor indexed="65"/>
        </patternFill>
      </fill>
      <alignment horizontal="left" readingOrder="0"/>
      <border outline="0">
        <left style="hair">
          <color indexed="64"/>
        </left>
        <right style="hair">
          <color indexed="64"/>
        </right>
        <top style="hair">
          <color indexed="64"/>
        </top>
        <bottom style="hair">
          <color indexed="64"/>
        </bottom>
      </border>
    </dxf>
  </rfmt>
  <rcc rId="3609" sId="3">
    <nc r="F285" t="inlineStr">
      <is>
        <t>810</t>
      </is>
    </nc>
  </rcc>
  <rcc rId="3610" sId="3">
    <nc r="F284" t="inlineStr">
      <is>
        <t>800</t>
      </is>
    </nc>
  </rcc>
  <rcc rId="3611" sId="3" odxf="1" dxf="1">
    <nc r="A284" t="inlineStr">
      <is>
        <t>Иные бюджетные ассигнования</t>
      </is>
    </nc>
    <odxf>
      <numFmt numFmtId="30" formatCode="@"/>
      <alignment horizontal="left" readingOrder="0"/>
    </odxf>
    <ndxf>
      <numFmt numFmtId="0" formatCode="General"/>
      <alignment horizontal="justify" readingOrder="0"/>
    </ndxf>
  </rcc>
  <rcc rId="3612" sId="3" odxf="1" dxf="1">
    <nc r="A285" t="inlineStr">
      <is>
        <t>Субсидии юридическим лицам (кроме некоммерческих организаций), индивидуальным предпринимателям, физическим лицам</t>
      </is>
    </nc>
    <ndxf>
      <font>
        <sz val="9"/>
        <name val="Times New Roman"/>
        <scheme val="none"/>
      </font>
      <fill>
        <patternFill patternType="solid">
          <bgColor theme="8" tint="0.79998168889431442"/>
        </patternFill>
      </fill>
      <border outline="0">
        <left style="dotted">
          <color indexed="64"/>
        </left>
        <right style="dotted">
          <color indexed="64"/>
        </right>
        <top style="dotted">
          <color indexed="64"/>
        </top>
        <bottom style="dotted">
          <color indexed="64"/>
        </bottom>
      </border>
    </ndxf>
  </rcc>
  <rrc rId="3613" sId="3" ref="A283:XFD283" action="deleteRow">
    <undo index="0" exp="ref" v="1" dr="I283" r="I282" sId="3"/>
    <undo index="0" exp="ref" v="1" dr="H283" r="H282" sId="3"/>
    <undo index="0" exp="area" ref3D="1" dr="$G$1:$G$1048576" dn="Z_5B0ECC04_287D_41FE_BA8D_5B249E27F599_.wvu.Cols" sId="3"/>
    <rfmt sheetId="3" xfDxf="1" sqref="A283:XFD283" start="0" length="0"/>
    <rfmt sheetId="3" sqref="A283" start="0" length="0">
      <dxf>
        <font>
          <sz val="9"/>
          <color theme="1"/>
          <name val="Times New Roman"/>
          <scheme val="none"/>
        </font>
        <numFmt numFmtId="30" formatCode="@"/>
        <alignment horizontal="left" vertical="center" wrapText="1" readingOrder="0"/>
        <border outline="0">
          <left style="dotted">
            <color indexed="64"/>
          </left>
          <right style="dotted">
            <color indexed="64"/>
          </right>
          <top style="dotted">
            <color indexed="64"/>
          </top>
          <bottom style="dotted">
            <color indexed="64"/>
          </bottom>
        </border>
      </dxf>
    </rfmt>
    <rcc rId="0" sId="3" dxf="1">
      <nc r="B283" t="inlineStr">
        <is>
          <t>923</t>
        </is>
      </nc>
      <ndxf>
        <font>
          <sz val="10"/>
          <color auto="1"/>
          <name val="Times New Roman"/>
          <scheme val="none"/>
        </font>
        <numFmt numFmtId="30" formatCode="@"/>
        <alignment horizontal="center" vertical="center" wrapText="1" readingOrder="0"/>
        <border outline="0">
          <left style="dotted">
            <color indexed="64"/>
          </left>
          <right style="dotted">
            <color indexed="64"/>
          </right>
          <top style="dotted">
            <color indexed="64"/>
          </top>
          <bottom style="dotted">
            <color indexed="64"/>
          </bottom>
        </border>
      </ndxf>
    </rcc>
    <rcc rId="0" sId="3" dxf="1">
      <nc r="C283" t="inlineStr">
        <is>
          <t>05</t>
        </is>
      </nc>
      <ndxf>
        <font>
          <sz val="10"/>
          <color auto="1"/>
          <name val="Times New Roman"/>
          <scheme val="none"/>
        </font>
        <numFmt numFmtId="30" formatCode="@"/>
        <alignment horizontal="center" vertical="center" readingOrder="0"/>
        <border outline="0">
          <left style="dotted">
            <color indexed="64"/>
          </left>
          <right style="dotted">
            <color indexed="64"/>
          </right>
          <top style="dotted">
            <color indexed="64"/>
          </top>
          <bottom style="dotted">
            <color indexed="64"/>
          </bottom>
        </border>
      </ndxf>
    </rcc>
    <rcc rId="0" sId="3" dxf="1">
      <nc r="D283" t="inlineStr">
        <is>
          <t>01</t>
        </is>
      </nc>
      <ndxf>
        <font>
          <sz val="10"/>
          <color auto="1"/>
          <name val="Times New Roman"/>
          <scheme val="none"/>
        </font>
        <numFmt numFmtId="30" formatCode="@"/>
        <alignment horizontal="center" vertical="center" readingOrder="0"/>
        <border outline="0">
          <left style="dotted">
            <color indexed="64"/>
          </left>
          <right style="dotted">
            <color indexed="64"/>
          </right>
          <top style="dotted">
            <color indexed="64"/>
          </top>
          <bottom style="dotted">
            <color indexed="64"/>
          </bottom>
        </border>
      </ndxf>
    </rcc>
    <rcc rId="0" sId="3" dxf="1">
      <nc r="E283" t="inlineStr">
        <is>
          <t>99 0 9502</t>
        </is>
      </nc>
      <ndxf>
        <font>
          <sz val="10"/>
          <color auto="1"/>
          <name val="Times New Roman"/>
          <scheme val="none"/>
        </font>
        <numFmt numFmtId="30" formatCode="@"/>
        <fill>
          <patternFill patternType="solid">
            <bgColor theme="0"/>
          </patternFill>
        </fill>
        <alignment horizontal="center" vertical="center" wrapText="1" readingOrder="0"/>
        <border outline="0">
          <left style="dotted">
            <color indexed="64"/>
          </left>
          <right style="dotted">
            <color indexed="64"/>
          </right>
          <top style="dotted">
            <color indexed="64"/>
          </top>
          <bottom style="dotted">
            <color indexed="64"/>
          </bottom>
        </border>
      </ndxf>
    </rcc>
    <rfmt sheetId="3" sqref="F283" start="0" length="0">
      <dxf>
        <font>
          <sz val="10"/>
          <color auto="1"/>
          <name val="Times New Roman"/>
          <scheme val="none"/>
        </font>
        <numFmt numFmtId="30" formatCode="@"/>
        <fill>
          <patternFill patternType="solid">
            <bgColor theme="0"/>
          </patternFill>
        </fill>
        <alignment horizontal="center" vertical="center" wrapText="1" readingOrder="0"/>
        <border outline="0">
          <left style="dotted">
            <color indexed="64"/>
          </left>
          <right style="dotted">
            <color indexed="64"/>
          </right>
          <top style="dotted">
            <color indexed="64"/>
          </top>
          <bottom style="dotted">
            <color indexed="64"/>
          </bottom>
        </border>
      </dxf>
    </rfmt>
    <rfmt sheetId="3" sqref="G283" start="0" length="0">
      <dxf>
        <font>
          <sz val="10"/>
          <color auto="1"/>
          <name val="Arial"/>
          <scheme val="none"/>
        </font>
        <numFmt numFmtId="166" formatCode="#,##0.0"/>
        <fill>
          <patternFill patternType="solid">
            <bgColor theme="0"/>
          </patternFill>
        </fill>
        <alignment horizontal="right" vertical="center" readingOrder="0"/>
        <border outline="0">
          <left style="dotted">
            <color indexed="64"/>
          </left>
          <right style="dotted">
            <color indexed="64"/>
          </right>
          <top style="dotted">
            <color indexed="64"/>
          </top>
          <bottom style="dotted">
            <color indexed="64"/>
          </bottom>
        </border>
      </dxf>
    </rfmt>
    <rcc rId="0" sId="3" dxf="1">
      <nc r="H283">
        <f>H284</f>
      </nc>
      <ndxf>
        <font>
          <sz val="10"/>
          <color auto="1"/>
          <name val="Arial"/>
          <scheme val="none"/>
        </font>
        <numFmt numFmtId="166" formatCode="#,##0.0"/>
        <fill>
          <patternFill patternType="solid">
            <bgColor theme="0"/>
          </patternFill>
        </fill>
        <alignment horizontal="right" vertical="center" readingOrder="0"/>
        <border outline="0">
          <left style="dotted">
            <color indexed="64"/>
          </left>
          <right style="dotted">
            <color indexed="64"/>
          </right>
          <top style="dotted">
            <color indexed="64"/>
          </top>
          <bottom style="dotted">
            <color indexed="64"/>
          </bottom>
        </border>
      </ndxf>
    </rcc>
    <rcc rId="0" sId="3" dxf="1">
      <nc r="I283">
        <f>I284</f>
      </nc>
      <ndxf>
        <font>
          <sz val="10"/>
          <color auto="1"/>
          <name val="Arial"/>
          <scheme val="none"/>
        </font>
        <numFmt numFmtId="166" formatCode="#,##0.0"/>
        <fill>
          <patternFill patternType="solid">
            <bgColor theme="0"/>
          </patternFill>
        </fill>
        <alignment horizontal="right" vertical="center" readingOrder="0"/>
        <border outline="0">
          <left style="dotted">
            <color indexed="64"/>
          </left>
          <right style="dotted">
            <color indexed="64"/>
          </right>
          <top style="dotted">
            <color indexed="64"/>
          </top>
          <bottom style="dotted">
            <color indexed="64"/>
          </bottom>
        </border>
      </ndxf>
    </rcc>
    <rfmt sheetId="3" sqref="J283" start="0" length="0">
      <dxf>
        <numFmt numFmtId="166" formatCode="#,##0.0"/>
      </dxf>
    </rfmt>
    <rfmt sheetId="3" sqref="K283" start="0" length="0">
      <dxf>
        <font>
          <b/>
          <sz val="10"/>
          <color auto="1"/>
          <name val="Arial Cyr"/>
          <scheme val="none"/>
        </font>
        <numFmt numFmtId="166" formatCode="#,##0.0"/>
      </dxf>
    </rfmt>
  </rrc>
  <rcc rId="3614" sId="3">
    <oc r="H282">
      <f>#REF!</f>
    </oc>
    <nc r="H282">
      <f>H283</f>
    </nc>
  </rcc>
  <rcc rId="3615" sId="3">
    <oc r="I282">
      <f>#REF!</f>
    </oc>
    <nc r="I282">
      <f>I283</f>
    </nc>
  </rcc>
  <rcv guid="{EA1929C7-85F7-40DE-826A-94377FC9966E}" action="delete"/>
  <rdn rId="0" localSheetId="3" customView="1" name="Z_EA1929C7_85F7_40DE_826A_94377FC9966E_.wvu.PrintArea" hidden="1" oldHidden="1">
    <formula>'2014 год'!$A$1:$I$1169</formula>
    <oldFormula>'2014 год'!$A$1:$I$1169</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год'!$A$8:$F$1169</formula>
    <oldFormula>'2014 год'!$A$8:$F$1169</oldFormula>
  </rdn>
  <rcv guid="{EA1929C7-85F7-40DE-826A-94377FC9966E}" action="add"/>
</revisions>
</file>

<file path=xl/revisions/revisionLog192.xml><?xml version="1.0" encoding="utf-8"?>
<revisions xmlns="http://schemas.openxmlformats.org/spreadsheetml/2006/main" xmlns:r="http://schemas.openxmlformats.org/officeDocument/2006/relationships">
  <rrc rId="3297" sId="3" ref="A931:XFD931" action="insertRow">
    <undo index="0" exp="area" ref3D="1" dr="$G$1:$G$1048576" dn="Z_5B0ECC04_287D_41FE_BA8D_5B249E27F599_.wvu.Cols" sId="3"/>
  </rrc>
  <rrc rId="3298" sId="3" ref="A931:XFD931" action="insertRow">
    <undo index="0" exp="area" ref3D="1" dr="$G$1:$G$1048576" dn="Z_5B0ECC04_287D_41FE_BA8D_5B249E27F599_.wvu.Cols" sId="3"/>
  </rrc>
  <rrc rId="3299" sId="3" ref="A931:XFD932" action="insertRow">
    <undo index="0" exp="area" ref3D="1" dr="$G$1:$G$1048576" dn="Z_5B0ECC04_287D_41FE_BA8D_5B249E27F599_.wvu.Cols" sId="3"/>
  </rrc>
  <rfmt sheetId="3" sqref="A931:I933">
    <dxf>
      <fill>
        <patternFill patternType="none">
          <bgColor auto="1"/>
        </patternFill>
      </fill>
    </dxf>
  </rfmt>
  <rcc rId="3300" sId="3">
    <nc r="B934" t="inlineStr">
      <is>
        <t>975</t>
      </is>
    </nc>
  </rcc>
  <rcc rId="3301" sId="3" numFmtId="4">
    <nc r="C934">
      <v>7</v>
    </nc>
  </rcc>
  <rcc rId="3302" sId="3" numFmtId="4">
    <nc r="D934">
      <v>2</v>
    </nc>
  </rcc>
  <rcc rId="3303" sId="3">
    <nc r="A934" t="inlineStr">
      <is>
        <t xml:space="preserve"> за счет средств федерального бюджета</t>
      </is>
    </nc>
  </rc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год'!$A$1:$I$1159</formula>
    <oldFormula>'2014 год'!$A$1:$I$1159</oldFormula>
  </rdn>
  <rdn rId="0" localSheetId="3" customView="1" name="Z_167491D8_6D6D_447D_A119_5E65D8431081_.wvu.PrintTitles" hidden="1" oldHidden="1">
    <formula>'2014 год'!$9:$10</formula>
    <oldFormula>'2014 год'!$9:$10</oldFormula>
  </rdn>
  <rdn rId="0" localSheetId="3" customView="1" name="Z_167491D8_6D6D_447D_A119_5E65D8431081_.wvu.FilterData" hidden="1" oldHidden="1">
    <formula>'2014 год'!$A$8:$F$1159</formula>
    <oldFormula>'2014 год'!$A$8:$F$1159</oldFormula>
  </rdn>
  <rcv guid="{167491D8-6D6D-447D-A119-5E65D8431081}" action="add"/>
</revisions>
</file>

<file path=xl/revisions/revisionLog193.xml><?xml version="1.0" encoding="utf-8"?>
<revisions xmlns="http://schemas.openxmlformats.org/spreadsheetml/2006/main" xmlns:r="http://schemas.openxmlformats.org/officeDocument/2006/relationships">
  <rcc rId="3619" sId="3">
    <oc r="H261">
      <f>H262+H268+H274+H285+H296+H278+H293+H289+H302</f>
    </oc>
    <nc r="H261">
      <f>H262+H268+H274+H285+H296+H278+H293+H289+H302+H282</f>
    </nc>
  </rcc>
  <rcc rId="3620" sId="3">
    <oc r="I261">
      <f>I262+I268+I274+I285+I296+I278+I293+I289+I302</f>
    </oc>
    <nc r="I261">
      <f>I262+I268+I274+I285+I296+I278+I293+I289+I302+I282</f>
    </nc>
  </rcc>
  <rcv guid="{EA1929C7-85F7-40DE-826A-94377FC9966E}" action="delete"/>
  <rdn rId="0" localSheetId="3" customView="1" name="Z_EA1929C7_85F7_40DE_826A_94377FC9966E_.wvu.PrintArea" hidden="1" oldHidden="1">
    <formula>'2014 год'!$A$1:$I$1169</formula>
    <oldFormula>'2014 год'!$A$1:$I$1169</oldFormula>
  </rdn>
  <rdn rId="0" localSheetId="3" customView="1" name="Z_EA1929C7_85F7_40DE_826A_94377FC9966E_.wvu.PrintTitles" hidden="1" oldHidden="1">
    <formula>'2014 год'!$9:$10</formula>
    <oldFormula>'2014 год'!$9:$10</oldFormula>
  </rdn>
  <rdn rId="0" localSheetId="3" customView="1" name="Z_EA1929C7_85F7_40DE_826A_94377FC9966E_.wvu.FilterData" hidden="1" oldHidden="1">
    <formula>'2014 год'!$A$8:$F$1169</formula>
    <oldFormula>'2014 год'!$A$8:$F$1169</oldFormula>
  </rdn>
  <rcv guid="{EA1929C7-85F7-40DE-826A-94377FC9966E}"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167491D8-6D6D-447D-A119-5E65D8431081}" action="delete"/>
  <rdn rId="0" localSheetId="2" customView="1" name="Z_167491D8_6D6D_447D_A119_5E65D8431081_.wvu.PrintArea" hidden="1" oldHidden="1">
    <formula>'2014 '!$A$1:$F$58</formula>
    <oldFormula>'2014 '!$A$1:$F$58</oldFormula>
  </rdn>
  <rdn rId="0" localSheetId="2" customView="1" name="Z_167491D8_6D6D_447D_A119_5E65D8431081_.wvu.Cols" hidden="1" oldHidden="1">
    <formula>'2014 '!$D:$E</formula>
    <oldFormula>'2014 '!$D:$E</oldFormula>
  </rdn>
  <rdn rId="0" localSheetId="3" customView="1" name="Z_167491D8_6D6D_447D_A119_5E65D8431081_.wvu.PrintArea" hidden="1" oldHidden="1">
    <formula>'2014 год'!$A$1:$I$1205</formula>
    <oldFormula>'2014 год'!$A$1:$I$1205</oldFormula>
  </rdn>
  <rdn rId="0" localSheetId="3" customView="1" name="Z_167491D8_6D6D_447D_A119_5E65D8431081_.wvu.PrintTitles" hidden="1" oldHidden="1">
    <formula>'2014 год'!$9:$10</formula>
    <oldFormula>'2014 год'!$9:$10</oldFormula>
  </rdn>
  <rdn rId="0" localSheetId="3" customView="1" name="Z_167491D8_6D6D_447D_A119_5E65D8431081_.wvu.Cols" hidden="1" oldHidden="1">
    <formula>'2014 год'!$G:$H</formula>
    <oldFormula>'2014 год'!$G:$H</oldFormula>
  </rdn>
  <rdn rId="0" localSheetId="3" customView="1" name="Z_167491D8_6D6D_447D_A119_5E65D8431081_.wvu.FilterData" hidden="1" oldHidden="1">
    <formula>'2014 год'!$A$8:$F$1205</formula>
    <oldFormula>'2014 год'!$A$8:$F$1205</oldFormula>
  </rdn>
  <rcv guid="{167491D8-6D6D-447D-A119-5E65D8431081}"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1C060685-541B-49B8-81E5-C9855E92EF71}" action="delete"/>
  <rdn rId="0" localSheetId="3" customView="1" name="Z_1C060685_541B_49B8_81E5_C9855E92EF71_.wvu.PrintArea" hidden="1" oldHidden="1">
    <formula>'2014 год'!$A$1:$I$1205</formula>
    <oldFormula>'2014 год'!$A$1:$G$1205</oldFormula>
  </rdn>
  <rdn rId="0" localSheetId="3" customView="1" name="Z_1C060685_541B_49B8_81E5_C9855E92EF71_.wvu.Cols" hidden="1" oldHidden="1">
    <formula>'2014 год'!$G:$H</formula>
    <oldFormula>'2014 год'!#REF!</oldFormula>
  </rdn>
  <rdn rId="0" localSheetId="3" customView="1" name="Z_1C060685_541B_49B8_81E5_C9855E92EF71_.wvu.FilterData" hidden="1" oldHidden="1">
    <formula>'2014 год'!$A$8:$F$1205</formula>
    <oldFormula>'2014 год'!$A$8:$F$1205</oldFormula>
  </rdn>
  <rcv guid="{1C060685-541B-49B8-81E5-C9855E92EF71}"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1C060685-541B-49B8-81E5-C9855E92EF71}" action="delete"/>
  <rdn rId="0" localSheetId="3" customView="1" name="Z_1C060685_541B_49B8_81E5_C9855E92EF71_.wvu.PrintArea" hidden="1" oldHidden="1">
    <formula>'2014 год'!$A$1:$I$1205</formula>
    <oldFormula>'2014 год'!$A$1:$I$1205</oldFormula>
  </rdn>
  <rdn rId="0" localSheetId="3" customView="1" name="Z_1C060685_541B_49B8_81E5_C9855E92EF71_.wvu.Cols" hidden="1" oldHidden="1">
    <formula>'2014 год'!$G:$H</formula>
    <oldFormula>'2014 год'!$G:$H</oldFormula>
  </rdn>
  <rdn rId="0" localSheetId="3" customView="1" name="Z_1C060685_541B_49B8_81E5_C9855E92EF71_.wvu.FilterData" hidden="1" oldHidden="1">
    <formula>'2014 год'!$A$8:$F$1205</formula>
    <oldFormula>'2014 год'!$A$8:$F$1205</oldFormula>
  </rdn>
  <rcv guid="{1C060685-541B-49B8-81E5-C9855E92EF71}"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1C060685-541B-49B8-81E5-C9855E92EF71}" action="delete"/>
  <rdn rId="0" localSheetId="3" customView="1" name="Z_1C060685_541B_49B8_81E5_C9855E92EF71_.wvu.PrintArea" hidden="1" oldHidden="1">
    <formula>'2014 год'!$A$1:$I$1205</formula>
    <oldFormula>'2014 год'!$A$1:$I$1205</oldFormula>
  </rdn>
  <rdn rId="0" localSheetId="3" customView="1" name="Z_1C060685_541B_49B8_81E5_C9855E92EF71_.wvu.Cols" hidden="1" oldHidden="1">
    <formula>'2014 год'!$G:$H</formula>
    <oldFormula>'2014 год'!$G:$H</oldFormula>
  </rdn>
  <rdn rId="0" localSheetId="3" customView="1" name="Z_1C060685_541B_49B8_81E5_C9855E92EF71_.wvu.FilterData" hidden="1" oldHidden="1">
    <formula>'2014 год'!$A$8:$F$1205</formula>
    <oldFormula>'2014 год'!$A$8:$F$1205</oldFormula>
  </rdn>
  <rcv guid="{1C060685-541B-49B8-81E5-C9855E92EF71}"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1C060685-541B-49B8-81E5-C9855E92EF71}" action="delete"/>
  <rdn rId="0" localSheetId="3" customView="1" name="Z_1C060685_541B_49B8_81E5_C9855E92EF71_.wvu.PrintArea" hidden="1" oldHidden="1">
    <formula>'2014 год'!$A$1:$I$1205</formula>
    <oldFormula>'2014 год'!$A$1:$I$1205</oldFormula>
  </rdn>
  <rdn rId="0" localSheetId="3" customView="1" name="Z_1C060685_541B_49B8_81E5_C9855E92EF71_.wvu.Rows" hidden="1" oldHidden="1">
    <formula>'2014 год'!$112:$118,'2014 год'!$348:$349,'2014 год'!$363:$366,'2014 год'!$371:$374,'2014 год'!$443:$447,'2014 год'!$1076:$1078,'2014 год'!$1083:$1085,'2014 год'!$1177:$1179</formula>
  </rdn>
  <rdn rId="0" localSheetId="3" customView="1" name="Z_1C060685_541B_49B8_81E5_C9855E92EF71_.wvu.Cols" hidden="1" oldHidden="1">
    <formula>'2014 год'!$G:$H</formula>
    <oldFormula>'2014 год'!$G:$H</oldFormula>
  </rdn>
  <rdn rId="0" localSheetId="3" customView="1" name="Z_1C060685_541B_49B8_81E5_C9855E92EF71_.wvu.FilterData" hidden="1" oldHidden="1">
    <formula>'2014 год'!$A$8:$F$1205</formula>
    <oldFormula>'2014 год'!$A$8:$F$1205</oldFormula>
  </rdn>
  <rcv guid="{1C060685-541B-49B8-81E5-C9855E92EF71}"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1C060685-541B-49B8-81E5-C9855E92EF71}" action="delete"/>
  <rdn rId="0" localSheetId="3" customView="1" name="Z_1C060685_541B_49B8_81E5_C9855E92EF71_.wvu.PrintArea" hidden="1" oldHidden="1">
    <formula>'2014 год'!$A$1:$I$1205</formula>
    <oldFormula>'2014 год'!$A$1:$I$1205</oldFormula>
  </rdn>
  <rdn rId="0" localSheetId="3" customView="1" name="Z_1C060685_541B_49B8_81E5_C9855E92EF71_.wvu.Rows" hidden="1" oldHidden="1">
    <formula>'2014 год'!$112:$118,'2014 год'!$348:$349,'2014 год'!$363:$366,'2014 год'!$371:$374,'2014 год'!$443:$447,'2014 год'!$1076:$1078,'2014 год'!$1083:$1085,'2014 год'!$1177:$1179</formula>
    <oldFormula>'2014 год'!$112:$118,'2014 год'!$348:$349,'2014 год'!$363:$366,'2014 год'!$371:$374,'2014 год'!$443:$447,'2014 год'!$1076:$1078,'2014 год'!$1083:$1085,'2014 год'!$1177:$1179</oldFormula>
  </rdn>
  <rdn rId="0" localSheetId="3" customView="1" name="Z_1C060685_541B_49B8_81E5_C9855E92EF71_.wvu.Cols" hidden="1" oldHidden="1">
    <formula>'2014 год'!$G:$H</formula>
    <oldFormula>'2014 год'!$G:$H</oldFormula>
  </rdn>
  <rdn rId="0" localSheetId="3" customView="1" name="Z_1C060685_541B_49B8_81E5_C9855E92EF71_.wvu.FilterData" hidden="1" oldHidden="1">
    <formula>'2014 год'!$A$8:$F$1205</formula>
    <oldFormula>'2014 год'!$A$8:$F$1205</oldFormula>
  </rdn>
  <rcv guid="{1C060685-541B-49B8-81E5-C9855E92EF71}"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1C060685-541B-49B8-81E5-C9855E92EF71}" action="delete"/>
  <rdn rId="0" localSheetId="3" customView="1" name="Z_1C060685_541B_49B8_81E5_C9855E92EF71_.wvu.PrintArea" hidden="1" oldHidden="1">
    <formula>'2014 год'!$A$1:$I$1205</formula>
    <oldFormula>'2014 год'!$A$1:$I$1205</oldFormula>
  </rdn>
  <rdn rId="0" localSheetId="3" customView="1" name="Z_1C060685_541B_49B8_81E5_C9855E92EF71_.wvu.Rows" hidden="1" oldHidden="1">
    <formula>'2014 год'!$112:$118,'2014 год'!$348:$349,'2014 год'!$363:$366,'2014 год'!$371:$374,'2014 год'!$443:$447,'2014 год'!$1076:$1078,'2014 год'!$1083:$1085,'2014 год'!$1177:$1179</formula>
    <oldFormula>'2014 год'!$112:$118,'2014 год'!$348:$349,'2014 год'!$363:$366,'2014 год'!$371:$374,'2014 год'!$443:$447,'2014 год'!$1076:$1078,'2014 год'!$1083:$1085,'2014 год'!$1177:$1179</oldFormula>
  </rdn>
  <rdn rId="0" localSheetId="3" customView="1" name="Z_1C060685_541B_49B8_81E5_C9855E92EF71_.wvu.Cols" hidden="1" oldHidden="1">
    <formula>'2014 год'!$G:$H</formula>
    <oldFormula>'2014 год'!$G:$H</oldFormula>
  </rdn>
  <rdn rId="0" localSheetId="3" customView="1" name="Z_1C060685_541B_49B8_81E5_C9855E92EF71_.wvu.FilterData" hidden="1" oldHidden="1">
    <formula>'2014 год'!$A$8:$F$1205</formula>
    <oldFormula>'2014 год'!$A$8:$F$1205</oldFormula>
  </rdn>
  <rcv guid="{1C060685-541B-49B8-81E5-C9855E92EF71}"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1C060685-541B-49B8-81E5-C9855E92EF71}" action="delete"/>
  <rdn rId="0" localSheetId="3" customView="1" name="Z_1C060685_541B_49B8_81E5_C9855E92EF71_.wvu.PrintArea" hidden="1" oldHidden="1">
    <formula>'2014 год'!$A$1:$I$1205</formula>
    <oldFormula>'2014 год'!$A$1:$I$1205</oldFormula>
  </rdn>
  <rdn rId="0" localSheetId="3" customView="1" name="Z_1C060685_541B_49B8_81E5_C9855E92EF71_.wvu.Rows" hidden="1" oldHidden="1">
    <formula>'2014 год'!$112:$118,'2014 год'!$348:$349,'2014 год'!$363:$366,'2014 год'!$371:$374,'2014 год'!$443:$447,'2014 год'!$1076:$1078,'2014 год'!$1083:$1085,'2014 год'!$1177:$1179</formula>
    <oldFormula>'2014 год'!$112:$118,'2014 год'!$348:$349,'2014 год'!$363:$366,'2014 год'!$371:$374,'2014 год'!$443:$447,'2014 год'!$1076:$1078,'2014 год'!$1083:$1085,'2014 год'!$1177:$1179</oldFormula>
  </rdn>
  <rdn rId="0" localSheetId="3" customView="1" name="Z_1C060685_541B_49B8_81E5_C9855E92EF71_.wvu.Cols" hidden="1" oldHidden="1">
    <formula>'2014 год'!$G:$H</formula>
    <oldFormula>'2014 год'!$G:$H</oldFormula>
  </rdn>
  <rdn rId="0" localSheetId="3" customView="1" name="Z_1C060685_541B_49B8_81E5_C9855E92EF71_.wvu.FilterData" hidden="1" oldHidden="1">
    <formula>'2014 год'!$A$8:$F$1205</formula>
    <oldFormula>'2014 год'!$A$8:$F$1205</oldFormula>
  </rdn>
  <rcv guid="{1C060685-541B-49B8-81E5-C9855E92EF71}"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5">
  <userInfo guid="{0CADB299-4023-4788-80C7-3052D70E1FE4}" name="Администратор" id="-121819195" dateTime="2014-05-30T14:18:33"/>
  <userInfo guid="{9BAB650B-3C16-40DB-B976-D85294CECA50}" name="й1" id="-815812664" dateTime="2014-06-05T12:12:02"/>
  <userInfo guid="{846AD035-E11C-4FB9-A3D4-3252A6513123}" name="Администратор" id="-121784599" dateTime="2014-08-25T10:55:19"/>
  <userInfo guid="{F91621B6-C54B-4A9D-A019-0A9AF3BFFB95}" name="й1" id="-815855176" dateTime="2014-08-27T15:57:53"/>
  <userInfo guid="{7B4D09F1-76A2-4A37-B6D1-4EA717267B7C}" name="й1" id="-815846336" dateTime="2014-08-28T16:49:25"/>
</user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18" Type="http://schemas.openxmlformats.org/officeDocument/2006/relationships/printerSettings" Target="../printerSettings/printerSettings18.bin"/><Relationship Id="rId3" Type="http://schemas.openxmlformats.org/officeDocument/2006/relationships/printerSettings" Target="../printerSettings/printerSettings3.bin"/><Relationship Id="rId21" Type="http://schemas.openxmlformats.org/officeDocument/2006/relationships/printerSettings" Target="../printerSettings/printerSettings21.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17" Type="http://schemas.openxmlformats.org/officeDocument/2006/relationships/printerSettings" Target="../printerSettings/printerSettings17.bin"/><Relationship Id="rId2" Type="http://schemas.openxmlformats.org/officeDocument/2006/relationships/printerSettings" Target="../printerSettings/printerSettings2.bin"/><Relationship Id="rId16" Type="http://schemas.openxmlformats.org/officeDocument/2006/relationships/printerSettings" Target="../printerSettings/printerSettings16.bin"/><Relationship Id="rId20" Type="http://schemas.openxmlformats.org/officeDocument/2006/relationships/printerSettings" Target="../printerSettings/printerSettings20.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printerSettings" Target="../printerSettings/printerSettings15.bin"/><Relationship Id="rId10" Type="http://schemas.openxmlformats.org/officeDocument/2006/relationships/printerSettings" Target="../printerSettings/printerSettings10.bin"/><Relationship Id="rId19" Type="http://schemas.openxmlformats.org/officeDocument/2006/relationships/printerSettings" Target="../printerSettings/printerSettings19.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 Id="rId22" Type="http://schemas.openxmlformats.org/officeDocument/2006/relationships/printerSettings" Target="../printerSettings/printerSettings2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6" Type="http://schemas.openxmlformats.org/officeDocument/2006/relationships/printerSettings" Target="../printerSettings/printerSettings28.bin"/><Relationship Id="rId5" Type="http://schemas.openxmlformats.org/officeDocument/2006/relationships/printerSettings" Target="../printerSettings/printerSettings27.bin"/><Relationship Id="rId4"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6.bin"/><Relationship Id="rId13" Type="http://schemas.openxmlformats.org/officeDocument/2006/relationships/printerSettings" Target="../printerSettings/printerSettings41.bin"/><Relationship Id="rId18" Type="http://schemas.openxmlformats.org/officeDocument/2006/relationships/printerSettings" Target="../printerSettings/printerSettings46.bin"/><Relationship Id="rId3" Type="http://schemas.openxmlformats.org/officeDocument/2006/relationships/printerSettings" Target="../printerSettings/printerSettings31.bin"/><Relationship Id="rId21" Type="http://schemas.openxmlformats.org/officeDocument/2006/relationships/printerSettings" Target="../printerSettings/printerSettings49.bin"/><Relationship Id="rId7" Type="http://schemas.openxmlformats.org/officeDocument/2006/relationships/printerSettings" Target="../printerSettings/printerSettings35.bin"/><Relationship Id="rId12" Type="http://schemas.openxmlformats.org/officeDocument/2006/relationships/printerSettings" Target="../printerSettings/printerSettings40.bin"/><Relationship Id="rId17" Type="http://schemas.openxmlformats.org/officeDocument/2006/relationships/printerSettings" Target="../printerSettings/printerSettings45.bin"/><Relationship Id="rId2" Type="http://schemas.openxmlformats.org/officeDocument/2006/relationships/printerSettings" Target="../printerSettings/printerSettings30.bin"/><Relationship Id="rId16" Type="http://schemas.openxmlformats.org/officeDocument/2006/relationships/printerSettings" Target="../printerSettings/printerSettings44.bin"/><Relationship Id="rId20" Type="http://schemas.openxmlformats.org/officeDocument/2006/relationships/printerSettings" Target="../printerSettings/printerSettings48.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11" Type="http://schemas.openxmlformats.org/officeDocument/2006/relationships/printerSettings" Target="../printerSettings/printerSettings39.bin"/><Relationship Id="rId5" Type="http://schemas.openxmlformats.org/officeDocument/2006/relationships/printerSettings" Target="../printerSettings/printerSettings33.bin"/><Relationship Id="rId15" Type="http://schemas.openxmlformats.org/officeDocument/2006/relationships/printerSettings" Target="../printerSettings/printerSettings43.bin"/><Relationship Id="rId10" Type="http://schemas.openxmlformats.org/officeDocument/2006/relationships/printerSettings" Target="../printerSettings/printerSettings38.bin"/><Relationship Id="rId19" Type="http://schemas.openxmlformats.org/officeDocument/2006/relationships/printerSettings" Target="../printerSettings/printerSettings47.bin"/><Relationship Id="rId4" Type="http://schemas.openxmlformats.org/officeDocument/2006/relationships/printerSettings" Target="../printerSettings/printerSettings32.bin"/><Relationship Id="rId9" Type="http://schemas.openxmlformats.org/officeDocument/2006/relationships/printerSettings" Target="../printerSettings/printerSettings37.bin"/><Relationship Id="rId14" Type="http://schemas.openxmlformats.org/officeDocument/2006/relationships/printerSettings" Target="../printerSettings/printerSettings42.bin"/><Relationship Id="rId22" Type="http://schemas.openxmlformats.org/officeDocument/2006/relationships/printerSettings" Target="../printerSettings/printerSettings5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4.bin"/><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 Id="rId5" Type="http://schemas.openxmlformats.org/officeDocument/2006/relationships/printerSettings" Target="../printerSettings/printerSettings56.bin"/><Relationship Id="rId4" Type="http://schemas.openxmlformats.org/officeDocument/2006/relationships/printerSettings" Target="../printerSettings/printerSettings5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Ruler="0" view="pageBreakPreview" zoomScale="75" zoomScaleSheetLayoutView="75" workbookViewId="0">
      <selection activeCell="B1" sqref="B1:F1"/>
    </sheetView>
  </sheetViews>
  <sheetFormatPr defaultRowHeight="12.75" x14ac:dyDescent="0.2"/>
  <cols>
    <col min="1" max="1" width="69.42578125" customWidth="1"/>
    <col min="2" max="2" width="8.140625" customWidth="1"/>
    <col min="3" max="3" width="9.28515625" customWidth="1"/>
    <col min="4" max="5" width="17.5703125" customWidth="1"/>
    <col min="6" max="6" width="18.28515625" customWidth="1"/>
    <col min="7" max="7" width="17.7109375" customWidth="1"/>
  </cols>
  <sheetData/>
  <customSheetViews>
    <customSheetView guid="{1C060685-541B-49B8-81E5-C9855E92EF71}" scale="75" showPageBreaks="1" view="pageBreakPreview" showRuler="0">
      <selection activeCell="B1" sqref="B1:F1"/>
      <pageMargins left="1.26" right="0.14000000000000001" top="0.2" bottom="0.25" header="0.25" footer="0.25"/>
      <pageSetup paperSize="9" scale="58" orientation="portrait" r:id="rId1"/>
      <headerFooter alignWithMargins="0"/>
    </customSheetView>
    <customSheetView guid="{167491D8-6D6D-447D-A119-5E65D8431081}" scale="75" showPageBreaks="1" view="pageBreakPreview" showRuler="0">
      <selection activeCell="D47" sqref="D47:F47"/>
      <pageMargins left="1.26" right="0.14000000000000001" top="0.2" bottom="0.25" header="0.25" footer="0.25"/>
      <pageSetup paperSize="9" scale="58" orientation="portrait" r:id="rId2"/>
      <headerFooter alignWithMargins="0"/>
    </customSheetView>
    <customSheetView guid="{EA1929C7-85F7-40DE-826A-94377FC9966E}" scale="75" showPageBreaks="1" view="pageBreakPreview" showRuler="0">
      <selection activeCell="D47" sqref="D47:F47"/>
      <pageMargins left="1.26" right="0.14000000000000001" top="0.2" bottom="0.25" header="0.25" footer="0.25"/>
      <pageSetup paperSize="9" scale="58" orientation="portrait" r:id="rId3"/>
      <headerFooter alignWithMargins="0"/>
    </customSheetView>
    <customSheetView guid="{DA15D12B-B687-4104-AF35-4470F046E021}" scale="75" showPageBreaks="1" view="pageBreakPreview" showRuler="0">
      <selection activeCell="A50" sqref="A50"/>
      <pageMargins left="1.26" right="0.14000000000000001" top="0.2" bottom="0.25" header="0.25" footer="0.25"/>
      <pageSetup paperSize="9" scale="58" orientation="portrait" r:id="rId4"/>
      <headerFooter alignWithMargins="0"/>
    </customSheetView>
    <customSheetView guid="{DCE8C298-05F2-4894-ADD9-0C8B1A668AE1}" scale="75" showPageBreaks="1" view="pageBreakPreview" showRuler="0" topLeftCell="A34">
      <selection activeCell="D39" sqref="D39:F39"/>
      <pageMargins left="1.26" right="0.14000000000000001" top="0.2" bottom="0.25" header="0.25" footer="0.25"/>
      <pageSetup paperSize="9" scale="58" orientation="portrait" r:id="rId5"/>
      <headerFooter alignWithMargins="0"/>
    </customSheetView>
    <customSheetView guid="{34CA7316-21D3-43B0-B4D3-6E9FC18023BF}" scale="75" showPageBreaks="1" printArea="1" view="pageBreakPreview" showRuler="0">
      <selection activeCell="D47" sqref="D47:F47"/>
      <pageMargins left="1.26" right="0.14000000000000001" top="0.2" bottom="0.25" header="0.25" footer="0.25"/>
      <pageSetup paperSize="9" scale="58" orientation="portrait" r:id="rId6"/>
      <headerFooter alignWithMargins="0"/>
    </customSheetView>
    <customSheetView guid="{5B0ECC04-287D-41FE-BA8D-5B249E27F599}" scale="75" showPageBreaks="1" printArea="1" view="pageBreakPreview" showRuler="0">
      <selection activeCell="D47" sqref="D47:F47"/>
      <pageMargins left="1.26" right="0.14000000000000001" top="0.2" bottom="0.25" header="0.25" footer="0.25"/>
      <pageSetup paperSize="9" scale="58" orientation="portrait" r:id="rId7"/>
      <headerFooter alignWithMargins="0"/>
    </customSheetView>
    <customSheetView guid="{A8106264-3295-4312-BA82-A79BBB1DDAF3}" scale="75" showPageBreaks="1" view="pageBreakPreview" showRuler="0" topLeftCell="A16">
      <selection activeCell="D39" sqref="D39:F39"/>
      <pageMargins left="1.26" right="0.14000000000000001" top="0.2" bottom="0.25" header="0.25" footer="0.25"/>
      <pageSetup paperSize="9" scale="58" orientation="portrait" r:id="rId8"/>
      <headerFooter alignWithMargins="0"/>
    </customSheetView>
    <customSheetView guid="{433D1ED1-4EF4-4D23-B691-1925F16A6300}" scale="75" showPageBreaks="1" view="pageBreakPreview" showRuler="0" topLeftCell="A31">
      <selection activeCell="J75" sqref="J75"/>
      <pageMargins left="1.26" right="0.14000000000000001" top="0.2" bottom="0.25" header="0.25" footer="0.25"/>
      <pageSetup paperSize="9" scale="58" orientation="portrait" r:id="rId9"/>
      <headerFooter alignWithMargins="0"/>
    </customSheetView>
    <customSheetView guid="{C7735A17-DAAB-4B96-AAB1-BE76DE09472F}" scale="75" showPageBreaks="1" printArea="1" view="pageBreakPreview" showRuler="0">
      <selection activeCell="D4" sqref="D4:F4"/>
      <pageMargins left="1.26" right="0.14000000000000001" top="0.2" bottom="0.25" header="0.25" footer="0.25"/>
      <pageSetup paperSize="9" scale="58" orientation="portrait" r:id="rId10"/>
      <headerFooter alignWithMargins="0"/>
    </customSheetView>
    <customSheetView guid="{1179E7FE-2B08-4258-BF19-A1CE2E7D2FC6}" showRuler="0" topLeftCell="A28">
      <selection activeCell="F34" sqref="F34"/>
      <pageMargins left="0" right="0" top="0" bottom="0" header="0" footer="0"/>
      <pageSetup paperSize="9" scale="70" orientation="portrait" r:id="rId11"/>
      <headerFooter alignWithMargins="0"/>
    </customSheetView>
    <customSheetView guid="{B2B8434C-6C78-4DCB-AFBB-90B24BBBCB58}" scale="75" showPageBreaks="1" printArea="1" view="pageBreakPreview" showRuler="0">
      <selection activeCell="E8" sqref="E8"/>
      <pageMargins left="1.26" right="0.14000000000000001" top="0.2" bottom="0.25" header="0.25" footer="0.25"/>
      <pageSetup paperSize="9" scale="58" orientation="portrait" r:id="rId12"/>
      <headerFooter alignWithMargins="0"/>
    </customSheetView>
    <customSheetView guid="{18DA4211-C1A8-4AEA-A88D-04CC8F36FDA3}" showPageBreaks="1" view="pageBreakPreview" showRuler="0" topLeftCell="B1">
      <selection activeCell="F10" sqref="F10"/>
      <pageMargins left="1.43" right="0.14000000000000001" top="0.25" bottom="0.25" header="0.25" footer="0.25"/>
      <pageSetup paperSize="9" scale="75" orientation="portrait" r:id="rId13"/>
      <headerFooter alignWithMargins="0"/>
    </customSheetView>
    <customSheetView guid="{2B8A2E2F-34CD-4A73-80B0-2A7FC8A9C4FD}" scale="75" showPageBreaks="1" view="pageBreakPreview" showRuler="0" topLeftCell="A16">
      <selection activeCell="F39" sqref="F39"/>
      <pageMargins left="0.65" right="0.14000000000000001" top="0.26" bottom="0.25" header="0.25" footer="0.25"/>
      <pageSetup paperSize="9" scale="61" orientation="portrait" r:id="rId14"/>
      <headerFooter alignWithMargins="0"/>
    </customSheetView>
    <customSheetView guid="{16C135C9-94AB-472D-93D8-5C1DA8432321}" showPageBreaks="1" printArea="1" view="pageBreakPreview" showRuler="0" topLeftCell="A37">
      <selection activeCell="F56" sqref="F56"/>
      <pageMargins left="1.4173228346456694" right="0" top="0" bottom="0" header="0" footer="0"/>
      <pageSetup paperSize="9" scale="66" orientation="portrait" r:id="rId15"/>
      <headerFooter alignWithMargins="0"/>
    </customSheetView>
    <customSheetView guid="{7C6E0ECD-7C82-43DA-9D75-77D350D6208C}" showPageBreaks="1" view="pageBreakPreview" showRuler="0">
      <selection activeCell="E10" sqref="E9:E10"/>
      <pageMargins left="1.43" right="0.14000000000000001" top="0.25" bottom="0.25" header="0.25" footer="0.25"/>
      <pageSetup paperSize="9" scale="75" orientation="portrait" r:id="rId16"/>
      <headerFooter alignWithMargins="0"/>
    </customSheetView>
    <customSheetView guid="{27388E48-9C14-43B8-B4A6-C752CD83E153}" showPageBreaks="1" view="pageBreakPreview" showRuler="0" topLeftCell="A53">
      <selection activeCell="D38" sqref="D38"/>
      <pageMargins left="1.43" right="0.14000000000000001" top="0.25" bottom="0.25" header="0.25" footer="0.25"/>
      <pageSetup paperSize="9" scale="75" orientation="portrait" r:id="rId17"/>
      <headerFooter alignWithMargins="0"/>
    </customSheetView>
    <customSheetView guid="{E38A66F1-94EF-4E0B-9ADE-351A2CFBBB90}" showPageBreaks="1" view="pageBreakPreview" showRuler="0" topLeftCell="A31">
      <selection activeCell="E51" sqref="E51"/>
      <pageMargins left="1.43" right="0.14000000000000001" top="0.25" bottom="0.25" header="0.25" footer="0.25"/>
      <pageSetup paperSize="9" scale="75" orientation="portrait" r:id="rId18"/>
      <headerFooter alignWithMargins="0"/>
    </customSheetView>
    <customSheetView guid="{8E7178FB-3B43-47C3-A920-04CF161DC57D}" showRuler="0">
      <selection activeCell="G11" sqref="G10:G11"/>
      <pageMargins left="0" right="0" top="0" bottom="0" header="0" footer="0"/>
      <pageSetup paperSize="9" scale="70" orientation="portrait" r:id="rId19"/>
      <headerFooter alignWithMargins="0"/>
    </customSheetView>
    <customSheetView guid="{163B8715-85B8-471E-B260-0B77DCF30478}" showRuler="0">
      <selection activeCell="G11" sqref="G10:G11"/>
      <pageMargins left="0" right="0" top="0" bottom="0" header="0" footer="0"/>
      <pageSetup paperSize="9" scale="70" orientation="portrait" r:id="rId20"/>
      <headerFooter alignWithMargins="0"/>
    </customSheetView>
    <customSheetView guid="{C7A8D4BF-496F-467C-ACF1-D36EC033A9AF}" scale="75" showPageBreaks="1" printArea="1" view="pageBreakPreview" showRuler="0">
      <selection activeCell="D47" sqref="D47:F47"/>
      <pageMargins left="1.26" right="0.14000000000000001" top="0.2" bottom="0.25" header="0.25" footer="0.25"/>
      <pageSetup paperSize="9" scale="58" orientation="portrait" r:id="rId21"/>
      <headerFooter alignWithMargins="0"/>
    </customSheetView>
  </customSheetViews>
  <phoneticPr fontId="1" type="noConversion"/>
  <pageMargins left="1.26" right="0.14000000000000001" top="0.2" bottom="0.25" header="0.25" footer="0.25"/>
  <pageSetup paperSize="9" scale="58" orientation="portrait" r:id="rId2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view="pageBreakPreview" zoomScale="60" zoomScaleNormal="100" workbookViewId="0">
      <selection activeCell="R9" sqref="R9"/>
    </sheetView>
  </sheetViews>
  <sheetFormatPr defaultRowHeight="12.75" x14ac:dyDescent="0.2"/>
  <cols>
    <col min="1" max="1" width="65" customWidth="1"/>
    <col min="2" max="2" width="13.140625" customWidth="1"/>
    <col min="3" max="3" width="12" customWidth="1"/>
    <col min="4" max="4" width="26.28515625" customWidth="1"/>
    <col min="5" max="5" width="24.7109375" customWidth="1"/>
    <col min="6" max="6" width="26.5703125" customWidth="1"/>
    <col min="8" max="8" width="15.42578125" bestFit="1" customWidth="1"/>
  </cols>
  <sheetData>
    <row r="1" spans="1:8" ht="25.5" customHeight="1" x14ac:dyDescent="0.2">
      <c r="A1" s="201" t="s">
        <v>452</v>
      </c>
      <c r="C1" s="200"/>
      <c r="D1" s="200"/>
    </row>
    <row r="2" spans="1:8" x14ac:dyDescent="0.2">
      <c r="A2" s="17"/>
      <c r="B2" s="18"/>
      <c r="C2" s="18"/>
      <c r="D2" s="18"/>
    </row>
    <row r="3" spans="1:8" ht="138" customHeight="1" x14ac:dyDescent="0.2">
      <c r="A3" s="378" t="s">
        <v>407</v>
      </c>
      <c r="B3" s="378"/>
      <c r="C3" s="378"/>
      <c r="D3" s="378"/>
    </row>
    <row r="4" spans="1:8" ht="23.25" x14ac:dyDescent="0.35">
      <c r="A4" s="162"/>
      <c r="B4" s="163"/>
      <c r="C4" s="164"/>
      <c r="D4" s="165" t="s">
        <v>119</v>
      </c>
    </row>
    <row r="5" spans="1:8" ht="23.25" x14ac:dyDescent="0.35">
      <c r="A5" s="166" t="s">
        <v>0</v>
      </c>
      <c r="B5" s="167" t="s">
        <v>120</v>
      </c>
      <c r="C5" s="166" t="s">
        <v>121</v>
      </c>
      <c r="D5" s="168" t="s">
        <v>122</v>
      </c>
      <c r="E5" s="168" t="s">
        <v>481</v>
      </c>
      <c r="F5" s="168" t="s">
        <v>122</v>
      </c>
    </row>
    <row r="6" spans="1:8" ht="22.5" x14ac:dyDescent="0.2">
      <c r="A6" s="169" t="s">
        <v>123</v>
      </c>
      <c r="B6" s="170"/>
      <c r="C6" s="170"/>
      <c r="D6" s="171">
        <f>D8+D15+D18+D23+D31+D37+D43+D47+D52+D56</f>
        <v>2805035.9999999995</v>
      </c>
      <c r="E6" s="171">
        <f>E8+E15+E18+E23+E31+E37+E43+E47+E52+E56</f>
        <v>43173.925000000017</v>
      </c>
      <c r="F6" s="366">
        <f>F8+F15+F18+F23+F31+F37+F43+F47+F52+F56</f>
        <v>2848209.9250000003</v>
      </c>
      <c r="H6" s="160">
        <f>'2014 год'!I11</f>
        <v>2848229.8249999997</v>
      </c>
    </row>
    <row r="7" spans="1:8" ht="23.25" x14ac:dyDescent="0.2">
      <c r="A7" s="172"/>
      <c r="B7" s="173"/>
      <c r="C7" s="173"/>
      <c r="D7" s="174"/>
      <c r="E7" s="174"/>
      <c r="F7" s="367"/>
      <c r="H7" s="19">
        <f>H6-F6</f>
        <v>19.899999999441206</v>
      </c>
    </row>
    <row r="8" spans="1:8" ht="22.5" x14ac:dyDescent="0.2">
      <c r="A8" s="175" t="s">
        <v>124</v>
      </c>
      <c r="B8" s="176">
        <v>1</v>
      </c>
      <c r="C8" s="176"/>
      <c r="D8" s="177">
        <f>SUM(D9:D13)</f>
        <v>206171.39999999997</v>
      </c>
      <c r="E8" s="177">
        <f>SUM(E9:E13)</f>
        <v>6853.3249999999998</v>
      </c>
      <c r="F8" s="368">
        <f>SUM(F9:F13)</f>
        <v>213024.72499999998</v>
      </c>
    </row>
    <row r="9" spans="1:8" ht="116.25" x14ac:dyDescent="0.2">
      <c r="A9" s="178" t="s">
        <v>32</v>
      </c>
      <c r="B9" s="179">
        <v>1</v>
      </c>
      <c r="C9" s="179">
        <v>3</v>
      </c>
      <c r="D9" s="180">
        <f>'2014 год'!G14</f>
        <v>2233.9</v>
      </c>
      <c r="E9" s="180">
        <f>'2014 год'!H14</f>
        <v>0</v>
      </c>
      <c r="F9" s="369">
        <f>D9+E9</f>
        <v>2233.9</v>
      </c>
    </row>
    <row r="10" spans="1:8" ht="120" customHeight="1" x14ac:dyDescent="0.2">
      <c r="A10" s="178" t="s">
        <v>33</v>
      </c>
      <c r="B10" s="179">
        <v>1</v>
      </c>
      <c r="C10" s="179">
        <v>4</v>
      </c>
      <c r="D10" s="180">
        <f>'2014 год'!G47</f>
        <v>93156.699999999983</v>
      </c>
      <c r="E10" s="180">
        <f>'2014 год'!H47</f>
        <v>-381.4</v>
      </c>
      <c r="F10" s="369">
        <f>D10+E10</f>
        <v>92775.299999999988</v>
      </c>
    </row>
    <row r="11" spans="1:8" ht="93" x14ac:dyDescent="0.2">
      <c r="A11" s="181" t="s">
        <v>59</v>
      </c>
      <c r="B11" s="179">
        <v>1</v>
      </c>
      <c r="C11" s="179">
        <v>6</v>
      </c>
      <c r="D11" s="180">
        <f>'2014 год'!G26+'2014 год'!G1120</f>
        <v>21749.199999999997</v>
      </c>
      <c r="E11" s="180">
        <f>'2014 год'!H26+'2014 год'!H1120</f>
        <v>800.10000000000014</v>
      </c>
      <c r="F11" s="369">
        <f>D11+E11</f>
        <v>22549.299999999996</v>
      </c>
    </row>
    <row r="12" spans="1:8" ht="23.25" x14ac:dyDescent="0.2">
      <c r="A12" s="182" t="s">
        <v>108</v>
      </c>
      <c r="B12" s="179">
        <v>1</v>
      </c>
      <c r="C12" s="179">
        <v>11</v>
      </c>
      <c r="D12" s="180">
        <f>'2014 год'!G80</f>
        <v>1400</v>
      </c>
      <c r="E12" s="180">
        <f>'2014 год'!H80</f>
        <v>0</v>
      </c>
      <c r="F12" s="369">
        <f>D12+E12</f>
        <v>1400</v>
      </c>
    </row>
    <row r="13" spans="1:8" ht="23.25" x14ac:dyDescent="0.2">
      <c r="A13" s="178" t="s">
        <v>12</v>
      </c>
      <c r="B13" s="179">
        <v>1</v>
      </c>
      <c r="C13" s="179">
        <v>13</v>
      </c>
      <c r="D13" s="183">
        <f>'2014 год'!G85+'2014 год'!G1158+'2014 год'!G844</f>
        <v>87631.599999999991</v>
      </c>
      <c r="E13" s="183">
        <f>'2014 год'!H85+'2014 год'!H1158+'2014 год'!H844</f>
        <v>6434.625</v>
      </c>
      <c r="F13" s="369">
        <f>D13+E13</f>
        <v>94066.224999999991</v>
      </c>
    </row>
    <row r="14" spans="1:8" ht="23.25" x14ac:dyDescent="0.2">
      <c r="A14" s="178"/>
      <c r="B14" s="179"/>
      <c r="C14" s="179"/>
      <c r="D14" s="180"/>
      <c r="E14" s="180"/>
      <c r="F14" s="369"/>
    </row>
    <row r="15" spans="1:8" ht="22.5" x14ac:dyDescent="0.2">
      <c r="A15" s="175" t="s">
        <v>125</v>
      </c>
      <c r="B15" s="176">
        <v>2</v>
      </c>
      <c r="C15" s="176"/>
      <c r="D15" s="184">
        <f>D16</f>
        <v>1401.7</v>
      </c>
      <c r="E15" s="184">
        <f>E16</f>
        <v>0</v>
      </c>
      <c r="F15" s="370">
        <f>F16</f>
        <v>1401.7</v>
      </c>
    </row>
    <row r="16" spans="1:8" ht="46.5" x14ac:dyDescent="0.2">
      <c r="A16" s="178" t="s">
        <v>80</v>
      </c>
      <c r="B16" s="179">
        <v>2</v>
      </c>
      <c r="C16" s="179">
        <v>3</v>
      </c>
      <c r="D16" s="180">
        <f>'2014 год'!G1181</f>
        <v>1401.7</v>
      </c>
      <c r="E16" s="180">
        <f>'2014 год'!H1181</f>
        <v>0</v>
      </c>
      <c r="F16" s="369">
        <f>D16+E16</f>
        <v>1401.7</v>
      </c>
    </row>
    <row r="17" spans="1:6" ht="23.25" x14ac:dyDescent="0.2">
      <c r="A17" s="178"/>
      <c r="B17" s="179"/>
      <c r="C17" s="179"/>
      <c r="D17" s="180"/>
      <c r="E17" s="180"/>
      <c r="F17" s="369"/>
    </row>
    <row r="18" spans="1:6" ht="45" x14ac:dyDescent="0.2">
      <c r="A18" s="175" t="s">
        <v>126</v>
      </c>
      <c r="B18" s="176">
        <v>3</v>
      </c>
      <c r="C18" s="176"/>
      <c r="D18" s="184">
        <f>SUM(D19:D21)</f>
        <v>13197.699999999999</v>
      </c>
      <c r="E18" s="184">
        <f>SUM(E19:E21)</f>
        <v>636.5</v>
      </c>
      <c r="F18" s="370">
        <f>SUM(F19:F21)</f>
        <v>13834.199999999999</v>
      </c>
    </row>
    <row r="19" spans="1:6" ht="23.25" x14ac:dyDescent="0.2">
      <c r="A19" s="178" t="s">
        <v>23</v>
      </c>
      <c r="B19" s="179">
        <v>3</v>
      </c>
      <c r="C19" s="179">
        <v>2</v>
      </c>
      <c r="D19" s="180">
        <f>'2014 год'!G127</f>
        <v>1725.6</v>
      </c>
      <c r="E19" s="180">
        <f>'2014 год'!H127</f>
        <v>0</v>
      </c>
      <c r="F19" s="369">
        <f>D19+E19</f>
        <v>1725.6</v>
      </c>
    </row>
    <row r="20" spans="1:6" ht="93" x14ac:dyDescent="0.2">
      <c r="A20" s="185" t="s">
        <v>127</v>
      </c>
      <c r="B20" s="179">
        <v>3</v>
      </c>
      <c r="C20" s="179">
        <v>9</v>
      </c>
      <c r="D20" s="180">
        <f>'2014 год'!G151</f>
        <v>11182.099999999999</v>
      </c>
      <c r="E20" s="180">
        <f>'2014 год'!H151</f>
        <v>636.5</v>
      </c>
      <c r="F20" s="369">
        <f>D20+E20</f>
        <v>11818.599999999999</v>
      </c>
    </row>
    <row r="21" spans="1:6" ht="69.75" x14ac:dyDescent="0.2">
      <c r="A21" s="185" t="s">
        <v>140</v>
      </c>
      <c r="B21" s="179">
        <v>3</v>
      </c>
      <c r="C21" s="179">
        <v>14</v>
      </c>
      <c r="D21" s="180">
        <f>'2014 год'!G163</f>
        <v>290</v>
      </c>
      <c r="E21" s="180">
        <f>'2014 год'!H163</f>
        <v>0</v>
      </c>
      <c r="F21" s="369">
        <f>D21+E21</f>
        <v>290</v>
      </c>
    </row>
    <row r="22" spans="1:6" ht="23.25" x14ac:dyDescent="0.2">
      <c r="A22" s="178"/>
      <c r="B22" s="179"/>
      <c r="C22" s="179"/>
      <c r="D22" s="180"/>
      <c r="E22" s="180"/>
      <c r="F22" s="369"/>
    </row>
    <row r="23" spans="1:6" ht="22.5" x14ac:dyDescent="0.2">
      <c r="A23" s="175" t="s">
        <v>128</v>
      </c>
      <c r="B23" s="176">
        <v>4</v>
      </c>
      <c r="C23" s="176"/>
      <c r="D23" s="184">
        <f>SUM(D24:D29)</f>
        <v>93900.799999999988</v>
      </c>
      <c r="E23" s="184">
        <f>SUM(E24:E29)</f>
        <v>21675.1</v>
      </c>
      <c r="F23" s="370">
        <f>SUM(F24:F29)</f>
        <v>115575.9</v>
      </c>
    </row>
    <row r="24" spans="1:6" s="159" customFormat="1" ht="23.25" x14ac:dyDescent="0.2">
      <c r="A24" s="178" t="s">
        <v>139</v>
      </c>
      <c r="B24" s="179">
        <v>4</v>
      </c>
      <c r="C24" s="179">
        <v>1</v>
      </c>
      <c r="D24" s="180">
        <f>'2014 год'!G578</f>
        <v>12.5</v>
      </c>
      <c r="E24" s="180">
        <f>'2014 год'!H578</f>
        <v>0</v>
      </c>
      <c r="F24" s="369">
        <f t="shared" ref="F24:F29" si="0">D24+E24</f>
        <v>12.5</v>
      </c>
    </row>
    <row r="25" spans="1:6" ht="23.25" x14ac:dyDescent="0.2">
      <c r="A25" s="186" t="s">
        <v>60</v>
      </c>
      <c r="B25" s="179">
        <v>4</v>
      </c>
      <c r="C25" s="179">
        <v>5</v>
      </c>
      <c r="D25" s="180">
        <f>'2014 год'!G176</f>
        <v>35</v>
      </c>
      <c r="E25" s="180">
        <f>'2014 год'!H176</f>
        <v>0</v>
      </c>
      <c r="F25" s="369">
        <f t="shared" si="0"/>
        <v>35</v>
      </c>
    </row>
    <row r="26" spans="1:6" ht="23.25" x14ac:dyDescent="0.2">
      <c r="A26" s="234" t="s">
        <v>524</v>
      </c>
      <c r="B26" s="179">
        <v>4</v>
      </c>
      <c r="C26" s="179">
        <v>6</v>
      </c>
      <c r="D26" s="180">
        <f>'2014 год'!G183</f>
        <v>1000</v>
      </c>
      <c r="E26" s="180">
        <f>'2014 год'!H183</f>
        <v>2000</v>
      </c>
      <c r="F26" s="369">
        <f t="shared" si="0"/>
        <v>3000</v>
      </c>
    </row>
    <row r="27" spans="1:6" ht="23.25" x14ac:dyDescent="0.2">
      <c r="A27" s="178" t="s">
        <v>30</v>
      </c>
      <c r="B27" s="179" t="s">
        <v>10</v>
      </c>
      <c r="C27" s="179" t="s">
        <v>22</v>
      </c>
      <c r="D27" s="180">
        <f>'2014 год'!G190</f>
        <v>2536.7000000000003</v>
      </c>
      <c r="E27" s="180">
        <f>'2014 год'!H190</f>
        <v>37.799999999999997</v>
      </c>
      <c r="F27" s="369">
        <f t="shared" si="0"/>
        <v>2574.5000000000005</v>
      </c>
    </row>
    <row r="28" spans="1:6" ht="23.25" x14ac:dyDescent="0.2">
      <c r="A28" s="178" t="s">
        <v>36</v>
      </c>
      <c r="B28" s="179">
        <v>4</v>
      </c>
      <c r="C28" s="179">
        <v>9</v>
      </c>
      <c r="D28" s="180">
        <f>'2014 год'!G206</f>
        <v>60322.899999999994</v>
      </c>
      <c r="E28" s="180">
        <f>'2014 год'!H206</f>
        <v>19637.3</v>
      </c>
      <c r="F28" s="369">
        <f t="shared" si="0"/>
        <v>79960.2</v>
      </c>
    </row>
    <row r="29" spans="1:6" ht="46.5" x14ac:dyDescent="0.2">
      <c r="A29" s="178" t="s">
        <v>28</v>
      </c>
      <c r="B29" s="179">
        <v>4</v>
      </c>
      <c r="C29" s="179">
        <v>12</v>
      </c>
      <c r="D29" s="180">
        <f>'2014 год'!G246+'2014 год'!G585+'2014 год'!G883</f>
        <v>29993.7</v>
      </c>
      <c r="E29" s="180">
        <f>'2014 год'!H246+'2014 год'!H585+'2014 год'!H883</f>
        <v>0</v>
      </c>
      <c r="F29" s="369">
        <f t="shared" si="0"/>
        <v>29993.7</v>
      </c>
    </row>
    <row r="30" spans="1:6" ht="23.25" x14ac:dyDescent="0.2">
      <c r="A30" s="178"/>
      <c r="B30" s="179"/>
      <c r="C30" s="179"/>
      <c r="D30" s="180"/>
      <c r="E30" s="180"/>
      <c r="F30" s="369"/>
    </row>
    <row r="31" spans="1:6" ht="22.5" x14ac:dyDescent="0.2">
      <c r="A31" s="175" t="s">
        <v>129</v>
      </c>
      <c r="B31" s="176">
        <v>5</v>
      </c>
      <c r="C31" s="176"/>
      <c r="D31" s="184">
        <f>SUM(D32:D35)</f>
        <v>1120576.2</v>
      </c>
      <c r="E31" s="184">
        <f>SUM(E32:E35)</f>
        <v>-4566.4999999999909</v>
      </c>
      <c r="F31" s="370">
        <f>SUM(F32:F35)</f>
        <v>1116009.7</v>
      </c>
    </row>
    <row r="32" spans="1:6" ht="23.25" x14ac:dyDescent="0.2">
      <c r="A32" s="178" t="s">
        <v>17</v>
      </c>
      <c r="B32" s="179">
        <v>5</v>
      </c>
      <c r="C32" s="179">
        <v>1</v>
      </c>
      <c r="D32" s="180">
        <f>'2014 год'!G272+'2014 год'!G890</f>
        <v>864155.3</v>
      </c>
      <c r="E32" s="180">
        <f>'2014 год'!H272+'2014 год'!H890</f>
        <v>16999.500000000007</v>
      </c>
      <c r="F32" s="369">
        <f>D32+E32</f>
        <v>881154.8</v>
      </c>
    </row>
    <row r="33" spans="1:6" ht="23.25" x14ac:dyDescent="0.2">
      <c r="A33" s="178" t="s">
        <v>83</v>
      </c>
      <c r="B33" s="179">
        <v>5</v>
      </c>
      <c r="C33" s="179">
        <v>2</v>
      </c>
      <c r="D33" s="180">
        <f>'2014 год'!G326</f>
        <v>236556.4</v>
      </c>
      <c r="E33" s="180">
        <f>'2014 год'!H326</f>
        <v>-23565.899999999998</v>
      </c>
      <c r="F33" s="369">
        <f>D33+E33</f>
        <v>212990.5</v>
      </c>
    </row>
    <row r="34" spans="1:6" ht="23.25" x14ac:dyDescent="0.2">
      <c r="A34" s="178" t="s">
        <v>136</v>
      </c>
      <c r="B34" s="179">
        <v>5</v>
      </c>
      <c r="C34" s="179">
        <v>3</v>
      </c>
      <c r="D34" s="180">
        <f>'2014 год'!G375</f>
        <v>9359.7000000000007</v>
      </c>
      <c r="E34" s="180">
        <f>'2014 год'!H375</f>
        <v>0</v>
      </c>
      <c r="F34" s="369">
        <f>D34+E34</f>
        <v>9359.7000000000007</v>
      </c>
    </row>
    <row r="35" spans="1:6" ht="46.5" x14ac:dyDescent="0.2">
      <c r="A35" s="187" t="s">
        <v>144</v>
      </c>
      <c r="B35" s="179">
        <v>5</v>
      </c>
      <c r="C35" s="179">
        <v>5</v>
      </c>
      <c r="D35" s="180">
        <f>'2014 год'!G398</f>
        <v>10504.800000000001</v>
      </c>
      <c r="E35" s="180">
        <f>'2014 год'!H398</f>
        <v>1999.8999999999999</v>
      </c>
      <c r="F35" s="369">
        <f>D35+E35</f>
        <v>12504.7</v>
      </c>
    </row>
    <row r="36" spans="1:6" ht="23.25" x14ac:dyDescent="0.2">
      <c r="A36" s="178"/>
      <c r="B36" s="179"/>
      <c r="C36" s="179"/>
      <c r="D36" s="180"/>
      <c r="E36" s="180"/>
      <c r="F36" s="369"/>
    </row>
    <row r="37" spans="1:6" ht="22.5" x14ac:dyDescent="0.2">
      <c r="A37" s="175" t="s">
        <v>130</v>
      </c>
      <c r="B37" s="176">
        <v>7</v>
      </c>
      <c r="C37" s="176"/>
      <c r="D37" s="184">
        <f>SUM(D38:D41)</f>
        <v>1094249.8</v>
      </c>
      <c r="E37" s="184">
        <f>SUM(E38:E41)</f>
        <v>3431.3999999999996</v>
      </c>
      <c r="F37" s="370">
        <f>SUM(F38:F41)</f>
        <v>1097681.2</v>
      </c>
    </row>
    <row r="38" spans="1:6" ht="23.25" x14ac:dyDescent="0.2">
      <c r="A38" s="178" t="s">
        <v>19</v>
      </c>
      <c r="B38" s="179">
        <v>7</v>
      </c>
      <c r="C38" s="179">
        <v>1</v>
      </c>
      <c r="D38" s="180">
        <f>'2014 год'!G899</f>
        <v>327265.3</v>
      </c>
      <c r="E38" s="180">
        <f>'2014 год'!H899</f>
        <v>14239.2</v>
      </c>
      <c r="F38" s="369">
        <f>D38+E38</f>
        <v>341504.5</v>
      </c>
    </row>
    <row r="39" spans="1:6" ht="23.25" x14ac:dyDescent="0.2">
      <c r="A39" s="178" t="s">
        <v>131</v>
      </c>
      <c r="B39" s="179">
        <v>7</v>
      </c>
      <c r="C39" s="179">
        <v>2</v>
      </c>
      <c r="D39" s="180">
        <f>'2014 год'!G937+'2014 год'!G631+'2014 год'!G423</f>
        <v>696888</v>
      </c>
      <c r="E39" s="180">
        <f>'2014 год'!H422+'2014 год'!H630+'2014 год'!H936</f>
        <v>-10877.800000000001</v>
      </c>
      <c r="F39" s="369">
        <f>D39+E39</f>
        <v>686010.2</v>
      </c>
    </row>
    <row r="40" spans="1:6" ht="46.5" x14ac:dyDescent="0.2">
      <c r="A40" s="178" t="s">
        <v>24</v>
      </c>
      <c r="B40" s="179">
        <v>7</v>
      </c>
      <c r="C40" s="179">
        <v>7</v>
      </c>
      <c r="D40" s="180">
        <f>'2014 год'!G429+'2014 год'!G1003</f>
        <v>9695.2999999999993</v>
      </c>
      <c r="E40" s="180">
        <f>'2014 год'!H429+'2014 год'!H1003</f>
        <v>0</v>
      </c>
      <c r="F40" s="369">
        <f>D40+E40</f>
        <v>9695.2999999999993</v>
      </c>
    </row>
    <row r="41" spans="1:6" ht="23.25" x14ac:dyDescent="0.2">
      <c r="A41" s="178" t="s">
        <v>21</v>
      </c>
      <c r="B41" s="179">
        <v>7</v>
      </c>
      <c r="C41" s="179">
        <v>9</v>
      </c>
      <c r="D41" s="180">
        <f>'2014 год'!G1050</f>
        <v>60401.2</v>
      </c>
      <c r="E41" s="180">
        <f>'2014 год'!H1050</f>
        <v>70</v>
      </c>
      <c r="F41" s="369">
        <f>D41+E41</f>
        <v>60471.199999999997</v>
      </c>
    </row>
    <row r="42" spans="1:6" ht="23.25" x14ac:dyDescent="0.2">
      <c r="A42" s="178"/>
      <c r="B42" s="179"/>
      <c r="C42" s="179"/>
      <c r="D42" s="180"/>
      <c r="E42" s="180"/>
      <c r="F42" s="369"/>
    </row>
    <row r="43" spans="1:6" ht="22.5" x14ac:dyDescent="0.2">
      <c r="A43" s="175" t="s">
        <v>132</v>
      </c>
      <c r="B43" s="176">
        <v>8</v>
      </c>
      <c r="C43" s="176"/>
      <c r="D43" s="184">
        <f>SUM(D44:D45)</f>
        <v>142777.20000000001</v>
      </c>
      <c r="E43" s="184">
        <f>SUM(E44:E45)</f>
        <v>1445.3999999999999</v>
      </c>
      <c r="F43" s="370">
        <f>SUM(F44:F45)</f>
        <v>144222.60000000003</v>
      </c>
    </row>
    <row r="44" spans="1:6" ht="23.25" x14ac:dyDescent="0.2">
      <c r="A44" s="178" t="s">
        <v>31</v>
      </c>
      <c r="B44" s="179">
        <v>8</v>
      </c>
      <c r="C44" s="179">
        <v>1</v>
      </c>
      <c r="D44" s="180">
        <f>'2014 год'!G688</f>
        <v>114388.50000000001</v>
      </c>
      <c r="E44" s="180">
        <f>'2014 год'!H688</f>
        <v>38.1</v>
      </c>
      <c r="F44" s="369">
        <f>D44+E44</f>
        <v>114426.60000000002</v>
      </c>
    </row>
    <row r="45" spans="1:6" ht="46.5" x14ac:dyDescent="0.2">
      <c r="A45" s="178" t="s">
        <v>71</v>
      </c>
      <c r="B45" s="179">
        <v>8</v>
      </c>
      <c r="C45" s="179">
        <v>4</v>
      </c>
      <c r="D45" s="180">
        <f>'2014 год'!G780</f>
        <v>28388.7</v>
      </c>
      <c r="E45" s="180">
        <f>'2014 год'!H780</f>
        <v>1407.3</v>
      </c>
      <c r="F45" s="369">
        <f>D45+E45</f>
        <v>29796</v>
      </c>
    </row>
    <row r="46" spans="1:6" ht="23.25" x14ac:dyDescent="0.2">
      <c r="A46" s="178"/>
      <c r="B46" s="179"/>
      <c r="C46" s="179"/>
      <c r="D46" s="180"/>
      <c r="E46" s="180"/>
      <c r="F46" s="369"/>
    </row>
    <row r="47" spans="1:6" ht="22.5" x14ac:dyDescent="0.2">
      <c r="A47" s="175" t="s">
        <v>133</v>
      </c>
      <c r="B47" s="176">
        <v>10</v>
      </c>
      <c r="C47" s="176"/>
      <c r="D47" s="184">
        <f>SUM(D48:D50)</f>
        <v>65094.5</v>
      </c>
      <c r="E47" s="184">
        <f>SUM(E48:E50)</f>
        <v>1986.7</v>
      </c>
      <c r="F47" s="370">
        <f>SUM(F48:F50)</f>
        <v>67081.2</v>
      </c>
    </row>
    <row r="48" spans="1:6" ht="23.25" x14ac:dyDescent="0.2">
      <c r="A48" s="178" t="s">
        <v>25</v>
      </c>
      <c r="B48" s="179">
        <v>10</v>
      </c>
      <c r="C48" s="179">
        <v>1</v>
      </c>
      <c r="D48" s="180">
        <f>'2014 год'!G453</f>
        <v>5377.8</v>
      </c>
      <c r="E48" s="180">
        <f>'2014 год'!H453</f>
        <v>800</v>
      </c>
      <c r="F48" s="369">
        <f>D48+E48</f>
        <v>6177.8</v>
      </c>
    </row>
    <row r="49" spans="1:6" ht="23.25" x14ac:dyDescent="0.2">
      <c r="A49" s="188" t="s">
        <v>29</v>
      </c>
      <c r="B49" s="179">
        <v>10</v>
      </c>
      <c r="C49" s="179">
        <v>3</v>
      </c>
      <c r="D49" s="180">
        <f>'2014 год'!G462+'2014 год'!G820+'2014 год'!G1092</f>
        <v>5222.6000000000004</v>
      </c>
      <c r="E49" s="180">
        <f>'2014 год'!H462+'2014 год'!H820+'2014 год'!H1092</f>
        <v>226.7</v>
      </c>
      <c r="F49" s="369">
        <f>D49+E49</f>
        <v>5449.3</v>
      </c>
    </row>
    <row r="50" spans="1:6" ht="23.25" x14ac:dyDescent="0.2">
      <c r="A50" s="188" t="s">
        <v>62</v>
      </c>
      <c r="B50" s="179">
        <v>10</v>
      </c>
      <c r="C50" s="179">
        <v>4</v>
      </c>
      <c r="D50" s="180">
        <f>'2014 год'!G499+'2014 год'!G832+'2014 год'!G1099</f>
        <v>54494.1</v>
      </c>
      <c r="E50" s="180">
        <f>'2014 год'!H499+'2014 год'!H832+'2014 год'!H1099</f>
        <v>960</v>
      </c>
      <c r="F50" s="369">
        <f>D50+E50</f>
        <v>55454.1</v>
      </c>
    </row>
    <row r="51" spans="1:6" ht="23.25" x14ac:dyDescent="0.2">
      <c r="A51" s="178"/>
      <c r="B51" s="179"/>
      <c r="C51" s="179"/>
      <c r="D51" s="180"/>
      <c r="E51" s="180"/>
      <c r="F51" s="369"/>
    </row>
    <row r="52" spans="1:6" ht="23.25" x14ac:dyDescent="0.2">
      <c r="A52" s="175" t="s">
        <v>134</v>
      </c>
      <c r="B52" s="189">
        <v>11</v>
      </c>
      <c r="C52" s="179"/>
      <c r="D52" s="190">
        <f>D54+D53</f>
        <v>28359.300000000003</v>
      </c>
      <c r="E52" s="190">
        <f>E54+E53</f>
        <v>-1730.6</v>
      </c>
      <c r="F52" s="371">
        <f>F54+F53</f>
        <v>26628.700000000004</v>
      </c>
    </row>
    <row r="53" spans="1:6" ht="23.25" x14ac:dyDescent="0.2">
      <c r="A53" s="178" t="s">
        <v>76</v>
      </c>
      <c r="B53" s="191">
        <v>11</v>
      </c>
      <c r="C53" s="191">
        <v>1</v>
      </c>
      <c r="D53" s="192">
        <f>'2014 год'!G523</f>
        <v>26433.9</v>
      </c>
      <c r="E53" s="192">
        <f>'2014 год'!H523</f>
        <v>-2998.6</v>
      </c>
      <c r="F53" s="372">
        <f>D53+E53</f>
        <v>23435.300000000003</v>
      </c>
    </row>
    <row r="54" spans="1:6" ht="23.25" x14ac:dyDescent="0.2">
      <c r="A54" s="178" t="s">
        <v>72</v>
      </c>
      <c r="B54" s="179">
        <v>11</v>
      </c>
      <c r="C54" s="179">
        <v>2</v>
      </c>
      <c r="D54" s="180">
        <f>'2014 год'!G549</f>
        <v>1925.4</v>
      </c>
      <c r="E54" s="180">
        <f>'2014 год'!H549</f>
        <v>1268</v>
      </c>
      <c r="F54" s="369">
        <f>D54+E54</f>
        <v>3193.4</v>
      </c>
    </row>
    <row r="55" spans="1:6" ht="23.25" x14ac:dyDescent="0.2">
      <c r="A55" s="178"/>
      <c r="B55" s="179"/>
      <c r="C55" s="179"/>
      <c r="D55" s="180"/>
      <c r="E55" s="180"/>
      <c r="F55" s="369"/>
    </row>
    <row r="56" spans="1:6" ht="90" x14ac:dyDescent="0.2">
      <c r="A56" s="175" t="s">
        <v>135</v>
      </c>
      <c r="B56" s="189">
        <v>14</v>
      </c>
      <c r="C56" s="179"/>
      <c r="D56" s="190">
        <f>SUM(D57:D58)</f>
        <v>39307.4</v>
      </c>
      <c r="E56" s="190">
        <f>SUM(E57:E58)</f>
        <v>13442.599999999999</v>
      </c>
      <c r="F56" s="371">
        <f>SUM(F57:F58)</f>
        <v>52750</v>
      </c>
    </row>
    <row r="57" spans="1:6" ht="73.5" customHeight="1" x14ac:dyDescent="0.2">
      <c r="A57" s="181" t="s">
        <v>74</v>
      </c>
      <c r="B57" s="191">
        <v>14</v>
      </c>
      <c r="C57" s="179">
        <v>1</v>
      </c>
      <c r="D57" s="192">
        <f>'2014 год'!G1188</f>
        <v>5858</v>
      </c>
      <c r="E57" s="192">
        <f>'2014 год'!H1188</f>
        <v>0</v>
      </c>
      <c r="F57" s="372">
        <f>D57+E57</f>
        <v>5858</v>
      </c>
    </row>
    <row r="58" spans="1:6" ht="23.25" x14ac:dyDescent="0.2">
      <c r="A58" s="178" t="s">
        <v>75</v>
      </c>
      <c r="B58" s="179">
        <v>14</v>
      </c>
      <c r="C58" s="179">
        <v>2</v>
      </c>
      <c r="D58" s="180">
        <f>'2014 год'!G1200</f>
        <v>33449.4</v>
      </c>
      <c r="E58" s="180">
        <f>'2014 год'!H1200</f>
        <v>13442.599999999999</v>
      </c>
      <c r="F58" s="369">
        <f>D58+E58</f>
        <v>46892</v>
      </c>
    </row>
  </sheetData>
  <customSheetViews>
    <customSheetView guid="{1C060685-541B-49B8-81E5-C9855E92EF71}" scale="60" showPageBreaks="1" view="pageBreakPreview">
      <selection activeCell="R9" sqref="R9"/>
      <pageMargins left="1.4960629921259843" right="0.70866141732283472" top="0.74803149606299213" bottom="0.74803149606299213" header="0.31496062992125984" footer="0.31496062992125984"/>
      <pageSetup paperSize="9" scale="43" orientation="portrait" r:id="rId1"/>
    </customSheetView>
    <customSheetView guid="{167491D8-6D6D-447D-A119-5E65D8431081}" scale="60" showPageBreaks="1" view="pageBreakPreview">
      <selection activeCell="R9" sqref="R9"/>
      <pageMargins left="1.4960629921259843" right="0.70866141732283472" top="0.74803149606299213" bottom="0.74803149606299213" header="0.31496062992125984" footer="0.31496062992125984"/>
      <pageSetup paperSize="9" scale="43" orientation="portrait" r:id="rId2"/>
    </customSheetView>
    <customSheetView guid="{EA1929C7-85F7-40DE-826A-94377FC9966E}">
      <selection activeCell="A56" sqref="A56:XFD56"/>
      <pageMargins left="0.70866141732283472" right="0.70866141732283472" top="0.74803149606299213" bottom="0.74803149606299213" header="0.31496062992125984" footer="0.31496062992125984"/>
      <pageSetup paperSize="9" scale="75" orientation="portrait" r:id="rId3"/>
    </customSheetView>
    <customSheetView guid="{DA15D12B-B687-4104-AF35-4470F046E021}" scale="70" printArea="1">
      <selection activeCell="D4" sqref="D4"/>
      <pageMargins left="0.27559055118110237" right="0.15748031496062992" top="0.25" bottom="0.15748031496062992" header="0.31496062992125984" footer="0.31496062992125984"/>
      <pageSetup paperSize="9" scale="60" orientation="portrait" r:id="rId4"/>
    </customSheetView>
    <customSheetView guid="{DCE8C298-05F2-4894-ADD9-0C8B1A668AE1}" scale="60" showPageBreaks="1" printArea="1" view="pageBreakPreview">
      <selection activeCell="D37" sqref="D37"/>
      <pageMargins left="1.4960629921259843" right="0.70866141732283472" top="0.74803149606299213" bottom="0.74803149606299213" header="0.31496062992125984" footer="0.31496062992125984"/>
      <pageSetup paperSize="9" scale="43" orientation="portrait" r:id="rId5"/>
    </customSheetView>
  </customSheetViews>
  <mergeCells count="1">
    <mergeCell ref="A3:D3"/>
  </mergeCells>
  <pageMargins left="1.4960629921259843" right="0.70866141732283472" top="0.74803149606299213" bottom="0.74803149606299213" header="0.31496062992125984" footer="0.31496062992125984"/>
  <pageSetup paperSize="9" scale="43" orientation="portrait"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1338"/>
  <sheetViews>
    <sheetView showGridLines="0" showRuler="0" view="pageBreakPreview" zoomScaleNormal="100" zoomScaleSheetLayoutView="100" workbookViewId="0">
      <pane ySplit="9" topLeftCell="A1164" activePane="bottomLeft" state="frozenSplit"/>
      <selection pane="bottomLeft" activeCell="A7" sqref="A7:G7"/>
    </sheetView>
  </sheetViews>
  <sheetFormatPr defaultRowHeight="12.75" x14ac:dyDescent="0.2"/>
  <cols>
    <col min="1" max="1" width="55.140625" style="2" customWidth="1"/>
    <col min="2" max="2" width="7.140625" customWidth="1"/>
    <col min="3" max="3" width="6.85546875" customWidth="1"/>
    <col min="4" max="4" width="7.28515625" customWidth="1"/>
    <col min="5" max="5" width="9.85546875" customWidth="1"/>
    <col min="6" max="6" width="6.7109375" customWidth="1"/>
    <col min="7" max="7" width="12.42578125" hidden="1" customWidth="1"/>
    <col min="8" max="8" width="12" hidden="1" customWidth="1"/>
    <col min="9" max="9" width="13.7109375" customWidth="1"/>
    <col min="10" max="10" width="15" customWidth="1"/>
    <col min="11" max="11" width="11.7109375" bestFit="1" customWidth="1"/>
    <col min="12" max="12" width="15.28515625" customWidth="1"/>
  </cols>
  <sheetData>
    <row r="1" spans="1:14" ht="14.25" x14ac:dyDescent="0.2">
      <c r="B1" s="28"/>
      <c r="C1" s="28"/>
      <c r="D1" s="28"/>
      <c r="E1" s="28"/>
      <c r="F1" s="28"/>
      <c r="G1" s="267"/>
      <c r="H1" s="267"/>
      <c r="I1" s="267" t="s">
        <v>141</v>
      </c>
      <c r="J1" s="225"/>
      <c r="K1" s="225"/>
      <c r="L1" s="225"/>
      <c r="M1" s="225"/>
      <c r="N1" s="225"/>
    </row>
    <row r="2" spans="1:14" ht="15" x14ac:dyDescent="0.25">
      <c r="B2" s="228"/>
      <c r="C2" s="228"/>
      <c r="D2" s="228"/>
      <c r="E2" s="228"/>
      <c r="F2" s="228"/>
      <c r="G2" s="228"/>
      <c r="I2" s="226" t="s">
        <v>117</v>
      </c>
      <c r="J2" s="226"/>
      <c r="K2" s="226"/>
      <c r="L2" s="226"/>
      <c r="M2" s="226"/>
      <c r="N2" s="226"/>
    </row>
    <row r="3" spans="1:14" ht="15" x14ac:dyDescent="0.2">
      <c r="B3" s="229"/>
      <c r="C3" s="229"/>
      <c r="D3" s="229"/>
      <c r="E3" s="229"/>
      <c r="F3" s="229"/>
      <c r="G3" s="229"/>
      <c r="I3" s="227" t="s">
        <v>647</v>
      </c>
      <c r="J3" s="227"/>
      <c r="K3" s="227"/>
      <c r="L3" s="227"/>
      <c r="M3" s="227"/>
      <c r="N3" s="227"/>
    </row>
    <row r="4" spans="1:14" ht="15.75" customHeight="1" x14ac:dyDescent="0.2">
      <c r="B4" s="27"/>
      <c r="C4" s="27"/>
      <c r="D4" s="27"/>
      <c r="E4" s="27"/>
      <c r="F4" s="27"/>
      <c r="G4" s="212"/>
      <c r="H4" s="212"/>
      <c r="I4" s="225" t="s">
        <v>141</v>
      </c>
      <c r="J4" s="28"/>
      <c r="K4" s="28"/>
      <c r="L4" s="28"/>
      <c r="M4" s="28"/>
      <c r="N4" s="225"/>
    </row>
    <row r="5" spans="1:14" ht="18" customHeight="1" x14ac:dyDescent="0.25">
      <c r="G5" s="213"/>
      <c r="H5" s="213"/>
      <c r="I5" s="226" t="s">
        <v>117</v>
      </c>
      <c r="N5" s="226"/>
    </row>
    <row r="6" spans="1:14" ht="15" customHeight="1" x14ac:dyDescent="0.2">
      <c r="G6" s="214"/>
      <c r="H6" s="214"/>
      <c r="I6" s="227" t="s">
        <v>480</v>
      </c>
      <c r="N6" s="227"/>
    </row>
    <row r="7" spans="1:14" ht="54.75" customHeight="1" x14ac:dyDescent="0.2">
      <c r="A7" s="381" t="s">
        <v>146</v>
      </c>
      <c r="B7" s="381"/>
      <c r="C7" s="381"/>
      <c r="D7" s="381"/>
      <c r="E7" s="381"/>
      <c r="F7" s="381"/>
      <c r="G7" s="381"/>
      <c r="H7" s="16"/>
      <c r="I7" s="63"/>
      <c r="J7" s="63"/>
      <c r="K7" s="16"/>
    </row>
    <row r="8" spans="1:14" ht="17.25" customHeight="1" x14ac:dyDescent="0.2">
      <c r="H8" s="16"/>
      <c r="I8" s="63"/>
      <c r="J8" s="63"/>
      <c r="K8" s="63"/>
      <c r="L8" s="63"/>
    </row>
    <row r="9" spans="1:14" ht="39" customHeight="1" x14ac:dyDescent="0.2">
      <c r="A9" s="382" t="s">
        <v>0</v>
      </c>
      <c r="B9" s="379" t="s">
        <v>1</v>
      </c>
      <c r="C9" s="379" t="s">
        <v>2</v>
      </c>
      <c r="D9" s="379"/>
      <c r="E9" s="379" t="s">
        <v>5</v>
      </c>
      <c r="F9" s="379" t="s">
        <v>6</v>
      </c>
      <c r="G9" s="379" t="s">
        <v>138</v>
      </c>
      <c r="H9" s="355" t="s">
        <v>481</v>
      </c>
      <c r="I9" s="215" t="s">
        <v>138</v>
      </c>
      <c r="J9" s="3"/>
      <c r="K9" s="3"/>
      <c r="L9" s="3"/>
    </row>
    <row r="10" spans="1:14" ht="24.75" customHeight="1" x14ac:dyDescent="0.2">
      <c r="A10" s="382"/>
      <c r="B10" s="379"/>
      <c r="C10" s="199" t="s">
        <v>3</v>
      </c>
      <c r="D10" s="199" t="s">
        <v>4</v>
      </c>
      <c r="E10" s="379"/>
      <c r="F10" s="379"/>
      <c r="G10" s="380"/>
      <c r="H10" s="356"/>
      <c r="I10" s="216"/>
      <c r="J10" s="3"/>
      <c r="K10" s="3"/>
    </row>
    <row r="11" spans="1:14" ht="31.5" customHeight="1" x14ac:dyDescent="0.2">
      <c r="A11" s="39" t="s">
        <v>26</v>
      </c>
      <c r="B11" s="40"/>
      <c r="C11" s="40"/>
      <c r="D11" s="40"/>
      <c r="E11" s="40"/>
      <c r="F11" s="40"/>
      <c r="G11" s="62">
        <f>G12+G45+G576+G842+G897+G1118</f>
        <v>2805035.9999999995</v>
      </c>
      <c r="H11" s="62">
        <f>H12+H45+H576+H842+H897+H1118</f>
        <v>43193.825000000004</v>
      </c>
      <c r="I11" s="62">
        <f>I12+I45+I576+I842+I897+I1118</f>
        <v>2848229.8249999997</v>
      </c>
      <c r="J11" s="3"/>
      <c r="K11" s="15"/>
    </row>
    <row r="12" spans="1:14" s="1" customFormat="1" ht="15.75" x14ac:dyDescent="0.2">
      <c r="A12" s="197" t="s">
        <v>45</v>
      </c>
      <c r="B12" s="207" t="s">
        <v>43</v>
      </c>
      <c r="C12" s="208" t="s">
        <v>7</v>
      </c>
      <c r="D12" s="208" t="s">
        <v>7</v>
      </c>
      <c r="E12" s="207" t="s">
        <v>7</v>
      </c>
      <c r="F12" s="207" t="s">
        <v>7</v>
      </c>
      <c r="G12" s="209">
        <f>G13</f>
        <v>5768.9</v>
      </c>
      <c r="H12" s="209">
        <f>H13</f>
        <v>0</v>
      </c>
      <c r="I12" s="209">
        <f>I13</f>
        <v>5768.9</v>
      </c>
      <c r="J12" s="15"/>
      <c r="K12" s="15"/>
      <c r="L12" s="15"/>
    </row>
    <row r="13" spans="1:14" x14ac:dyDescent="0.2">
      <c r="A13" s="41" t="s">
        <v>57</v>
      </c>
      <c r="B13" s="42" t="s">
        <v>43</v>
      </c>
      <c r="C13" s="43">
        <v>1</v>
      </c>
      <c r="D13" s="43">
        <v>0</v>
      </c>
      <c r="E13" s="22" t="s">
        <v>7</v>
      </c>
      <c r="F13" s="42" t="s">
        <v>7</v>
      </c>
      <c r="G13" s="29">
        <f>G14+G26</f>
        <v>5768.9</v>
      </c>
      <c r="H13" s="29">
        <f>H14+H26</f>
        <v>0</v>
      </c>
      <c r="I13" s="29">
        <f>I14+I26</f>
        <v>5768.9</v>
      </c>
    </row>
    <row r="14" spans="1:14" ht="36" x14ac:dyDescent="0.2">
      <c r="A14" s="5" t="s">
        <v>32</v>
      </c>
      <c r="B14" s="126" t="s">
        <v>43</v>
      </c>
      <c r="C14" s="127">
        <v>1</v>
      </c>
      <c r="D14" s="127">
        <v>3</v>
      </c>
      <c r="E14" s="90" t="s">
        <v>7</v>
      </c>
      <c r="F14" s="126" t="s">
        <v>7</v>
      </c>
      <c r="G14" s="30">
        <f t="shared" ref="G14:I15" si="0">G15</f>
        <v>2233.9</v>
      </c>
      <c r="H14" s="30">
        <f t="shared" si="0"/>
        <v>0</v>
      </c>
      <c r="I14" s="30">
        <f t="shared" si="0"/>
        <v>2233.9</v>
      </c>
      <c r="K14" s="3"/>
    </row>
    <row r="15" spans="1:14" x14ac:dyDescent="0.2">
      <c r="A15" s="5" t="s">
        <v>148</v>
      </c>
      <c r="B15" s="126" t="s">
        <v>43</v>
      </c>
      <c r="C15" s="127">
        <v>1</v>
      </c>
      <c r="D15" s="127">
        <v>3</v>
      </c>
      <c r="E15" s="90" t="s">
        <v>147</v>
      </c>
      <c r="F15" s="126" t="s">
        <v>7</v>
      </c>
      <c r="G15" s="30">
        <f t="shared" si="0"/>
        <v>2233.9</v>
      </c>
      <c r="H15" s="30">
        <f t="shared" si="0"/>
        <v>0</v>
      </c>
      <c r="I15" s="30">
        <f t="shared" si="0"/>
        <v>2233.9</v>
      </c>
      <c r="J15" s="3"/>
      <c r="K15" s="3"/>
      <c r="L15" s="3"/>
    </row>
    <row r="16" spans="1:14" ht="24" x14ac:dyDescent="0.2">
      <c r="A16" s="71" t="s">
        <v>149</v>
      </c>
      <c r="B16" s="126" t="s">
        <v>43</v>
      </c>
      <c r="C16" s="127">
        <v>1</v>
      </c>
      <c r="D16" s="127">
        <v>3</v>
      </c>
      <c r="E16" s="90" t="s">
        <v>193</v>
      </c>
      <c r="F16" s="126" t="s">
        <v>7</v>
      </c>
      <c r="G16" s="30">
        <f>G17+G20+G24</f>
        <v>2233.9</v>
      </c>
      <c r="H16" s="30">
        <f>H17+H20+H24</f>
        <v>0</v>
      </c>
      <c r="I16" s="30">
        <f>I17+I20+I24</f>
        <v>2233.9</v>
      </c>
    </row>
    <row r="17" spans="1:12" ht="48" x14ac:dyDescent="0.2">
      <c r="A17" s="71" t="s">
        <v>404</v>
      </c>
      <c r="B17" s="126" t="s">
        <v>43</v>
      </c>
      <c r="C17" s="127">
        <v>1</v>
      </c>
      <c r="D17" s="127">
        <v>3</v>
      </c>
      <c r="E17" s="90" t="s">
        <v>193</v>
      </c>
      <c r="F17" s="126" t="s">
        <v>171</v>
      </c>
      <c r="G17" s="30">
        <f t="shared" ref="G17:I18" si="1">G18</f>
        <v>1593</v>
      </c>
      <c r="H17" s="30">
        <f t="shared" si="1"/>
        <v>0</v>
      </c>
      <c r="I17" s="30">
        <f t="shared" si="1"/>
        <v>1593</v>
      </c>
    </row>
    <row r="18" spans="1:12" ht="24" x14ac:dyDescent="0.2">
      <c r="A18" s="71" t="s">
        <v>172</v>
      </c>
      <c r="B18" s="126" t="s">
        <v>43</v>
      </c>
      <c r="C18" s="127">
        <v>1</v>
      </c>
      <c r="D18" s="127">
        <v>3</v>
      </c>
      <c r="E18" s="90" t="s">
        <v>193</v>
      </c>
      <c r="F18" s="126" t="s">
        <v>170</v>
      </c>
      <c r="G18" s="30">
        <f t="shared" si="1"/>
        <v>1593</v>
      </c>
      <c r="H18" s="30">
        <f t="shared" si="1"/>
        <v>0</v>
      </c>
      <c r="I18" s="30">
        <f t="shared" si="1"/>
        <v>1593</v>
      </c>
    </row>
    <row r="19" spans="1:12" ht="24" x14ac:dyDescent="0.2">
      <c r="A19" s="104" t="s">
        <v>398</v>
      </c>
      <c r="B19" s="128">
        <v>921</v>
      </c>
      <c r="C19" s="129">
        <v>1</v>
      </c>
      <c r="D19" s="129">
        <v>3</v>
      </c>
      <c r="E19" s="91" t="s">
        <v>193</v>
      </c>
      <c r="F19" s="130" t="s">
        <v>87</v>
      </c>
      <c r="G19" s="66">
        <v>1593</v>
      </c>
      <c r="H19" s="66"/>
      <c r="I19" s="66">
        <f>G19+H19</f>
        <v>1593</v>
      </c>
    </row>
    <row r="20" spans="1:12" ht="24" customHeight="1" x14ac:dyDescent="0.2">
      <c r="A20" s="120" t="s">
        <v>370</v>
      </c>
      <c r="B20" s="126" t="s">
        <v>43</v>
      </c>
      <c r="C20" s="127">
        <v>1</v>
      </c>
      <c r="D20" s="127">
        <v>3</v>
      </c>
      <c r="E20" s="90" t="s">
        <v>193</v>
      </c>
      <c r="F20" s="126" t="s">
        <v>173</v>
      </c>
      <c r="G20" s="30">
        <f>G21</f>
        <v>625.9</v>
      </c>
      <c r="H20" s="30">
        <f>H21</f>
        <v>0</v>
      </c>
      <c r="I20" s="30">
        <f>I21</f>
        <v>625.9</v>
      </c>
    </row>
    <row r="21" spans="1:12" ht="24" x14ac:dyDescent="0.2">
      <c r="A21" s="120" t="s">
        <v>388</v>
      </c>
      <c r="B21" s="126" t="s">
        <v>43</v>
      </c>
      <c r="C21" s="127">
        <v>1</v>
      </c>
      <c r="D21" s="127">
        <v>3</v>
      </c>
      <c r="E21" s="90" t="s">
        <v>193</v>
      </c>
      <c r="F21" s="126" t="s">
        <v>174</v>
      </c>
      <c r="G21" s="30">
        <f>G23+G22</f>
        <v>625.9</v>
      </c>
      <c r="H21" s="30">
        <f>H23+H22</f>
        <v>0</v>
      </c>
      <c r="I21" s="30">
        <f>I23+I22</f>
        <v>625.9</v>
      </c>
    </row>
    <row r="22" spans="1:12" ht="24" x14ac:dyDescent="0.2">
      <c r="A22" s="122" t="s">
        <v>114</v>
      </c>
      <c r="B22" s="91" t="s">
        <v>43</v>
      </c>
      <c r="C22" s="131" t="s">
        <v>8</v>
      </c>
      <c r="D22" s="131" t="s">
        <v>9</v>
      </c>
      <c r="E22" s="91" t="s">
        <v>193</v>
      </c>
      <c r="F22" s="91" t="s">
        <v>115</v>
      </c>
      <c r="G22" s="66">
        <v>50</v>
      </c>
      <c r="H22" s="66"/>
      <c r="I22" s="66">
        <f>G22+H22</f>
        <v>50</v>
      </c>
    </row>
    <row r="23" spans="1:12" ht="24" x14ac:dyDescent="0.2">
      <c r="A23" s="122" t="s">
        <v>391</v>
      </c>
      <c r="B23" s="91" t="s">
        <v>43</v>
      </c>
      <c r="C23" s="131" t="s">
        <v>8</v>
      </c>
      <c r="D23" s="131" t="s">
        <v>9</v>
      </c>
      <c r="E23" s="91" t="s">
        <v>193</v>
      </c>
      <c r="F23" s="91" t="s">
        <v>86</v>
      </c>
      <c r="G23" s="66">
        <v>575.9</v>
      </c>
      <c r="H23" s="66"/>
      <c r="I23" s="66">
        <f>G23+H23</f>
        <v>575.9</v>
      </c>
    </row>
    <row r="24" spans="1:12" x14ac:dyDescent="0.2">
      <c r="A24" s="235" t="s">
        <v>539</v>
      </c>
      <c r="B24" s="90" t="s">
        <v>43</v>
      </c>
      <c r="C24" s="138" t="s">
        <v>8</v>
      </c>
      <c r="D24" s="138" t="s">
        <v>9</v>
      </c>
      <c r="E24" s="90" t="s">
        <v>193</v>
      </c>
      <c r="F24" s="90" t="s">
        <v>179</v>
      </c>
      <c r="G24" s="25">
        <f>G25</f>
        <v>15</v>
      </c>
      <c r="H24" s="25">
        <f>H25</f>
        <v>0</v>
      </c>
      <c r="I24" s="25">
        <f>I25</f>
        <v>15</v>
      </c>
    </row>
    <row r="25" spans="1:12" x14ac:dyDescent="0.2">
      <c r="A25" s="122" t="s">
        <v>530</v>
      </c>
      <c r="B25" s="91" t="s">
        <v>43</v>
      </c>
      <c r="C25" s="131" t="s">
        <v>8</v>
      </c>
      <c r="D25" s="131" t="s">
        <v>9</v>
      </c>
      <c r="E25" s="91" t="s">
        <v>193</v>
      </c>
      <c r="F25" s="91" t="s">
        <v>137</v>
      </c>
      <c r="G25" s="66">
        <v>15</v>
      </c>
      <c r="H25" s="66"/>
      <c r="I25" s="66">
        <f>G25+H25</f>
        <v>15</v>
      </c>
    </row>
    <row r="26" spans="1:12" ht="24" x14ac:dyDescent="0.2">
      <c r="A26" s="106" t="s">
        <v>59</v>
      </c>
      <c r="B26" s="126" t="s">
        <v>43</v>
      </c>
      <c r="C26" s="127">
        <v>1</v>
      </c>
      <c r="D26" s="127">
        <v>6</v>
      </c>
      <c r="E26" s="132"/>
      <c r="F26" s="133"/>
      <c r="G26" s="25">
        <f>G27</f>
        <v>3535</v>
      </c>
      <c r="H26" s="25">
        <f>H27</f>
        <v>0</v>
      </c>
      <c r="I26" s="25">
        <f>I27</f>
        <v>3535</v>
      </c>
      <c r="J26" s="3"/>
      <c r="K26" s="3"/>
      <c r="L26" s="3"/>
    </row>
    <row r="27" spans="1:12" x14ac:dyDescent="0.2">
      <c r="A27" s="5" t="s">
        <v>148</v>
      </c>
      <c r="B27" s="126" t="s">
        <v>43</v>
      </c>
      <c r="C27" s="127">
        <v>1</v>
      </c>
      <c r="D27" s="127">
        <v>6</v>
      </c>
      <c r="E27" s="90" t="s">
        <v>147</v>
      </c>
      <c r="F27" s="133"/>
      <c r="G27" s="25">
        <f>G33+G28</f>
        <v>3535</v>
      </c>
      <c r="H27" s="25">
        <f>H33+H28</f>
        <v>0</v>
      </c>
      <c r="I27" s="25">
        <f>I33+I28</f>
        <v>3535</v>
      </c>
    </row>
    <row r="28" spans="1:12" ht="24" x14ac:dyDescent="0.2">
      <c r="A28" s="45" t="s">
        <v>192</v>
      </c>
      <c r="B28" s="133">
        <v>921</v>
      </c>
      <c r="C28" s="127">
        <v>1</v>
      </c>
      <c r="D28" s="127">
        <v>6</v>
      </c>
      <c r="E28" s="90" t="s">
        <v>191</v>
      </c>
      <c r="F28" s="134"/>
      <c r="G28" s="25">
        <f t="shared" ref="G28:I29" si="2">G29</f>
        <v>1032</v>
      </c>
      <c r="H28" s="25">
        <f t="shared" si="2"/>
        <v>0</v>
      </c>
      <c r="I28" s="25">
        <f t="shared" si="2"/>
        <v>1032</v>
      </c>
    </row>
    <row r="29" spans="1:12" ht="48" x14ac:dyDescent="0.2">
      <c r="A29" s="71" t="s">
        <v>404</v>
      </c>
      <c r="B29" s="133">
        <v>921</v>
      </c>
      <c r="C29" s="127">
        <v>1</v>
      </c>
      <c r="D29" s="127">
        <v>6</v>
      </c>
      <c r="E29" s="90" t="s">
        <v>191</v>
      </c>
      <c r="F29" s="134" t="s">
        <v>171</v>
      </c>
      <c r="G29" s="25">
        <f t="shared" si="2"/>
        <v>1032</v>
      </c>
      <c r="H29" s="25">
        <f t="shared" si="2"/>
        <v>0</v>
      </c>
      <c r="I29" s="25">
        <f t="shared" si="2"/>
        <v>1032</v>
      </c>
    </row>
    <row r="30" spans="1:12" ht="24" x14ac:dyDescent="0.2">
      <c r="A30" s="45" t="s">
        <v>172</v>
      </c>
      <c r="B30" s="133">
        <v>921</v>
      </c>
      <c r="C30" s="127">
        <v>1</v>
      </c>
      <c r="D30" s="127">
        <v>6</v>
      </c>
      <c r="E30" s="90" t="s">
        <v>191</v>
      </c>
      <c r="F30" s="134" t="s">
        <v>170</v>
      </c>
      <c r="G30" s="25">
        <f>G31+G32</f>
        <v>1032</v>
      </c>
      <c r="H30" s="25">
        <f>H31+H32</f>
        <v>0</v>
      </c>
      <c r="I30" s="25">
        <f>I31+I32</f>
        <v>1032</v>
      </c>
    </row>
    <row r="31" spans="1:12" ht="24" x14ac:dyDescent="0.2">
      <c r="A31" s="124" t="s">
        <v>398</v>
      </c>
      <c r="B31" s="128">
        <v>921</v>
      </c>
      <c r="C31" s="129">
        <v>1</v>
      </c>
      <c r="D31" s="129">
        <v>6</v>
      </c>
      <c r="E31" s="91" t="s">
        <v>191</v>
      </c>
      <c r="F31" s="130" t="s">
        <v>87</v>
      </c>
      <c r="G31" s="66">
        <f>818+198.1</f>
        <v>1016.1</v>
      </c>
      <c r="H31" s="66"/>
      <c r="I31" s="66">
        <f>G31+H31</f>
        <v>1016.1</v>
      </c>
    </row>
    <row r="32" spans="1:12" ht="24" x14ac:dyDescent="0.2">
      <c r="A32" s="124" t="s">
        <v>395</v>
      </c>
      <c r="B32" s="128">
        <v>921</v>
      </c>
      <c r="C32" s="129">
        <v>1</v>
      </c>
      <c r="D32" s="129">
        <v>6</v>
      </c>
      <c r="E32" s="91" t="s">
        <v>191</v>
      </c>
      <c r="F32" s="130" t="s">
        <v>88</v>
      </c>
      <c r="G32" s="66">
        <v>15.9</v>
      </c>
      <c r="H32" s="66"/>
      <c r="I32" s="66">
        <f>G32+H32</f>
        <v>15.9</v>
      </c>
    </row>
    <row r="33" spans="1:12" ht="24" x14ac:dyDescent="0.2">
      <c r="A33" s="71" t="s">
        <v>150</v>
      </c>
      <c r="B33" s="126" t="s">
        <v>43</v>
      </c>
      <c r="C33" s="127">
        <v>1</v>
      </c>
      <c r="D33" s="127">
        <v>6</v>
      </c>
      <c r="E33" s="90" t="s">
        <v>151</v>
      </c>
      <c r="F33" s="90" t="s">
        <v>7</v>
      </c>
      <c r="G33" s="25">
        <f>G34+G38+G42</f>
        <v>2503</v>
      </c>
      <c r="H33" s="25">
        <f>H34+H38+H42</f>
        <v>0</v>
      </c>
      <c r="I33" s="25">
        <f>I34+I38+I42</f>
        <v>2503</v>
      </c>
      <c r="J33" s="3"/>
      <c r="K33" s="3"/>
      <c r="L33" s="3"/>
    </row>
    <row r="34" spans="1:12" ht="48" x14ac:dyDescent="0.2">
      <c r="A34" s="71" t="s">
        <v>404</v>
      </c>
      <c r="B34" s="126" t="s">
        <v>43</v>
      </c>
      <c r="C34" s="127">
        <v>1</v>
      </c>
      <c r="D34" s="127">
        <v>6</v>
      </c>
      <c r="E34" s="90" t="s">
        <v>151</v>
      </c>
      <c r="F34" s="90" t="s">
        <v>171</v>
      </c>
      <c r="G34" s="25">
        <f>G35</f>
        <v>1918.8999999999999</v>
      </c>
      <c r="H34" s="25">
        <f>H35</f>
        <v>0</v>
      </c>
      <c r="I34" s="25">
        <f>I35</f>
        <v>1918.8999999999999</v>
      </c>
      <c r="J34" s="3"/>
      <c r="K34" s="3"/>
      <c r="L34" s="3"/>
    </row>
    <row r="35" spans="1:12" ht="24" x14ac:dyDescent="0.2">
      <c r="A35" s="71" t="s">
        <v>172</v>
      </c>
      <c r="B35" s="126" t="s">
        <v>43</v>
      </c>
      <c r="C35" s="127">
        <v>1</v>
      </c>
      <c r="D35" s="127">
        <v>6</v>
      </c>
      <c r="E35" s="90" t="s">
        <v>151</v>
      </c>
      <c r="F35" s="90" t="s">
        <v>170</v>
      </c>
      <c r="G35" s="25">
        <f>G36+G37</f>
        <v>1918.8999999999999</v>
      </c>
      <c r="H35" s="25">
        <f>H36+H37</f>
        <v>0</v>
      </c>
      <c r="I35" s="25">
        <f>I36+I37</f>
        <v>1918.8999999999999</v>
      </c>
      <c r="J35" s="3"/>
      <c r="K35" s="3"/>
      <c r="L35" s="3"/>
    </row>
    <row r="36" spans="1:12" ht="24" x14ac:dyDescent="0.2">
      <c r="A36" s="124" t="s">
        <v>398</v>
      </c>
      <c r="B36" s="128">
        <v>921</v>
      </c>
      <c r="C36" s="129">
        <v>1</v>
      </c>
      <c r="D36" s="129">
        <v>6</v>
      </c>
      <c r="E36" s="91" t="s">
        <v>151</v>
      </c>
      <c r="F36" s="130" t="s">
        <v>87</v>
      </c>
      <c r="G36" s="66">
        <f>1456.6+409.3</f>
        <v>1865.8999999999999</v>
      </c>
      <c r="H36" s="66"/>
      <c r="I36" s="66">
        <f>G36+H36</f>
        <v>1865.8999999999999</v>
      </c>
      <c r="J36" s="3"/>
    </row>
    <row r="37" spans="1:12" ht="24" x14ac:dyDescent="0.2">
      <c r="A37" s="124" t="s">
        <v>395</v>
      </c>
      <c r="B37" s="128">
        <v>921</v>
      </c>
      <c r="C37" s="129">
        <v>1</v>
      </c>
      <c r="D37" s="129">
        <v>6</v>
      </c>
      <c r="E37" s="91" t="s">
        <v>151</v>
      </c>
      <c r="F37" s="130" t="s">
        <v>88</v>
      </c>
      <c r="G37" s="66">
        <v>53</v>
      </c>
      <c r="H37" s="66"/>
      <c r="I37" s="66">
        <f>G37+H37</f>
        <v>53</v>
      </c>
      <c r="J37" s="3"/>
    </row>
    <row r="38" spans="1:12" ht="24" x14ac:dyDescent="0.2">
      <c r="A38" s="120" t="s">
        <v>387</v>
      </c>
      <c r="B38" s="126" t="s">
        <v>43</v>
      </c>
      <c r="C38" s="127">
        <v>1</v>
      </c>
      <c r="D38" s="127">
        <v>6</v>
      </c>
      <c r="E38" s="90" t="s">
        <v>151</v>
      </c>
      <c r="F38" s="134" t="s">
        <v>173</v>
      </c>
      <c r="G38" s="25">
        <f>G39</f>
        <v>583.1</v>
      </c>
      <c r="H38" s="25">
        <f>H39</f>
        <v>-0.5</v>
      </c>
      <c r="I38" s="25">
        <f>I39</f>
        <v>582.6</v>
      </c>
      <c r="J38" s="3"/>
    </row>
    <row r="39" spans="1:12" ht="24" x14ac:dyDescent="0.2">
      <c r="A39" s="120" t="s">
        <v>388</v>
      </c>
      <c r="B39" s="126" t="s">
        <v>43</v>
      </c>
      <c r="C39" s="127">
        <v>1</v>
      </c>
      <c r="D39" s="127">
        <v>6</v>
      </c>
      <c r="E39" s="90" t="s">
        <v>151</v>
      </c>
      <c r="F39" s="134" t="s">
        <v>174</v>
      </c>
      <c r="G39" s="25">
        <f>G40+G41</f>
        <v>583.1</v>
      </c>
      <c r="H39" s="25">
        <f>H40+H41</f>
        <v>-0.5</v>
      </c>
      <c r="I39" s="25">
        <f>I40+I41</f>
        <v>582.6</v>
      </c>
      <c r="J39" s="3"/>
    </row>
    <row r="40" spans="1:12" ht="24" x14ac:dyDescent="0.2">
      <c r="A40" s="125" t="s">
        <v>114</v>
      </c>
      <c r="B40" s="128">
        <v>921</v>
      </c>
      <c r="C40" s="129">
        <v>1</v>
      </c>
      <c r="D40" s="129">
        <v>6</v>
      </c>
      <c r="E40" s="91" t="s">
        <v>151</v>
      </c>
      <c r="F40" s="130" t="s">
        <v>115</v>
      </c>
      <c r="G40" s="66">
        <v>101.8</v>
      </c>
      <c r="H40" s="66">
        <v>45</v>
      </c>
      <c r="I40" s="66">
        <f>G40+H40</f>
        <v>146.80000000000001</v>
      </c>
    </row>
    <row r="41" spans="1:12" ht="25.5" customHeight="1" x14ac:dyDescent="0.2">
      <c r="A41" s="122" t="s">
        <v>391</v>
      </c>
      <c r="B41" s="128">
        <v>921</v>
      </c>
      <c r="C41" s="129">
        <v>1</v>
      </c>
      <c r="D41" s="129">
        <v>6</v>
      </c>
      <c r="E41" s="91" t="s">
        <v>151</v>
      </c>
      <c r="F41" s="130" t="s">
        <v>86</v>
      </c>
      <c r="G41" s="66">
        <v>481.3</v>
      </c>
      <c r="H41" s="66">
        <f>-0.5-70+25</f>
        <v>-45.5</v>
      </c>
      <c r="I41" s="66">
        <f>G41+H41</f>
        <v>435.8</v>
      </c>
    </row>
    <row r="42" spans="1:12" x14ac:dyDescent="0.2">
      <c r="A42" s="120" t="s">
        <v>175</v>
      </c>
      <c r="B42" s="133">
        <v>921</v>
      </c>
      <c r="C42" s="127">
        <v>1</v>
      </c>
      <c r="D42" s="127">
        <v>6</v>
      </c>
      <c r="E42" s="90" t="s">
        <v>151</v>
      </c>
      <c r="F42" s="134" t="s">
        <v>176</v>
      </c>
      <c r="G42" s="25">
        <f t="shared" ref="G42:I43" si="3">G43</f>
        <v>1</v>
      </c>
      <c r="H42" s="25">
        <f t="shared" si="3"/>
        <v>0.5</v>
      </c>
      <c r="I42" s="25">
        <f t="shared" si="3"/>
        <v>1.5</v>
      </c>
    </row>
    <row r="43" spans="1:12" x14ac:dyDescent="0.2">
      <c r="A43" s="120" t="s">
        <v>190</v>
      </c>
      <c r="B43" s="133">
        <v>921</v>
      </c>
      <c r="C43" s="127">
        <v>1</v>
      </c>
      <c r="D43" s="127">
        <v>6</v>
      </c>
      <c r="E43" s="90" t="s">
        <v>151</v>
      </c>
      <c r="F43" s="134" t="s">
        <v>185</v>
      </c>
      <c r="G43" s="25">
        <f t="shared" si="3"/>
        <v>1</v>
      </c>
      <c r="H43" s="25">
        <f t="shared" si="3"/>
        <v>0.5</v>
      </c>
      <c r="I43" s="25">
        <f t="shared" si="3"/>
        <v>1.5</v>
      </c>
    </row>
    <row r="44" spans="1:12" ht="63.75" customHeight="1" x14ac:dyDescent="0.2">
      <c r="A44" s="78" t="s">
        <v>463</v>
      </c>
      <c r="B44" s="128">
        <v>921</v>
      </c>
      <c r="C44" s="129">
        <v>1</v>
      </c>
      <c r="D44" s="129">
        <v>6</v>
      </c>
      <c r="E44" s="91" t="s">
        <v>151</v>
      </c>
      <c r="F44" s="130" t="s">
        <v>116</v>
      </c>
      <c r="G44" s="66">
        <v>1</v>
      </c>
      <c r="H44" s="66">
        <v>0.5</v>
      </c>
      <c r="I44" s="66">
        <f>G44+H44</f>
        <v>1.5</v>
      </c>
    </row>
    <row r="45" spans="1:12" s="1" customFormat="1" ht="15.75" x14ac:dyDescent="0.2">
      <c r="A45" s="198" t="s">
        <v>47</v>
      </c>
      <c r="B45" s="203" t="s">
        <v>37</v>
      </c>
      <c r="C45" s="204" t="s">
        <v>7</v>
      </c>
      <c r="D45" s="204" t="s">
        <v>7</v>
      </c>
      <c r="E45" s="203" t="s">
        <v>7</v>
      </c>
      <c r="F45" s="203" t="s">
        <v>7</v>
      </c>
      <c r="G45" s="219">
        <f>G46+G126+G175+G271+G421+G452+G522</f>
        <v>1440223.4</v>
      </c>
      <c r="H45" s="219">
        <f>H46+H126+H175+H271+H421+H452+H522</f>
        <v>48949.325000000004</v>
      </c>
      <c r="I45" s="219">
        <f>I46+I126+I175+I271+I421+I452+I522</f>
        <v>1489172.7250000001</v>
      </c>
      <c r="J45" s="3"/>
      <c r="K45" s="257"/>
    </row>
    <row r="46" spans="1:12" ht="13.5" x14ac:dyDescent="0.2">
      <c r="A46" s="41" t="s">
        <v>57</v>
      </c>
      <c r="B46" s="135" t="s">
        <v>37</v>
      </c>
      <c r="C46" s="136" t="s">
        <v>8</v>
      </c>
      <c r="D46" s="136" t="s">
        <v>56</v>
      </c>
      <c r="E46" s="135" t="s">
        <v>7</v>
      </c>
      <c r="F46" s="135" t="s">
        <v>7</v>
      </c>
      <c r="G46" s="31">
        <f>G47+G80+G85+G76</f>
        <v>128442.49999999997</v>
      </c>
      <c r="H46" s="31">
        <f t="shared" ref="H46:I46" si="4">H47+H80+H85+H76</f>
        <v>31908.125</v>
      </c>
      <c r="I46" s="31">
        <f t="shared" si="4"/>
        <v>160350.62499999997</v>
      </c>
      <c r="J46" s="3"/>
      <c r="K46" s="257"/>
    </row>
    <row r="47" spans="1:12" ht="36" x14ac:dyDescent="0.2">
      <c r="A47" s="5" t="s">
        <v>33</v>
      </c>
      <c r="B47" s="90" t="s">
        <v>37</v>
      </c>
      <c r="C47" s="137" t="s">
        <v>8</v>
      </c>
      <c r="D47" s="137" t="s">
        <v>10</v>
      </c>
      <c r="E47" s="90" t="s">
        <v>7</v>
      </c>
      <c r="F47" s="90" t="s">
        <v>7</v>
      </c>
      <c r="G47" s="32">
        <f>G48</f>
        <v>93156.699999999983</v>
      </c>
      <c r="H47" s="32">
        <f>H48</f>
        <v>-381.4</v>
      </c>
      <c r="I47" s="32">
        <f>I48</f>
        <v>92775.299999999988</v>
      </c>
      <c r="J47" s="3"/>
      <c r="K47" s="257"/>
    </row>
    <row r="48" spans="1:12" ht="14.25" customHeight="1" x14ac:dyDescent="0.2">
      <c r="A48" s="5" t="s">
        <v>148</v>
      </c>
      <c r="B48" s="90" t="s">
        <v>37</v>
      </c>
      <c r="C48" s="137" t="s">
        <v>8</v>
      </c>
      <c r="D48" s="137" t="s">
        <v>10</v>
      </c>
      <c r="E48" s="90" t="s">
        <v>147</v>
      </c>
      <c r="F48" s="90" t="s">
        <v>7</v>
      </c>
      <c r="G48" s="32">
        <f>G49+G66+G71</f>
        <v>93156.699999999983</v>
      </c>
      <c r="H48" s="32">
        <f>H49+H66+H71</f>
        <v>-381.4</v>
      </c>
      <c r="I48" s="32">
        <f>I49+I66+I71</f>
        <v>92775.299999999988</v>
      </c>
      <c r="J48" s="3"/>
      <c r="K48" s="257"/>
    </row>
    <row r="49" spans="1:11" ht="24" x14ac:dyDescent="0.2">
      <c r="A49" s="71" t="s">
        <v>150</v>
      </c>
      <c r="B49" s="90" t="s">
        <v>37</v>
      </c>
      <c r="C49" s="137" t="s">
        <v>8</v>
      </c>
      <c r="D49" s="137" t="s">
        <v>10</v>
      </c>
      <c r="E49" s="90" t="s">
        <v>151</v>
      </c>
      <c r="F49" s="90" t="s">
        <v>7</v>
      </c>
      <c r="G49" s="32">
        <f>G50+G54+G63</f>
        <v>93011.9</v>
      </c>
      <c r="H49" s="32">
        <f>H50+H54+H63+H60</f>
        <v>-381.4</v>
      </c>
      <c r="I49" s="32">
        <f>I50+I54+I63+I60</f>
        <v>92630.5</v>
      </c>
      <c r="J49" s="3"/>
      <c r="K49" s="257"/>
    </row>
    <row r="50" spans="1:11" ht="48" x14ac:dyDescent="0.2">
      <c r="A50" s="71" t="s">
        <v>404</v>
      </c>
      <c r="B50" s="90" t="s">
        <v>37</v>
      </c>
      <c r="C50" s="137" t="s">
        <v>8</v>
      </c>
      <c r="D50" s="137" t="s">
        <v>10</v>
      </c>
      <c r="E50" s="90" t="s">
        <v>151</v>
      </c>
      <c r="F50" s="90" t="s">
        <v>171</v>
      </c>
      <c r="G50" s="25">
        <f>G51</f>
        <v>74542</v>
      </c>
      <c r="H50" s="25">
        <f>H51</f>
        <v>209.1</v>
      </c>
      <c r="I50" s="25">
        <f>I51</f>
        <v>74751.100000000006</v>
      </c>
      <c r="J50" s="3"/>
      <c r="K50" s="257"/>
    </row>
    <row r="51" spans="1:11" ht="24" x14ac:dyDescent="0.2">
      <c r="A51" s="71" t="s">
        <v>172</v>
      </c>
      <c r="B51" s="90" t="s">
        <v>37</v>
      </c>
      <c r="C51" s="137" t="s">
        <v>8</v>
      </c>
      <c r="D51" s="137" t="s">
        <v>10</v>
      </c>
      <c r="E51" s="90" t="s">
        <v>151</v>
      </c>
      <c r="F51" s="90" t="s">
        <v>170</v>
      </c>
      <c r="G51" s="25">
        <f>G52+G53</f>
        <v>74542</v>
      </c>
      <c r="H51" s="25">
        <f>H52+H53</f>
        <v>209.1</v>
      </c>
      <c r="I51" s="25">
        <f>I52+I53</f>
        <v>74751.100000000006</v>
      </c>
      <c r="J51" s="3"/>
      <c r="K51" s="257"/>
    </row>
    <row r="52" spans="1:11" ht="24" x14ac:dyDescent="0.2">
      <c r="A52" s="124" t="s">
        <v>394</v>
      </c>
      <c r="B52" s="91" t="s">
        <v>37</v>
      </c>
      <c r="C52" s="131" t="s">
        <v>8</v>
      </c>
      <c r="D52" s="131" t="s">
        <v>10</v>
      </c>
      <c r="E52" s="91" t="s">
        <v>151</v>
      </c>
      <c r="F52" s="91" t="s">
        <v>87</v>
      </c>
      <c r="G52" s="66">
        <v>73624</v>
      </c>
      <c r="H52" s="66">
        <v>-129.9</v>
      </c>
      <c r="I52" s="66">
        <f>G52+H52</f>
        <v>73494.100000000006</v>
      </c>
      <c r="J52" s="3"/>
      <c r="K52" s="257"/>
    </row>
    <row r="53" spans="1:11" ht="24" x14ac:dyDescent="0.2">
      <c r="A53" s="124" t="s">
        <v>395</v>
      </c>
      <c r="B53" s="91" t="s">
        <v>37</v>
      </c>
      <c r="C53" s="131" t="s">
        <v>8</v>
      </c>
      <c r="D53" s="131" t="s">
        <v>10</v>
      </c>
      <c r="E53" s="91" t="s">
        <v>151</v>
      </c>
      <c r="F53" s="91" t="s">
        <v>88</v>
      </c>
      <c r="G53" s="66">
        <v>918</v>
      </c>
      <c r="H53" s="66">
        <f>100+239</f>
        <v>339</v>
      </c>
      <c r="I53" s="66">
        <f>G53+H53</f>
        <v>1257</v>
      </c>
      <c r="J53" s="3"/>
      <c r="K53" s="257"/>
    </row>
    <row r="54" spans="1:11" ht="24" x14ac:dyDescent="0.2">
      <c r="A54" s="120" t="s">
        <v>387</v>
      </c>
      <c r="B54" s="90" t="s">
        <v>37</v>
      </c>
      <c r="C54" s="137" t="s">
        <v>8</v>
      </c>
      <c r="D54" s="137" t="s">
        <v>10</v>
      </c>
      <c r="E54" s="90" t="s">
        <v>151</v>
      </c>
      <c r="F54" s="90" t="s">
        <v>173</v>
      </c>
      <c r="G54" s="25">
        <f>G55</f>
        <v>18254.900000000001</v>
      </c>
      <c r="H54" s="25">
        <f>H55</f>
        <v>-872</v>
      </c>
      <c r="I54" s="25">
        <f>I55</f>
        <v>17382.900000000001</v>
      </c>
      <c r="J54" s="3"/>
      <c r="K54" s="257"/>
    </row>
    <row r="55" spans="1:11" ht="24" x14ac:dyDescent="0.2">
      <c r="A55" s="120" t="s">
        <v>388</v>
      </c>
      <c r="B55" s="90" t="s">
        <v>37</v>
      </c>
      <c r="C55" s="137" t="s">
        <v>8</v>
      </c>
      <c r="D55" s="137" t="s">
        <v>10</v>
      </c>
      <c r="E55" s="90" t="s">
        <v>151</v>
      </c>
      <c r="F55" s="90" t="s">
        <v>174</v>
      </c>
      <c r="G55" s="25">
        <f>G56+G57+G58</f>
        <v>18254.900000000001</v>
      </c>
      <c r="H55" s="25">
        <f>H56+H57+H58</f>
        <v>-872</v>
      </c>
      <c r="I55" s="25">
        <f>I56+I57+I58</f>
        <v>17382.900000000001</v>
      </c>
      <c r="J55" s="3"/>
      <c r="K55" s="257"/>
    </row>
    <row r="56" spans="1:11" ht="24" x14ac:dyDescent="0.2">
      <c r="A56" s="125" t="s">
        <v>114</v>
      </c>
      <c r="B56" s="91" t="s">
        <v>37</v>
      </c>
      <c r="C56" s="131" t="s">
        <v>8</v>
      </c>
      <c r="D56" s="131" t="s">
        <v>10</v>
      </c>
      <c r="E56" s="91" t="s">
        <v>151</v>
      </c>
      <c r="F56" s="91" t="s">
        <v>115</v>
      </c>
      <c r="G56" s="66">
        <v>1506.3</v>
      </c>
      <c r="H56" s="66">
        <v>100</v>
      </c>
      <c r="I56" s="66">
        <f>G56+H56</f>
        <v>1606.3</v>
      </c>
      <c r="J56" s="3"/>
      <c r="K56" s="257"/>
    </row>
    <row r="57" spans="1:11" ht="24" x14ac:dyDescent="0.2">
      <c r="A57" s="124" t="s">
        <v>399</v>
      </c>
      <c r="B57" s="91" t="s">
        <v>37</v>
      </c>
      <c r="C57" s="131" t="s">
        <v>8</v>
      </c>
      <c r="D57" s="131" t="s">
        <v>10</v>
      </c>
      <c r="E57" s="91" t="s">
        <v>151</v>
      </c>
      <c r="F57" s="91" t="s">
        <v>92</v>
      </c>
      <c r="G57" s="66">
        <v>509.7</v>
      </c>
      <c r="H57" s="66"/>
      <c r="I57" s="66">
        <f>G57+H57</f>
        <v>509.7</v>
      </c>
      <c r="J57" s="3"/>
      <c r="K57" s="257"/>
    </row>
    <row r="58" spans="1:11" ht="24" x14ac:dyDescent="0.2">
      <c r="A58" s="122" t="s">
        <v>391</v>
      </c>
      <c r="B58" s="91" t="s">
        <v>37</v>
      </c>
      <c r="C58" s="131" t="s">
        <v>8</v>
      </c>
      <c r="D58" s="131" t="s">
        <v>10</v>
      </c>
      <c r="E58" s="91" t="s">
        <v>151</v>
      </c>
      <c r="F58" s="91" t="s">
        <v>86</v>
      </c>
      <c r="G58" s="66">
        <v>16238.9</v>
      </c>
      <c r="H58" s="66">
        <f>-372-600</f>
        <v>-972</v>
      </c>
      <c r="I58" s="66">
        <f>G58+H58</f>
        <v>15266.9</v>
      </c>
      <c r="J58" s="3"/>
      <c r="K58" s="257"/>
    </row>
    <row r="59" spans="1:11" x14ac:dyDescent="0.2">
      <c r="A59" s="122" t="s">
        <v>513</v>
      </c>
      <c r="B59" s="91" t="s">
        <v>37</v>
      </c>
      <c r="C59" s="131" t="s">
        <v>8</v>
      </c>
      <c r="D59" s="131" t="s">
        <v>10</v>
      </c>
      <c r="E59" s="91" t="s">
        <v>151</v>
      </c>
      <c r="F59" s="91" t="s">
        <v>86</v>
      </c>
      <c r="G59" s="66">
        <v>74.8</v>
      </c>
      <c r="H59" s="66"/>
      <c r="I59" s="66">
        <f>G59+H59</f>
        <v>74.8</v>
      </c>
      <c r="J59" s="3"/>
      <c r="K59" s="257"/>
    </row>
    <row r="60" spans="1:11" ht="14.25" customHeight="1" x14ac:dyDescent="0.2">
      <c r="A60" s="5" t="s">
        <v>372</v>
      </c>
      <c r="B60" s="90" t="s">
        <v>37</v>
      </c>
      <c r="C60" s="137" t="s">
        <v>8</v>
      </c>
      <c r="D60" s="137" t="s">
        <v>10</v>
      </c>
      <c r="E60" s="90" t="s">
        <v>151</v>
      </c>
      <c r="F60" s="141" t="s">
        <v>179</v>
      </c>
      <c r="G60" s="34"/>
      <c r="H60" s="34">
        <f>H61</f>
        <v>161.5</v>
      </c>
      <c r="I60" s="34">
        <f>I61</f>
        <v>161.5</v>
      </c>
      <c r="J60" s="3"/>
      <c r="K60" s="257"/>
    </row>
    <row r="61" spans="1:11" ht="15" customHeight="1" x14ac:dyDescent="0.2">
      <c r="A61" s="5" t="s">
        <v>181</v>
      </c>
      <c r="B61" s="90" t="s">
        <v>37</v>
      </c>
      <c r="C61" s="137" t="s">
        <v>8</v>
      </c>
      <c r="D61" s="137" t="s">
        <v>10</v>
      </c>
      <c r="E61" s="90" t="s">
        <v>151</v>
      </c>
      <c r="F61" s="141" t="s">
        <v>180</v>
      </c>
      <c r="G61" s="34"/>
      <c r="H61" s="34">
        <f>H62</f>
        <v>161.5</v>
      </c>
      <c r="I61" s="34">
        <f>I62</f>
        <v>161.5</v>
      </c>
      <c r="J61" s="3"/>
      <c r="K61" s="257"/>
    </row>
    <row r="62" spans="1:11" ht="25.5" customHeight="1" x14ac:dyDescent="0.2">
      <c r="A62" s="26" t="s">
        <v>374</v>
      </c>
      <c r="B62" s="91" t="s">
        <v>37</v>
      </c>
      <c r="C62" s="131" t="s">
        <v>8</v>
      </c>
      <c r="D62" s="131" t="s">
        <v>10</v>
      </c>
      <c r="E62" s="91" t="s">
        <v>151</v>
      </c>
      <c r="F62" s="91" t="s">
        <v>373</v>
      </c>
      <c r="G62" s="66"/>
      <c r="H62" s="66">
        <f>61.5+100</f>
        <v>161.5</v>
      </c>
      <c r="I62" s="66">
        <f>H62</f>
        <v>161.5</v>
      </c>
      <c r="J62" s="3"/>
      <c r="K62" s="257"/>
    </row>
    <row r="63" spans="1:11" x14ac:dyDescent="0.2">
      <c r="A63" s="120" t="s">
        <v>175</v>
      </c>
      <c r="B63" s="90" t="s">
        <v>37</v>
      </c>
      <c r="C63" s="137" t="s">
        <v>8</v>
      </c>
      <c r="D63" s="137" t="s">
        <v>10</v>
      </c>
      <c r="E63" s="90" t="s">
        <v>151</v>
      </c>
      <c r="F63" s="90" t="s">
        <v>176</v>
      </c>
      <c r="G63" s="25">
        <f t="shared" ref="G63:I64" si="5">G64</f>
        <v>215</v>
      </c>
      <c r="H63" s="25">
        <f t="shared" si="5"/>
        <v>120</v>
      </c>
      <c r="I63" s="25">
        <f t="shared" si="5"/>
        <v>335</v>
      </c>
      <c r="J63" s="3"/>
      <c r="K63" s="257"/>
    </row>
    <row r="64" spans="1:11" x14ac:dyDescent="0.2">
      <c r="A64" s="120" t="s">
        <v>178</v>
      </c>
      <c r="B64" s="90" t="s">
        <v>37</v>
      </c>
      <c r="C64" s="137" t="s">
        <v>8</v>
      </c>
      <c r="D64" s="137" t="s">
        <v>10</v>
      </c>
      <c r="E64" s="90" t="s">
        <v>151</v>
      </c>
      <c r="F64" s="90" t="s">
        <v>177</v>
      </c>
      <c r="G64" s="25">
        <f t="shared" si="5"/>
        <v>215</v>
      </c>
      <c r="H64" s="25">
        <f t="shared" si="5"/>
        <v>120</v>
      </c>
      <c r="I64" s="25">
        <f t="shared" si="5"/>
        <v>335</v>
      </c>
      <c r="J64" s="3"/>
      <c r="K64" s="257"/>
    </row>
    <row r="65" spans="1:11" x14ac:dyDescent="0.2">
      <c r="A65" s="124" t="s">
        <v>94</v>
      </c>
      <c r="B65" s="91" t="s">
        <v>37</v>
      </c>
      <c r="C65" s="131" t="s">
        <v>8</v>
      </c>
      <c r="D65" s="131" t="s">
        <v>10</v>
      </c>
      <c r="E65" s="91" t="s">
        <v>151</v>
      </c>
      <c r="F65" s="91" t="s">
        <v>95</v>
      </c>
      <c r="G65" s="66">
        <v>215</v>
      </c>
      <c r="H65" s="66">
        <v>120</v>
      </c>
      <c r="I65" s="66">
        <f>G65+H65</f>
        <v>335</v>
      </c>
      <c r="J65" s="3"/>
      <c r="K65" s="257"/>
    </row>
    <row r="66" spans="1:11" ht="24" x14ac:dyDescent="0.2">
      <c r="A66" s="120" t="s">
        <v>206</v>
      </c>
      <c r="B66" s="90" t="s">
        <v>37</v>
      </c>
      <c r="C66" s="137" t="s">
        <v>8</v>
      </c>
      <c r="D66" s="137" t="s">
        <v>10</v>
      </c>
      <c r="E66" s="90" t="s">
        <v>240</v>
      </c>
      <c r="F66" s="90"/>
      <c r="G66" s="25">
        <f>G67</f>
        <v>92.4</v>
      </c>
      <c r="H66" s="25">
        <f>H67</f>
        <v>0</v>
      </c>
      <c r="I66" s="25">
        <f>I67</f>
        <v>92.4</v>
      </c>
      <c r="J66" s="3"/>
      <c r="K66" s="257"/>
    </row>
    <row r="67" spans="1:11" ht="24" x14ac:dyDescent="0.2">
      <c r="A67" s="120" t="s">
        <v>430</v>
      </c>
      <c r="B67" s="90" t="s">
        <v>37</v>
      </c>
      <c r="C67" s="137" t="s">
        <v>8</v>
      </c>
      <c r="D67" s="137" t="s">
        <v>10</v>
      </c>
      <c r="E67" s="90" t="s">
        <v>283</v>
      </c>
      <c r="F67" s="90"/>
      <c r="G67" s="25">
        <f>G69</f>
        <v>92.4</v>
      </c>
      <c r="H67" s="25">
        <f>H69</f>
        <v>0</v>
      </c>
      <c r="I67" s="25">
        <f>I69</f>
        <v>92.4</v>
      </c>
      <c r="J67" s="3"/>
      <c r="K67" s="257"/>
    </row>
    <row r="68" spans="1:11" ht="48" x14ac:dyDescent="0.2">
      <c r="A68" s="71" t="s">
        <v>404</v>
      </c>
      <c r="B68" s="90" t="s">
        <v>37</v>
      </c>
      <c r="C68" s="137" t="s">
        <v>8</v>
      </c>
      <c r="D68" s="137" t="s">
        <v>10</v>
      </c>
      <c r="E68" s="90" t="s">
        <v>283</v>
      </c>
      <c r="F68" s="90" t="s">
        <v>171</v>
      </c>
      <c r="G68" s="25">
        <f t="shared" ref="G68:I69" si="6">G69</f>
        <v>92.4</v>
      </c>
      <c r="H68" s="25">
        <f t="shared" si="6"/>
        <v>0</v>
      </c>
      <c r="I68" s="25">
        <f t="shared" si="6"/>
        <v>92.4</v>
      </c>
      <c r="J68" s="3"/>
      <c r="K68" s="257"/>
    </row>
    <row r="69" spans="1:11" ht="24" x14ac:dyDescent="0.2">
      <c r="A69" s="71" t="s">
        <v>172</v>
      </c>
      <c r="B69" s="90" t="s">
        <v>37</v>
      </c>
      <c r="C69" s="137" t="s">
        <v>8</v>
      </c>
      <c r="D69" s="137" t="s">
        <v>10</v>
      </c>
      <c r="E69" s="90" t="s">
        <v>283</v>
      </c>
      <c r="F69" s="90" t="s">
        <v>170</v>
      </c>
      <c r="G69" s="25">
        <f t="shared" si="6"/>
        <v>92.4</v>
      </c>
      <c r="H69" s="25">
        <f t="shared" si="6"/>
        <v>0</v>
      </c>
      <c r="I69" s="25">
        <f t="shared" si="6"/>
        <v>92.4</v>
      </c>
      <c r="J69" s="3"/>
      <c r="K69" s="257"/>
    </row>
    <row r="70" spans="1:11" ht="24" x14ac:dyDescent="0.2">
      <c r="A70" s="124" t="s">
        <v>398</v>
      </c>
      <c r="B70" s="91" t="s">
        <v>37</v>
      </c>
      <c r="C70" s="131" t="s">
        <v>8</v>
      </c>
      <c r="D70" s="131" t="s">
        <v>10</v>
      </c>
      <c r="E70" s="91" t="s">
        <v>283</v>
      </c>
      <c r="F70" s="91" t="s">
        <v>87</v>
      </c>
      <c r="G70" s="66">
        <v>92.4</v>
      </c>
      <c r="H70" s="66"/>
      <c r="I70" s="66">
        <f>G70+H70</f>
        <v>92.4</v>
      </c>
      <c r="J70" s="3"/>
      <c r="K70" s="257"/>
    </row>
    <row r="71" spans="1:11" ht="24" x14ac:dyDescent="0.2">
      <c r="A71" s="5" t="s">
        <v>211</v>
      </c>
      <c r="B71" s="90" t="s">
        <v>37</v>
      </c>
      <c r="C71" s="138" t="s">
        <v>8</v>
      </c>
      <c r="D71" s="138" t="s">
        <v>10</v>
      </c>
      <c r="E71" s="90" t="s">
        <v>286</v>
      </c>
      <c r="F71" s="139"/>
      <c r="G71" s="25">
        <f t="shared" ref="G71:I74" si="7">G72</f>
        <v>52.4</v>
      </c>
      <c r="H71" s="25">
        <f t="shared" si="7"/>
        <v>0</v>
      </c>
      <c r="I71" s="25">
        <f t="shared" si="7"/>
        <v>52.4</v>
      </c>
      <c r="J71" s="3"/>
      <c r="K71" s="257"/>
    </row>
    <row r="72" spans="1:11" ht="36" x14ac:dyDescent="0.2">
      <c r="A72" s="5" t="s">
        <v>251</v>
      </c>
      <c r="B72" s="90" t="s">
        <v>37</v>
      </c>
      <c r="C72" s="138" t="s">
        <v>8</v>
      </c>
      <c r="D72" s="138" t="s">
        <v>10</v>
      </c>
      <c r="E72" s="90" t="s">
        <v>285</v>
      </c>
      <c r="F72" s="139"/>
      <c r="G72" s="25">
        <f t="shared" si="7"/>
        <v>52.4</v>
      </c>
      <c r="H72" s="25">
        <f t="shared" si="7"/>
        <v>0</v>
      </c>
      <c r="I72" s="25">
        <f t="shared" si="7"/>
        <v>52.4</v>
      </c>
      <c r="J72" s="3"/>
      <c r="K72" s="257"/>
    </row>
    <row r="73" spans="1:11" ht="24" x14ac:dyDescent="0.2">
      <c r="A73" s="120" t="s">
        <v>387</v>
      </c>
      <c r="B73" s="90" t="s">
        <v>37</v>
      </c>
      <c r="C73" s="138" t="s">
        <v>8</v>
      </c>
      <c r="D73" s="138" t="s">
        <v>10</v>
      </c>
      <c r="E73" s="90" t="s">
        <v>285</v>
      </c>
      <c r="F73" s="90" t="s">
        <v>173</v>
      </c>
      <c r="G73" s="25">
        <f t="shared" si="7"/>
        <v>52.4</v>
      </c>
      <c r="H73" s="25">
        <f t="shared" si="7"/>
        <v>0</v>
      </c>
      <c r="I73" s="25">
        <f t="shared" si="7"/>
        <v>52.4</v>
      </c>
      <c r="J73" s="3"/>
      <c r="K73" s="257"/>
    </row>
    <row r="74" spans="1:11" ht="24" x14ac:dyDescent="0.2">
      <c r="A74" s="120" t="s">
        <v>388</v>
      </c>
      <c r="B74" s="90" t="s">
        <v>37</v>
      </c>
      <c r="C74" s="138" t="s">
        <v>8</v>
      </c>
      <c r="D74" s="138" t="s">
        <v>10</v>
      </c>
      <c r="E74" s="90" t="s">
        <v>285</v>
      </c>
      <c r="F74" s="90" t="s">
        <v>174</v>
      </c>
      <c r="G74" s="25">
        <f t="shared" si="7"/>
        <v>52.4</v>
      </c>
      <c r="H74" s="25">
        <f t="shared" si="7"/>
        <v>0</v>
      </c>
      <c r="I74" s="25">
        <f t="shared" si="7"/>
        <v>52.4</v>
      </c>
      <c r="J74" s="3"/>
      <c r="K74" s="257"/>
    </row>
    <row r="75" spans="1:11" ht="24" x14ac:dyDescent="0.2">
      <c r="A75" s="122" t="s">
        <v>391</v>
      </c>
      <c r="B75" s="91" t="s">
        <v>37</v>
      </c>
      <c r="C75" s="131" t="s">
        <v>8</v>
      </c>
      <c r="D75" s="131" t="s">
        <v>10</v>
      </c>
      <c r="E75" s="91" t="s">
        <v>285</v>
      </c>
      <c r="F75" s="91" t="s">
        <v>86</v>
      </c>
      <c r="G75" s="66">
        <v>52.4</v>
      </c>
      <c r="H75" s="66"/>
      <c r="I75" s="66">
        <f>G75+H75</f>
        <v>52.4</v>
      </c>
      <c r="J75" s="3"/>
      <c r="K75" s="257"/>
    </row>
    <row r="76" spans="1:11" x14ac:dyDescent="0.2">
      <c r="A76" s="105" t="s">
        <v>579</v>
      </c>
      <c r="B76" s="90" t="s">
        <v>37</v>
      </c>
      <c r="C76" s="138" t="s">
        <v>8</v>
      </c>
      <c r="D76" s="138" t="s">
        <v>16</v>
      </c>
      <c r="E76" s="90"/>
      <c r="F76" s="90"/>
      <c r="G76" s="25">
        <f>G78</f>
        <v>0</v>
      </c>
      <c r="H76" s="25">
        <f>H78</f>
        <v>19.899999999999999</v>
      </c>
      <c r="I76" s="25">
        <f>I78</f>
        <v>19.899999999999999</v>
      </c>
      <c r="J76" s="3"/>
      <c r="K76" s="257"/>
    </row>
    <row r="77" spans="1:11" x14ac:dyDescent="0.2">
      <c r="A77" s="5" t="s">
        <v>148</v>
      </c>
      <c r="B77" s="90" t="s">
        <v>37</v>
      </c>
      <c r="C77" s="138" t="s">
        <v>8</v>
      </c>
      <c r="D77" s="138" t="s">
        <v>16</v>
      </c>
      <c r="E77" s="90" t="s">
        <v>147</v>
      </c>
      <c r="F77" s="90"/>
      <c r="G77" s="25">
        <f>G78</f>
        <v>0</v>
      </c>
      <c r="H77" s="25">
        <f t="shared" ref="H77:I77" si="8">H78</f>
        <v>19.899999999999999</v>
      </c>
      <c r="I77" s="25">
        <f t="shared" si="8"/>
        <v>19.899999999999999</v>
      </c>
      <c r="J77" s="3"/>
      <c r="K77" s="257"/>
    </row>
    <row r="78" spans="1:11" ht="50.25" customHeight="1" x14ac:dyDescent="0.2">
      <c r="A78" s="194" t="s">
        <v>648</v>
      </c>
      <c r="B78" s="90" t="s">
        <v>37</v>
      </c>
      <c r="C78" s="138" t="s">
        <v>8</v>
      </c>
      <c r="D78" s="138" t="s">
        <v>16</v>
      </c>
      <c r="E78" s="90" t="s">
        <v>590</v>
      </c>
      <c r="F78" s="90"/>
      <c r="G78" s="25">
        <f>G79</f>
        <v>0</v>
      </c>
      <c r="H78" s="25">
        <f t="shared" ref="H78:I78" si="9">H79</f>
        <v>19.899999999999999</v>
      </c>
      <c r="I78" s="25">
        <f t="shared" si="9"/>
        <v>19.899999999999999</v>
      </c>
      <c r="J78" s="3"/>
      <c r="K78" s="257"/>
    </row>
    <row r="79" spans="1:11" ht="25.5" x14ac:dyDescent="0.2">
      <c r="A79" s="77" t="s">
        <v>391</v>
      </c>
      <c r="B79" s="91" t="s">
        <v>37</v>
      </c>
      <c r="C79" s="131" t="s">
        <v>8</v>
      </c>
      <c r="D79" s="131" t="s">
        <v>16</v>
      </c>
      <c r="E79" s="91" t="s">
        <v>590</v>
      </c>
      <c r="F79" s="91" t="s">
        <v>86</v>
      </c>
      <c r="G79" s="66"/>
      <c r="H79" s="66">
        <v>19.899999999999999</v>
      </c>
      <c r="I79" s="66">
        <f>G79+H79</f>
        <v>19.899999999999999</v>
      </c>
      <c r="J79" s="3"/>
      <c r="K79" s="257"/>
    </row>
    <row r="80" spans="1:11" x14ac:dyDescent="0.2">
      <c r="A80" s="8" t="s">
        <v>108</v>
      </c>
      <c r="B80" s="90" t="s">
        <v>37</v>
      </c>
      <c r="C80" s="140" t="s">
        <v>8</v>
      </c>
      <c r="D80" s="140" t="s">
        <v>15</v>
      </c>
      <c r="E80" s="140" t="s">
        <v>7</v>
      </c>
      <c r="F80" s="140" t="s">
        <v>7</v>
      </c>
      <c r="G80" s="33">
        <f>G81</f>
        <v>1400</v>
      </c>
      <c r="H80" s="33">
        <f>H81</f>
        <v>0</v>
      </c>
      <c r="I80" s="33">
        <f>I81</f>
        <v>1400</v>
      </c>
      <c r="J80" s="3"/>
      <c r="K80" s="257"/>
    </row>
    <row r="81" spans="1:11" x14ac:dyDescent="0.2">
      <c r="A81" s="5" t="s">
        <v>148</v>
      </c>
      <c r="B81" s="90" t="s">
        <v>37</v>
      </c>
      <c r="C81" s="140" t="s">
        <v>8</v>
      </c>
      <c r="D81" s="140" t="s">
        <v>15</v>
      </c>
      <c r="E81" s="90" t="s">
        <v>147</v>
      </c>
      <c r="F81" s="140" t="s">
        <v>7</v>
      </c>
      <c r="G81" s="33">
        <f t="shared" ref="G81:I83" si="10">G82</f>
        <v>1400</v>
      </c>
      <c r="H81" s="33">
        <f t="shared" si="10"/>
        <v>0</v>
      </c>
      <c r="I81" s="33">
        <f t="shared" si="10"/>
        <v>1400</v>
      </c>
      <c r="J81" s="3"/>
      <c r="K81" s="257"/>
    </row>
    <row r="82" spans="1:11" ht="36" x14ac:dyDescent="0.2">
      <c r="A82" s="8" t="s">
        <v>111</v>
      </c>
      <c r="B82" s="90" t="s">
        <v>37</v>
      </c>
      <c r="C82" s="140" t="s">
        <v>8</v>
      </c>
      <c r="D82" s="140" t="s">
        <v>15</v>
      </c>
      <c r="E82" s="90" t="s">
        <v>194</v>
      </c>
      <c r="F82" s="140" t="s">
        <v>7</v>
      </c>
      <c r="G82" s="33">
        <f t="shared" si="10"/>
        <v>1400</v>
      </c>
      <c r="H82" s="33">
        <f t="shared" si="10"/>
        <v>0</v>
      </c>
      <c r="I82" s="33">
        <f t="shared" si="10"/>
        <v>1400</v>
      </c>
      <c r="J82" s="3"/>
      <c r="K82" s="257"/>
    </row>
    <row r="83" spans="1:11" x14ac:dyDescent="0.2">
      <c r="A83" s="120" t="s">
        <v>175</v>
      </c>
      <c r="B83" s="90" t="s">
        <v>37</v>
      </c>
      <c r="C83" s="140" t="s">
        <v>8</v>
      </c>
      <c r="D83" s="140" t="s">
        <v>15</v>
      </c>
      <c r="E83" s="90" t="s">
        <v>194</v>
      </c>
      <c r="F83" s="140" t="s">
        <v>176</v>
      </c>
      <c r="G83" s="33">
        <f t="shared" si="10"/>
        <v>1400</v>
      </c>
      <c r="H83" s="33">
        <f t="shared" si="10"/>
        <v>0</v>
      </c>
      <c r="I83" s="33">
        <f t="shared" si="10"/>
        <v>1400</v>
      </c>
      <c r="J83" s="3"/>
      <c r="K83" s="257"/>
    </row>
    <row r="84" spans="1:11" x14ac:dyDescent="0.2">
      <c r="A84" s="75" t="s">
        <v>109</v>
      </c>
      <c r="B84" s="91" t="s">
        <v>37</v>
      </c>
      <c r="C84" s="130" t="s">
        <v>8</v>
      </c>
      <c r="D84" s="130" t="s">
        <v>15</v>
      </c>
      <c r="E84" s="91" t="s">
        <v>194</v>
      </c>
      <c r="F84" s="130" t="s">
        <v>110</v>
      </c>
      <c r="G84" s="66">
        <v>1400</v>
      </c>
      <c r="H84" s="66"/>
      <c r="I84" s="66">
        <f>G84+H84</f>
        <v>1400</v>
      </c>
      <c r="J84" s="3"/>
      <c r="K84" s="257"/>
    </row>
    <row r="85" spans="1:11" x14ac:dyDescent="0.2">
      <c r="A85" s="5" t="s">
        <v>12</v>
      </c>
      <c r="B85" s="90" t="s">
        <v>37</v>
      </c>
      <c r="C85" s="137" t="s">
        <v>8</v>
      </c>
      <c r="D85" s="137" t="s">
        <v>67</v>
      </c>
      <c r="E85" s="90" t="s">
        <v>7</v>
      </c>
      <c r="F85" s="90" t="s">
        <v>7</v>
      </c>
      <c r="G85" s="32">
        <f>G86</f>
        <v>33885.799999999996</v>
      </c>
      <c r="H85" s="32">
        <f>H86</f>
        <v>32269.625</v>
      </c>
      <c r="I85" s="32">
        <f>I86</f>
        <v>66155.425000000003</v>
      </c>
      <c r="J85" s="3"/>
      <c r="K85" s="257"/>
    </row>
    <row r="86" spans="1:11" x14ac:dyDescent="0.2">
      <c r="A86" s="5" t="s">
        <v>148</v>
      </c>
      <c r="B86" s="90" t="s">
        <v>37</v>
      </c>
      <c r="C86" s="140" t="s">
        <v>8</v>
      </c>
      <c r="D86" s="140" t="s">
        <v>67</v>
      </c>
      <c r="E86" s="90" t="s">
        <v>147</v>
      </c>
      <c r="F86" s="90"/>
      <c r="G86" s="32">
        <f>G87+G92+G104+G109+G112</f>
        <v>33885.799999999996</v>
      </c>
      <c r="H86" s="32">
        <f>H87+H92+H104+H109+H112+H119</f>
        <v>32269.625</v>
      </c>
      <c r="I86" s="32">
        <f>I87+I92+I104+I109+I112+I119</f>
        <v>66155.425000000003</v>
      </c>
      <c r="J86" s="3"/>
      <c r="K86" s="257"/>
    </row>
    <row r="87" spans="1:11" ht="24" x14ac:dyDescent="0.2">
      <c r="A87" s="5" t="s">
        <v>544</v>
      </c>
      <c r="B87" s="90" t="s">
        <v>37</v>
      </c>
      <c r="C87" s="140" t="s">
        <v>8</v>
      </c>
      <c r="D87" s="140" t="s">
        <v>67</v>
      </c>
      <c r="E87" s="90" t="s">
        <v>151</v>
      </c>
      <c r="F87" s="90"/>
      <c r="G87" s="32">
        <f t="shared" ref="G87:I88" si="11">G88</f>
        <v>2.6</v>
      </c>
      <c r="H87" s="32">
        <f t="shared" si="11"/>
        <v>0</v>
      </c>
      <c r="I87" s="32">
        <f t="shared" si="11"/>
        <v>2.6</v>
      </c>
      <c r="J87" s="3"/>
      <c r="K87" s="257"/>
    </row>
    <row r="88" spans="1:11" ht="24" x14ac:dyDescent="0.2">
      <c r="A88" s="120" t="s">
        <v>387</v>
      </c>
      <c r="B88" s="90" t="s">
        <v>37</v>
      </c>
      <c r="C88" s="137" t="s">
        <v>8</v>
      </c>
      <c r="D88" s="137" t="s">
        <v>67</v>
      </c>
      <c r="E88" s="90" t="s">
        <v>151</v>
      </c>
      <c r="F88" s="90" t="s">
        <v>173</v>
      </c>
      <c r="G88" s="32">
        <f t="shared" si="11"/>
        <v>2.6</v>
      </c>
      <c r="H88" s="32">
        <f t="shared" si="11"/>
        <v>0</v>
      </c>
      <c r="I88" s="32">
        <f t="shared" si="11"/>
        <v>2.6</v>
      </c>
      <c r="J88" s="3"/>
      <c r="K88" s="257"/>
    </row>
    <row r="89" spans="1:11" ht="24" x14ac:dyDescent="0.2">
      <c r="A89" s="120" t="s">
        <v>388</v>
      </c>
      <c r="B89" s="90" t="s">
        <v>37</v>
      </c>
      <c r="C89" s="137" t="s">
        <v>8</v>
      </c>
      <c r="D89" s="137" t="s">
        <v>67</v>
      </c>
      <c r="E89" s="90" t="s">
        <v>151</v>
      </c>
      <c r="F89" s="90" t="s">
        <v>174</v>
      </c>
      <c r="G89" s="32">
        <f>G90</f>
        <v>2.6</v>
      </c>
      <c r="H89" s="32">
        <f>H90</f>
        <v>0</v>
      </c>
      <c r="I89" s="32">
        <f>I90</f>
        <v>2.6</v>
      </c>
      <c r="J89" s="3"/>
      <c r="K89" s="257"/>
    </row>
    <row r="90" spans="1:11" ht="24" x14ac:dyDescent="0.2">
      <c r="A90" s="122" t="s">
        <v>391</v>
      </c>
      <c r="B90" s="91" t="s">
        <v>37</v>
      </c>
      <c r="C90" s="131" t="s">
        <v>8</v>
      </c>
      <c r="D90" s="131" t="s">
        <v>67</v>
      </c>
      <c r="E90" s="91" t="s">
        <v>151</v>
      </c>
      <c r="F90" s="91" t="s">
        <v>86</v>
      </c>
      <c r="G90" s="66">
        <v>2.6</v>
      </c>
      <c r="H90" s="66">
        <v>0</v>
      </c>
      <c r="I90" s="66">
        <f>G90+H90</f>
        <v>2.6</v>
      </c>
      <c r="J90" s="3"/>
      <c r="K90" s="257"/>
    </row>
    <row r="91" spans="1:11" x14ac:dyDescent="0.2">
      <c r="A91" s="122" t="s">
        <v>513</v>
      </c>
      <c r="B91" s="91" t="s">
        <v>37</v>
      </c>
      <c r="C91" s="131" t="s">
        <v>8</v>
      </c>
      <c r="D91" s="131" t="s">
        <v>67</v>
      </c>
      <c r="E91" s="91" t="s">
        <v>151</v>
      </c>
      <c r="F91" s="91" t="s">
        <v>86</v>
      </c>
      <c r="G91" s="66">
        <v>2.6</v>
      </c>
      <c r="H91" s="66">
        <v>0</v>
      </c>
      <c r="I91" s="66">
        <f>G91+H91</f>
        <v>2.6</v>
      </c>
      <c r="J91" s="3"/>
      <c r="K91" s="257"/>
    </row>
    <row r="92" spans="1:11" ht="24" x14ac:dyDescent="0.2">
      <c r="A92" s="48" t="s">
        <v>48</v>
      </c>
      <c r="B92" s="90" t="s">
        <v>37</v>
      </c>
      <c r="C92" s="137" t="s">
        <v>8</v>
      </c>
      <c r="D92" s="137" t="s">
        <v>67</v>
      </c>
      <c r="E92" s="90" t="s">
        <v>306</v>
      </c>
      <c r="F92" s="90" t="s">
        <v>7</v>
      </c>
      <c r="G92" s="32">
        <f>G93+G99</f>
        <v>24378.5</v>
      </c>
      <c r="H92" s="32">
        <f>H93+H99</f>
        <v>32135.4</v>
      </c>
      <c r="I92" s="32">
        <f>I93+I99</f>
        <v>56513.9</v>
      </c>
      <c r="J92" s="3"/>
      <c r="K92" s="257"/>
    </row>
    <row r="93" spans="1:11" ht="24" x14ac:dyDescent="0.2">
      <c r="A93" s="120" t="s">
        <v>387</v>
      </c>
      <c r="B93" s="90" t="s">
        <v>37</v>
      </c>
      <c r="C93" s="137" t="s">
        <v>8</v>
      </c>
      <c r="D93" s="137" t="s">
        <v>67</v>
      </c>
      <c r="E93" s="90" t="s">
        <v>306</v>
      </c>
      <c r="F93" s="90" t="s">
        <v>173</v>
      </c>
      <c r="G93" s="32">
        <f>G94</f>
        <v>4168.6000000000004</v>
      </c>
      <c r="H93" s="32">
        <f>H94</f>
        <v>-108.30000000000001</v>
      </c>
      <c r="I93" s="32">
        <f>I94</f>
        <v>4060.3</v>
      </c>
      <c r="J93" s="3"/>
      <c r="K93" s="257"/>
    </row>
    <row r="94" spans="1:11" ht="24" x14ac:dyDescent="0.2">
      <c r="A94" s="120" t="s">
        <v>388</v>
      </c>
      <c r="B94" s="90" t="s">
        <v>37</v>
      </c>
      <c r="C94" s="137" t="s">
        <v>8</v>
      </c>
      <c r="D94" s="137" t="s">
        <v>67</v>
      </c>
      <c r="E94" s="90" t="s">
        <v>306</v>
      </c>
      <c r="F94" s="90" t="s">
        <v>174</v>
      </c>
      <c r="G94" s="32">
        <f>G95+G97+G96</f>
        <v>4168.6000000000004</v>
      </c>
      <c r="H94" s="32">
        <f>H95+H97+H96</f>
        <v>-108.30000000000001</v>
      </c>
      <c r="I94" s="32">
        <f>I95+I97+I96</f>
        <v>4060.3</v>
      </c>
      <c r="J94" s="3"/>
      <c r="K94" s="257"/>
    </row>
    <row r="95" spans="1:11" ht="24" x14ac:dyDescent="0.2">
      <c r="A95" s="125" t="s">
        <v>114</v>
      </c>
      <c r="B95" s="91" t="s">
        <v>37</v>
      </c>
      <c r="C95" s="131" t="s">
        <v>8</v>
      </c>
      <c r="D95" s="131" t="s">
        <v>67</v>
      </c>
      <c r="E95" s="91" t="s">
        <v>306</v>
      </c>
      <c r="F95" s="91" t="s">
        <v>115</v>
      </c>
      <c r="G95" s="66">
        <v>20</v>
      </c>
      <c r="H95" s="66">
        <v>80</v>
      </c>
      <c r="I95" s="66">
        <f>G95+H95</f>
        <v>100</v>
      </c>
      <c r="J95" s="3"/>
      <c r="K95" s="257"/>
    </row>
    <row r="96" spans="1:11" ht="24" x14ac:dyDescent="0.2">
      <c r="A96" s="125" t="s">
        <v>399</v>
      </c>
      <c r="B96" s="91" t="s">
        <v>37</v>
      </c>
      <c r="C96" s="131" t="s">
        <v>8</v>
      </c>
      <c r="D96" s="131" t="s">
        <v>67</v>
      </c>
      <c r="E96" s="91" t="s">
        <v>306</v>
      </c>
      <c r="F96" s="91" t="s">
        <v>92</v>
      </c>
      <c r="G96" s="66">
        <v>2300</v>
      </c>
      <c r="H96" s="66"/>
      <c r="I96" s="66">
        <f>G96+H96</f>
        <v>2300</v>
      </c>
      <c r="J96" s="3"/>
      <c r="K96" s="257"/>
    </row>
    <row r="97" spans="1:11" ht="24" x14ac:dyDescent="0.2">
      <c r="A97" s="122" t="s">
        <v>391</v>
      </c>
      <c r="B97" s="91" t="s">
        <v>37</v>
      </c>
      <c r="C97" s="131" t="s">
        <v>8</v>
      </c>
      <c r="D97" s="131" t="s">
        <v>67</v>
      </c>
      <c r="E97" s="91" t="s">
        <v>306</v>
      </c>
      <c r="F97" s="91" t="s">
        <v>86</v>
      </c>
      <c r="G97" s="66">
        <v>1848.6</v>
      </c>
      <c r="H97" s="66">
        <v>-188.3</v>
      </c>
      <c r="I97" s="66">
        <f>G97+H97</f>
        <v>1660.3</v>
      </c>
      <c r="J97" s="3"/>
      <c r="K97" s="257"/>
    </row>
    <row r="98" spans="1:11" x14ac:dyDescent="0.2">
      <c r="A98" s="122" t="s">
        <v>513</v>
      </c>
      <c r="B98" s="91" t="s">
        <v>37</v>
      </c>
      <c r="C98" s="131" t="s">
        <v>8</v>
      </c>
      <c r="D98" s="131" t="s">
        <v>67</v>
      </c>
      <c r="E98" s="91" t="s">
        <v>306</v>
      </c>
      <c r="F98" s="91" t="s">
        <v>86</v>
      </c>
      <c r="G98" s="66">
        <v>8.6</v>
      </c>
      <c r="H98" s="66"/>
      <c r="I98" s="66">
        <f>G98+H98</f>
        <v>8.6</v>
      </c>
      <c r="J98" s="3"/>
      <c r="K98" s="257"/>
    </row>
    <row r="99" spans="1:11" x14ac:dyDescent="0.2">
      <c r="A99" s="120" t="s">
        <v>175</v>
      </c>
      <c r="B99" s="90" t="s">
        <v>37</v>
      </c>
      <c r="C99" s="137" t="s">
        <v>8</v>
      </c>
      <c r="D99" s="137" t="s">
        <v>67</v>
      </c>
      <c r="E99" s="90" t="s">
        <v>306</v>
      </c>
      <c r="F99" s="90" t="s">
        <v>176</v>
      </c>
      <c r="G99" s="25">
        <f>G100+G102</f>
        <v>20209.900000000001</v>
      </c>
      <c r="H99" s="25">
        <f>H100+H102</f>
        <v>32243.7</v>
      </c>
      <c r="I99" s="25">
        <f>I100+I102</f>
        <v>52453.599999999999</v>
      </c>
      <c r="J99" s="3"/>
      <c r="K99" s="257"/>
    </row>
    <row r="100" spans="1:11" x14ac:dyDescent="0.2">
      <c r="A100" s="120" t="s">
        <v>190</v>
      </c>
      <c r="B100" s="90" t="s">
        <v>37</v>
      </c>
      <c r="C100" s="137" t="s">
        <v>8</v>
      </c>
      <c r="D100" s="137" t="s">
        <v>67</v>
      </c>
      <c r="E100" s="90" t="s">
        <v>306</v>
      </c>
      <c r="F100" s="90" t="s">
        <v>185</v>
      </c>
      <c r="G100" s="25">
        <f>G101</f>
        <v>20035</v>
      </c>
      <c r="H100" s="25">
        <f>H101</f>
        <v>32243.7</v>
      </c>
      <c r="I100" s="25">
        <f>I101</f>
        <v>52278.7</v>
      </c>
      <c r="J100" s="3"/>
      <c r="K100" s="257"/>
    </row>
    <row r="101" spans="1:11" ht="63" customHeight="1" x14ac:dyDescent="0.2">
      <c r="A101" s="78" t="s">
        <v>463</v>
      </c>
      <c r="B101" s="91" t="s">
        <v>37</v>
      </c>
      <c r="C101" s="131" t="s">
        <v>8</v>
      </c>
      <c r="D101" s="131" t="s">
        <v>67</v>
      </c>
      <c r="E101" s="91" t="s">
        <v>306</v>
      </c>
      <c r="F101" s="91" t="s">
        <v>116</v>
      </c>
      <c r="G101" s="66">
        <v>20035</v>
      </c>
      <c r="H101" s="66">
        <f>32243.7-500+500</f>
        <v>32243.7</v>
      </c>
      <c r="I101" s="66">
        <f>G101+H101</f>
        <v>52278.7</v>
      </c>
      <c r="J101" s="3"/>
      <c r="K101" s="257"/>
    </row>
    <row r="102" spans="1:11" x14ac:dyDescent="0.2">
      <c r="A102" s="120" t="s">
        <v>178</v>
      </c>
      <c r="B102" s="90" t="s">
        <v>37</v>
      </c>
      <c r="C102" s="137" t="s">
        <v>8</v>
      </c>
      <c r="D102" s="137" t="s">
        <v>67</v>
      </c>
      <c r="E102" s="90" t="s">
        <v>306</v>
      </c>
      <c r="F102" s="90" t="s">
        <v>177</v>
      </c>
      <c r="G102" s="25">
        <f>G103</f>
        <v>174.9</v>
      </c>
      <c r="H102" s="25">
        <f>H103</f>
        <v>0</v>
      </c>
      <c r="I102" s="25">
        <f>I103</f>
        <v>174.9</v>
      </c>
      <c r="J102" s="3"/>
      <c r="K102" s="257"/>
    </row>
    <row r="103" spans="1:11" x14ac:dyDescent="0.2">
      <c r="A103" s="75" t="s">
        <v>94</v>
      </c>
      <c r="B103" s="91" t="s">
        <v>37</v>
      </c>
      <c r="C103" s="131" t="s">
        <v>8</v>
      </c>
      <c r="D103" s="131" t="s">
        <v>67</v>
      </c>
      <c r="E103" s="91" t="s">
        <v>306</v>
      </c>
      <c r="F103" s="91" t="s">
        <v>95</v>
      </c>
      <c r="G103" s="66">
        <v>174.9</v>
      </c>
      <c r="H103" s="66"/>
      <c r="I103" s="66">
        <f>G103+H103</f>
        <v>174.9</v>
      </c>
      <c r="J103" s="3"/>
      <c r="K103" s="257"/>
    </row>
    <row r="104" spans="1:11" ht="36" x14ac:dyDescent="0.2">
      <c r="A104" s="193" t="s">
        <v>195</v>
      </c>
      <c r="B104" s="90" t="s">
        <v>37</v>
      </c>
      <c r="C104" s="138" t="s">
        <v>8</v>
      </c>
      <c r="D104" s="138" t="s">
        <v>67</v>
      </c>
      <c r="E104" s="90" t="s">
        <v>196</v>
      </c>
      <c r="F104" s="90"/>
      <c r="G104" s="25">
        <f t="shared" ref="G104:I105" si="12">G105</f>
        <v>9397.7999999999993</v>
      </c>
      <c r="H104" s="25">
        <f t="shared" si="12"/>
        <v>134.30000000000001</v>
      </c>
      <c r="I104" s="25">
        <f t="shared" si="12"/>
        <v>9532.0999999999985</v>
      </c>
      <c r="J104" s="3"/>
      <c r="K104" s="257"/>
    </row>
    <row r="105" spans="1:11" ht="24" x14ac:dyDescent="0.2">
      <c r="A105" s="6" t="s">
        <v>166</v>
      </c>
      <c r="B105" s="90" t="s">
        <v>37</v>
      </c>
      <c r="C105" s="138" t="s">
        <v>8</v>
      </c>
      <c r="D105" s="138" t="s">
        <v>67</v>
      </c>
      <c r="E105" s="90" t="s">
        <v>196</v>
      </c>
      <c r="F105" s="90" t="s">
        <v>164</v>
      </c>
      <c r="G105" s="25">
        <f t="shared" si="12"/>
        <v>9397.7999999999993</v>
      </c>
      <c r="H105" s="25">
        <f t="shared" si="12"/>
        <v>134.30000000000001</v>
      </c>
      <c r="I105" s="25">
        <f t="shared" si="12"/>
        <v>9532.0999999999985</v>
      </c>
      <c r="J105" s="3"/>
      <c r="K105" s="257"/>
    </row>
    <row r="106" spans="1:11" x14ac:dyDescent="0.2">
      <c r="A106" s="223" t="s">
        <v>169</v>
      </c>
      <c r="B106" s="141" t="s">
        <v>37</v>
      </c>
      <c r="C106" s="224">
        <v>1</v>
      </c>
      <c r="D106" s="224">
        <v>13</v>
      </c>
      <c r="E106" s="141" t="s">
        <v>196</v>
      </c>
      <c r="F106" s="141" t="s">
        <v>168</v>
      </c>
      <c r="G106" s="34">
        <f>G107+G108</f>
        <v>9397.7999999999993</v>
      </c>
      <c r="H106" s="34">
        <f>H107+H108</f>
        <v>134.30000000000001</v>
      </c>
      <c r="I106" s="34">
        <f>I107+I108</f>
        <v>9532.0999999999985</v>
      </c>
      <c r="J106" s="3"/>
      <c r="K106" s="257"/>
    </row>
    <row r="107" spans="1:11" ht="36" x14ac:dyDescent="0.2">
      <c r="A107" s="211" t="s">
        <v>392</v>
      </c>
      <c r="B107" s="91" t="s">
        <v>37</v>
      </c>
      <c r="C107" s="129">
        <v>1</v>
      </c>
      <c r="D107" s="129">
        <v>13</v>
      </c>
      <c r="E107" s="91" t="s">
        <v>196</v>
      </c>
      <c r="F107" s="91" t="s">
        <v>93</v>
      </c>
      <c r="G107" s="66">
        <v>8283.7999999999993</v>
      </c>
      <c r="H107" s="66">
        <v>0</v>
      </c>
      <c r="I107" s="66">
        <f>G107+H107</f>
        <v>8283.7999999999993</v>
      </c>
      <c r="J107" s="3"/>
      <c r="K107" s="257"/>
    </row>
    <row r="108" spans="1:11" x14ac:dyDescent="0.2">
      <c r="A108" s="211" t="s">
        <v>99</v>
      </c>
      <c r="B108" s="91" t="s">
        <v>37</v>
      </c>
      <c r="C108" s="129">
        <v>1</v>
      </c>
      <c r="D108" s="129">
        <v>13</v>
      </c>
      <c r="E108" s="91" t="s">
        <v>196</v>
      </c>
      <c r="F108" s="91" t="s">
        <v>100</v>
      </c>
      <c r="G108" s="66">
        <v>1114</v>
      </c>
      <c r="H108" s="66">
        <v>134.30000000000001</v>
      </c>
      <c r="I108" s="66">
        <f>G108+H108</f>
        <v>1248.3</v>
      </c>
      <c r="J108" s="3"/>
      <c r="K108" s="257"/>
    </row>
    <row r="109" spans="1:11" ht="24" x14ac:dyDescent="0.2">
      <c r="A109" s="223" t="s">
        <v>534</v>
      </c>
      <c r="B109" s="141" t="s">
        <v>37</v>
      </c>
      <c r="C109" s="224">
        <v>1</v>
      </c>
      <c r="D109" s="224">
        <v>13</v>
      </c>
      <c r="E109" s="141" t="s">
        <v>533</v>
      </c>
      <c r="F109" s="141"/>
      <c r="G109" s="34">
        <f t="shared" ref="G109:I110" si="13">G110</f>
        <v>100</v>
      </c>
      <c r="H109" s="34">
        <f t="shared" si="13"/>
        <v>0</v>
      </c>
      <c r="I109" s="34">
        <f t="shared" si="13"/>
        <v>100</v>
      </c>
      <c r="J109" s="3"/>
      <c r="K109" s="257"/>
    </row>
    <row r="110" spans="1:11" ht="24" x14ac:dyDescent="0.2">
      <c r="A110" s="6" t="s">
        <v>166</v>
      </c>
      <c r="B110" s="141" t="s">
        <v>37</v>
      </c>
      <c r="C110" s="224">
        <v>1</v>
      </c>
      <c r="D110" s="224">
        <v>13</v>
      </c>
      <c r="E110" s="141" t="s">
        <v>533</v>
      </c>
      <c r="F110" s="141" t="s">
        <v>164</v>
      </c>
      <c r="G110" s="34">
        <f t="shared" si="13"/>
        <v>100</v>
      </c>
      <c r="H110" s="34">
        <f t="shared" si="13"/>
        <v>0</v>
      </c>
      <c r="I110" s="34">
        <f t="shared" si="13"/>
        <v>100</v>
      </c>
      <c r="J110" s="3"/>
      <c r="K110" s="257"/>
    </row>
    <row r="111" spans="1:11" ht="24" x14ac:dyDescent="0.2">
      <c r="A111" s="211" t="s">
        <v>536</v>
      </c>
      <c r="B111" s="91" t="s">
        <v>37</v>
      </c>
      <c r="C111" s="129">
        <v>1</v>
      </c>
      <c r="D111" s="129">
        <v>13</v>
      </c>
      <c r="E111" s="91" t="s">
        <v>533</v>
      </c>
      <c r="F111" s="91" t="s">
        <v>535</v>
      </c>
      <c r="G111" s="66">
        <v>100</v>
      </c>
      <c r="H111" s="66">
        <v>0</v>
      </c>
      <c r="I111" s="66">
        <f>G111+H111</f>
        <v>100</v>
      </c>
      <c r="J111" s="3"/>
      <c r="K111" s="257"/>
    </row>
    <row r="112" spans="1:11" ht="72" hidden="1" x14ac:dyDescent="0.2">
      <c r="A112" s="253" t="s">
        <v>642</v>
      </c>
      <c r="B112" s="141" t="s">
        <v>37</v>
      </c>
      <c r="C112" s="142" t="s">
        <v>8</v>
      </c>
      <c r="D112" s="142" t="s">
        <v>67</v>
      </c>
      <c r="E112" s="261" t="s">
        <v>554</v>
      </c>
      <c r="F112" s="141"/>
      <c r="G112" s="34">
        <f>G113+G116</f>
        <v>6.9</v>
      </c>
      <c r="H112" s="34">
        <f>H113+H116</f>
        <v>-6.9</v>
      </c>
      <c r="I112" s="34">
        <f>I113+I116</f>
        <v>0</v>
      </c>
      <c r="J112" s="3"/>
      <c r="K112" s="257"/>
    </row>
    <row r="113" spans="1:11" ht="48" hidden="1" x14ac:dyDescent="0.2">
      <c r="A113" s="263" t="s">
        <v>404</v>
      </c>
      <c r="B113" s="90" t="s">
        <v>37</v>
      </c>
      <c r="C113" s="137" t="s">
        <v>8</v>
      </c>
      <c r="D113" s="142" t="s">
        <v>67</v>
      </c>
      <c r="E113" s="266" t="s">
        <v>554</v>
      </c>
      <c r="F113" s="90" t="s">
        <v>171</v>
      </c>
      <c r="G113" s="25">
        <f t="shared" ref="G113:I114" si="14">G114</f>
        <v>5.4</v>
      </c>
      <c r="H113" s="25">
        <f t="shared" si="14"/>
        <v>-5.4</v>
      </c>
      <c r="I113" s="25">
        <f t="shared" si="14"/>
        <v>0</v>
      </c>
      <c r="J113" s="3"/>
      <c r="K113" s="257"/>
    </row>
    <row r="114" spans="1:11" ht="24" hidden="1" x14ac:dyDescent="0.2">
      <c r="A114" s="263" t="s">
        <v>172</v>
      </c>
      <c r="B114" s="90" t="s">
        <v>37</v>
      </c>
      <c r="C114" s="137" t="s">
        <v>8</v>
      </c>
      <c r="D114" s="142" t="s">
        <v>67</v>
      </c>
      <c r="E114" s="266" t="s">
        <v>554</v>
      </c>
      <c r="F114" s="90" t="s">
        <v>170</v>
      </c>
      <c r="G114" s="25">
        <f t="shared" si="14"/>
        <v>5.4</v>
      </c>
      <c r="H114" s="25">
        <f t="shared" si="14"/>
        <v>-5.4</v>
      </c>
      <c r="I114" s="25">
        <f t="shared" si="14"/>
        <v>0</v>
      </c>
      <c r="J114" s="3"/>
      <c r="K114" s="257"/>
    </row>
    <row r="115" spans="1:11" ht="24" hidden="1" x14ac:dyDescent="0.2">
      <c r="A115" s="264" t="s">
        <v>398</v>
      </c>
      <c r="B115" s="91" t="s">
        <v>37</v>
      </c>
      <c r="C115" s="131" t="s">
        <v>8</v>
      </c>
      <c r="D115" s="131" t="s">
        <v>67</v>
      </c>
      <c r="E115" s="265" t="s">
        <v>554</v>
      </c>
      <c r="F115" s="91" t="s">
        <v>87</v>
      </c>
      <c r="G115" s="66">
        <v>5.4</v>
      </c>
      <c r="H115" s="66">
        <v>-5.4</v>
      </c>
      <c r="I115" s="66">
        <f>G115+H115</f>
        <v>0</v>
      </c>
      <c r="J115" s="3"/>
      <c r="K115" s="257"/>
    </row>
    <row r="116" spans="1:11" ht="24" hidden="1" x14ac:dyDescent="0.2">
      <c r="A116" s="108" t="s">
        <v>387</v>
      </c>
      <c r="B116" s="141" t="s">
        <v>37</v>
      </c>
      <c r="C116" s="142" t="s">
        <v>8</v>
      </c>
      <c r="D116" s="142" t="s">
        <v>67</v>
      </c>
      <c r="E116" s="261" t="s">
        <v>554</v>
      </c>
      <c r="F116" s="90" t="s">
        <v>173</v>
      </c>
      <c r="G116" s="34">
        <f t="shared" ref="G116:I117" si="15">G117</f>
        <v>1.5</v>
      </c>
      <c r="H116" s="34">
        <f t="shared" si="15"/>
        <v>-1.5</v>
      </c>
      <c r="I116" s="34">
        <f t="shared" si="15"/>
        <v>0</v>
      </c>
      <c r="J116" s="3"/>
      <c r="K116" s="257"/>
    </row>
    <row r="117" spans="1:11" ht="24" hidden="1" x14ac:dyDescent="0.2">
      <c r="A117" s="108" t="s">
        <v>388</v>
      </c>
      <c r="B117" s="90" t="s">
        <v>37</v>
      </c>
      <c r="C117" s="138" t="s">
        <v>8</v>
      </c>
      <c r="D117" s="138" t="s">
        <v>67</v>
      </c>
      <c r="E117" s="261" t="s">
        <v>554</v>
      </c>
      <c r="F117" s="90" t="s">
        <v>174</v>
      </c>
      <c r="G117" s="34">
        <f t="shared" si="15"/>
        <v>1.5</v>
      </c>
      <c r="H117" s="34">
        <f t="shared" si="15"/>
        <v>-1.5</v>
      </c>
      <c r="I117" s="34">
        <f t="shared" si="15"/>
        <v>0</v>
      </c>
      <c r="J117" s="3"/>
      <c r="K117" s="257"/>
    </row>
    <row r="118" spans="1:11" ht="27" hidden="1" customHeight="1" x14ac:dyDescent="0.2">
      <c r="A118" s="121" t="s">
        <v>365</v>
      </c>
      <c r="B118" s="91" t="s">
        <v>37</v>
      </c>
      <c r="C118" s="131" t="s">
        <v>8</v>
      </c>
      <c r="D118" s="131" t="s">
        <v>67</v>
      </c>
      <c r="E118" s="262" t="s">
        <v>554</v>
      </c>
      <c r="F118" s="91" t="s">
        <v>86</v>
      </c>
      <c r="G118" s="66">
        <v>1.5</v>
      </c>
      <c r="H118" s="66">
        <v>-1.5</v>
      </c>
      <c r="I118" s="66">
        <f>G118+H118</f>
        <v>0</v>
      </c>
      <c r="J118" s="3"/>
      <c r="K118" s="257"/>
    </row>
    <row r="119" spans="1:11" ht="75" customHeight="1" x14ac:dyDescent="0.2">
      <c r="A119" s="253" t="s">
        <v>641</v>
      </c>
      <c r="B119" s="141" t="s">
        <v>37</v>
      </c>
      <c r="C119" s="142" t="s">
        <v>8</v>
      </c>
      <c r="D119" s="142" t="s">
        <v>67</v>
      </c>
      <c r="E119" s="21" t="s">
        <v>633</v>
      </c>
      <c r="F119" s="141"/>
      <c r="G119" s="34">
        <f>G120+G123</f>
        <v>0</v>
      </c>
      <c r="H119" s="34">
        <f>H120+H123</f>
        <v>6.8250000000000002</v>
      </c>
      <c r="I119" s="34">
        <f>I120+I123</f>
        <v>6.8250000000000002</v>
      </c>
      <c r="J119" s="3"/>
      <c r="K119" s="257"/>
    </row>
    <row r="120" spans="1:11" ht="27" customHeight="1" x14ac:dyDescent="0.2">
      <c r="A120" s="263" t="s">
        <v>404</v>
      </c>
      <c r="B120" s="90" t="s">
        <v>37</v>
      </c>
      <c r="C120" s="137" t="s">
        <v>8</v>
      </c>
      <c r="D120" s="142" t="s">
        <v>67</v>
      </c>
      <c r="E120" s="21" t="s">
        <v>633</v>
      </c>
      <c r="F120" s="90" t="s">
        <v>171</v>
      </c>
      <c r="G120" s="25">
        <f t="shared" ref="G120:I121" si="16">G121</f>
        <v>0</v>
      </c>
      <c r="H120" s="25">
        <f t="shared" si="16"/>
        <v>5.3250000000000002</v>
      </c>
      <c r="I120" s="25">
        <f t="shared" si="16"/>
        <v>5.3250000000000002</v>
      </c>
      <c r="J120" s="3"/>
      <c r="K120" s="257"/>
    </row>
    <row r="121" spans="1:11" ht="27" customHeight="1" x14ac:dyDescent="0.2">
      <c r="A121" s="263" t="s">
        <v>172</v>
      </c>
      <c r="B121" s="90" t="s">
        <v>37</v>
      </c>
      <c r="C121" s="137" t="s">
        <v>8</v>
      </c>
      <c r="D121" s="142" t="s">
        <v>67</v>
      </c>
      <c r="E121" s="21" t="s">
        <v>633</v>
      </c>
      <c r="F121" s="90" t="s">
        <v>170</v>
      </c>
      <c r="G121" s="25">
        <f t="shared" si="16"/>
        <v>0</v>
      </c>
      <c r="H121" s="25">
        <f t="shared" si="16"/>
        <v>5.3250000000000002</v>
      </c>
      <c r="I121" s="25">
        <f t="shared" si="16"/>
        <v>5.3250000000000002</v>
      </c>
      <c r="J121" s="3"/>
      <c r="K121" s="257"/>
    </row>
    <row r="122" spans="1:11" ht="27" customHeight="1" x14ac:dyDescent="0.2">
      <c r="A122" s="264" t="s">
        <v>398</v>
      </c>
      <c r="B122" s="91" t="s">
        <v>37</v>
      </c>
      <c r="C122" s="131" t="s">
        <v>8</v>
      </c>
      <c r="D122" s="131" t="s">
        <v>67</v>
      </c>
      <c r="E122" s="64" t="s">
        <v>633</v>
      </c>
      <c r="F122" s="91" t="s">
        <v>87</v>
      </c>
      <c r="G122" s="66">
        <v>0</v>
      </c>
      <c r="H122" s="66">
        <v>5.3250000000000002</v>
      </c>
      <c r="I122" s="66">
        <f>G122+H122</f>
        <v>5.3250000000000002</v>
      </c>
      <c r="J122" s="3"/>
      <c r="K122" s="257"/>
    </row>
    <row r="123" spans="1:11" ht="27" customHeight="1" x14ac:dyDescent="0.2">
      <c r="A123" s="108" t="s">
        <v>387</v>
      </c>
      <c r="B123" s="141" t="s">
        <v>37</v>
      </c>
      <c r="C123" s="142" t="s">
        <v>8</v>
      </c>
      <c r="D123" s="142" t="s">
        <v>67</v>
      </c>
      <c r="E123" s="21" t="s">
        <v>633</v>
      </c>
      <c r="F123" s="90" t="s">
        <v>173</v>
      </c>
      <c r="G123" s="34">
        <f t="shared" ref="G123:I124" si="17">G124</f>
        <v>0</v>
      </c>
      <c r="H123" s="34">
        <f t="shared" si="17"/>
        <v>1.5</v>
      </c>
      <c r="I123" s="34">
        <f t="shared" si="17"/>
        <v>1.5</v>
      </c>
      <c r="J123" s="3"/>
      <c r="K123" s="257"/>
    </row>
    <row r="124" spans="1:11" ht="27" customHeight="1" x14ac:dyDescent="0.2">
      <c r="A124" s="108" t="s">
        <v>388</v>
      </c>
      <c r="B124" s="90" t="s">
        <v>37</v>
      </c>
      <c r="C124" s="138" t="s">
        <v>8</v>
      </c>
      <c r="D124" s="138" t="s">
        <v>67</v>
      </c>
      <c r="E124" s="21" t="s">
        <v>633</v>
      </c>
      <c r="F124" s="90" t="s">
        <v>174</v>
      </c>
      <c r="G124" s="34">
        <f t="shared" si="17"/>
        <v>0</v>
      </c>
      <c r="H124" s="34">
        <f t="shared" si="17"/>
        <v>1.5</v>
      </c>
      <c r="I124" s="34">
        <f t="shared" si="17"/>
        <v>1.5</v>
      </c>
      <c r="J124" s="3"/>
      <c r="K124" s="257"/>
    </row>
    <row r="125" spans="1:11" ht="27" customHeight="1" x14ac:dyDescent="0.2">
      <c r="A125" s="121" t="s">
        <v>365</v>
      </c>
      <c r="B125" s="91" t="s">
        <v>37</v>
      </c>
      <c r="C125" s="131" t="s">
        <v>8</v>
      </c>
      <c r="D125" s="131" t="s">
        <v>67</v>
      </c>
      <c r="E125" s="64" t="s">
        <v>633</v>
      </c>
      <c r="F125" s="91" t="s">
        <v>86</v>
      </c>
      <c r="G125" s="66">
        <v>0</v>
      </c>
      <c r="H125" s="66">
        <v>1.5</v>
      </c>
      <c r="I125" s="66">
        <f>G125+H125</f>
        <v>1.5</v>
      </c>
      <c r="J125" s="3"/>
      <c r="K125" s="257"/>
    </row>
    <row r="126" spans="1:11" ht="24" x14ac:dyDescent="0.2">
      <c r="A126" s="41" t="s">
        <v>49</v>
      </c>
      <c r="B126" s="22" t="s">
        <v>37</v>
      </c>
      <c r="C126" s="23" t="s">
        <v>9</v>
      </c>
      <c r="D126" s="23" t="s">
        <v>56</v>
      </c>
      <c r="E126" s="22"/>
      <c r="F126" s="22" t="s">
        <v>7</v>
      </c>
      <c r="G126" s="31">
        <f>G127+G163+G151</f>
        <v>13197.699999999999</v>
      </c>
      <c r="H126" s="31">
        <f>H127+H163+H151</f>
        <v>636.5</v>
      </c>
      <c r="I126" s="31">
        <f>I127+I163+I151</f>
        <v>13834.199999999999</v>
      </c>
      <c r="J126" s="3"/>
      <c r="K126" s="257"/>
    </row>
    <row r="127" spans="1:11" x14ac:dyDescent="0.2">
      <c r="A127" s="5" t="s">
        <v>23</v>
      </c>
      <c r="B127" s="90" t="s">
        <v>37</v>
      </c>
      <c r="C127" s="127">
        <v>3</v>
      </c>
      <c r="D127" s="127">
        <v>2</v>
      </c>
      <c r="E127" s="90" t="s">
        <v>7</v>
      </c>
      <c r="F127" s="90" t="s">
        <v>7</v>
      </c>
      <c r="G127" s="32">
        <f t="shared" ref="G127:I128" si="18">G128</f>
        <v>1725.6</v>
      </c>
      <c r="H127" s="32">
        <f t="shared" si="18"/>
        <v>0</v>
      </c>
      <c r="I127" s="32">
        <f t="shared" si="18"/>
        <v>1725.6</v>
      </c>
      <c r="J127" s="3"/>
      <c r="K127" s="257"/>
    </row>
    <row r="128" spans="1:11" x14ac:dyDescent="0.2">
      <c r="A128" s="5" t="s">
        <v>148</v>
      </c>
      <c r="B128" s="90" t="s">
        <v>37</v>
      </c>
      <c r="C128" s="138" t="s">
        <v>9</v>
      </c>
      <c r="D128" s="138" t="s">
        <v>18</v>
      </c>
      <c r="E128" s="90" t="s">
        <v>147</v>
      </c>
      <c r="F128" s="90" t="s">
        <v>7</v>
      </c>
      <c r="G128" s="32">
        <f t="shared" si="18"/>
        <v>1725.6</v>
      </c>
      <c r="H128" s="32">
        <f t="shared" si="18"/>
        <v>0</v>
      </c>
      <c r="I128" s="32">
        <f t="shared" si="18"/>
        <v>1725.6</v>
      </c>
      <c r="J128" s="3"/>
      <c r="K128" s="257"/>
    </row>
    <row r="129" spans="1:11" ht="24" x14ac:dyDescent="0.2">
      <c r="A129" s="5" t="s">
        <v>201</v>
      </c>
      <c r="B129" s="90" t="s">
        <v>37</v>
      </c>
      <c r="C129" s="138" t="s">
        <v>9</v>
      </c>
      <c r="D129" s="138" t="s">
        <v>18</v>
      </c>
      <c r="E129" s="90" t="s">
        <v>321</v>
      </c>
      <c r="F129" s="90" t="s">
        <v>7</v>
      </c>
      <c r="G129" s="32">
        <f>G147+G142+G138+G134+G130</f>
        <v>1725.6</v>
      </c>
      <c r="H129" s="32">
        <f>H147+H142+H138+H134+H130</f>
        <v>0</v>
      </c>
      <c r="I129" s="32">
        <f>I147+I142+I138+I134+I130</f>
        <v>1725.6</v>
      </c>
      <c r="J129" s="3"/>
      <c r="K129" s="257"/>
    </row>
    <row r="130" spans="1:11" ht="24" x14ac:dyDescent="0.2">
      <c r="A130" s="89" t="s">
        <v>323</v>
      </c>
      <c r="B130" s="90" t="s">
        <v>37</v>
      </c>
      <c r="C130" s="138" t="s">
        <v>9</v>
      </c>
      <c r="D130" s="138" t="s">
        <v>18</v>
      </c>
      <c r="E130" s="90" t="s">
        <v>322</v>
      </c>
      <c r="F130" s="90"/>
      <c r="G130" s="32">
        <f t="shared" ref="G130:I132" si="19">G131</f>
        <v>1396</v>
      </c>
      <c r="H130" s="32">
        <f t="shared" si="19"/>
        <v>-211.2</v>
      </c>
      <c r="I130" s="32">
        <f t="shared" si="19"/>
        <v>1184.8</v>
      </c>
      <c r="J130" s="3"/>
      <c r="K130" s="257"/>
    </row>
    <row r="131" spans="1:11" ht="24" x14ac:dyDescent="0.2">
      <c r="A131" s="108" t="s">
        <v>387</v>
      </c>
      <c r="B131" s="90" t="s">
        <v>37</v>
      </c>
      <c r="C131" s="138" t="s">
        <v>9</v>
      </c>
      <c r="D131" s="138" t="s">
        <v>18</v>
      </c>
      <c r="E131" s="90" t="s">
        <v>322</v>
      </c>
      <c r="F131" s="90" t="s">
        <v>173</v>
      </c>
      <c r="G131" s="25">
        <f t="shared" si="19"/>
        <v>1396</v>
      </c>
      <c r="H131" s="25">
        <f t="shared" si="19"/>
        <v>-211.2</v>
      </c>
      <c r="I131" s="25">
        <f t="shared" si="19"/>
        <v>1184.8</v>
      </c>
      <c r="J131" s="3"/>
      <c r="K131" s="257"/>
    </row>
    <row r="132" spans="1:11" ht="24" x14ac:dyDescent="0.2">
      <c r="A132" s="108" t="s">
        <v>388</v>
      </c>
      <c r="B132" s="90" t="s">
        <v>37</v>
      </c>
      <c r="C132" s="138" t="s">
        <v>9</v>
      </c>
      <c r="D132" s="138" t="s">
        <v>18</v>
      </c>
      <c r="E132" s="90" t="s">
        <v>322</v>
      </c>
      <c r="F132" s="90" t="s">
        <v>174</v>
      </c>
      <c r="G132" s="25">
        <f t="shared" si="19"/>
        <v>1396</v>
      </c>
      <c r="H132" s="25">
        <f t="shared" si="19"/>
        <v>-211.2</v>
      </c>
      <c r="I132" s="25">
        <f t="shared" si="19"/>
        <v>1184.8</v>
      </c>
      <c r="J132" s="3"/>
      <c r="K132" s="257"/>
    </row>
    <row r="133" spans="1:11" ht="25.5" customHeight="1" x14ac:dyDescent="0.2">
      <c r="A133" s="121" t="s">
        <v>365</v>
      </c>
      <c r="B133" s="91" t="s">
        <v>37</v>
      </c>
      <c r="C133" s="131" t="s">
        <v>9</v>
      </c>
      <c r="D133" s="131" t="s">
        <v>18</v>
      </c>
      <c r="E133" s="91" t="s">
        <v>322</v>
      </c>
      <c r="F133" s="91" t="s">
        <v>86</v>
      </c>
      <c r="G133" s="66">
        <v>1396</v>
      </c>
      <c r="H133" s="66">
        <v>-211.2</v>
      </c>
      <c r="I133" s="66">
        <f>G133+H133</f>
        <v>1184.8</v>
      </c>
      <c r="J133" s="3"/>
      <c r="K133" s="257"/>
    </row>
    <row r="134" spans="1:11" ht="24" x14ac:dyDescent="0.2">
      <c r="A134" s="89" t="s">
        <v>324</v>
      </c>
      <c r="B134" s="90" t="s">
        <v>37</v>
      </c>
      <c r="C134" s="138" t="s">
        <v>9</v>
      </c>
      <c r="D134" s="138" t="s">
        <v>18</v>
      </c>
      <c r="E134" s="90" t="s">
        <v>328</v>
      </c>
      <c r="F134" s="90"/>
      <c r="G134" s="32">
        <f t="shared" ref="G134:I136" si="20">G135</f>
        <v>17</v>
      </c>
      <c r="H134" s="32">
        <f t="shared" si="20"/>
        <v>0</v>
      </c>
      <c r="I134" s="32">
        <f t="shared" si="20"/>
        <v>17</v>
      </c>
      <c r="J134" s="3"/>
      <c r="K134" s="257"/>
    </row>
    <row r="135" spans="1:11" ht="24" x14ac:dyDescent="0.2">
      <c r="A135" s="108" t="s">
        <v>387</v>
      </c>
      <c r="B135" s="90" t="s">
        <v>37</v>
      </c>
      <c r="C135" s="138" t="s">
        <v>9</v>
      </c>
      <c r="D135" s="138" t="s">
        <v>18</v>
      </c>
      <c r="E135" s="90" t="s">
        <v>328</v>
      </c>
      <c r="F135" s="90" t="s">
        <v>173</v>
      </c>
      <c r="G135" s="25">
        <f t="shared" si="20"/>
        <v>17</v>
      </c>
      <c r="H135" s="25">
        <f t="shared" si="20"/>
        <v>0</v>
      </c>
      <c r="I135" s="25">
        <f t="shared" si="20"/>
        <v>17</v>
      </c>
      <c r="J135" s="3"/>
      <c r="K135" s="257"/>
    </row>
    <row r="136" spans="1:11" ht="24" x14ac:dyDescent="0.2">
      <c r="A136" s="108" t="s">
        <v>388</v>
      </c>
      <c r="B136" s="90" t="s">
        <v>37</v>
      </c>
      <c r="C136" s="138" t="s">
        <v>9</v>
      </c>
      <c r="D136" s="138" t="s">
        <v>18</v>
      </c>
      <c r="E136" s="90" t="s">
        <v>328</v>
      </c>
      <c r="F136" s="90" t="s">
        <v>174</v>
      </c>
      <c r="G136" s="25">
        <f t="shared" si="20"/>
        <v>17</v>
      </c>
      <c r="H136" s="25">
        <f t="shared" si="20"/>
        <v>0</v>
      </c>
      <c r="I136" s="25">
        <f t="shared" si="20"/>
        <v>17</v>
      </c>
      <c r="J136" s="3"/>
      <c r="K136" s="257"/>
    </row>
    <row r="137" spans="1:11" ht="24" x14ac:dyDescent="0.2">
      <c r="A137" s="121" t="s">
        <v>391</v>
      </c>
      <c r="B137" s="91" t="s">
        <v>37</v>
      </c>
      <c r="C137" s="131" t="s">
        <v>9</v>
      </c>
      <c r="D137" s="131" t="s">
        <v>18</v>
      </c>
      <c r="E137" s="91" t="s">
        <v>328</v>
      </c>
      <c r="F137" s="91" t="s">
        <v>86</v>
      </c>
      <c r="G137" s="66">
        <v>17</v>
      </c>
      <c r="H137" s="66"/>
      <c r="I137" s="66">
        <f>G137+H137</f>
        <v>17</v>
      </c>
      <c r="J137" s="3"/>
      <c r="K137" s="257"/>
    </row>
    <row r="138" spans="1:11" x14ac:dyDescent="0.2">
      <c r="A138" s="89" t="s">
        <v>325</v>
      </c>
      <c r="B138" s="90" t="s">
        <v>37</v>
      </c>
      <c r="C138" s="138" t="s">
        <v>9</v>
      </c>
      <c r="D138" s="138" t="s">
        <v>18</v>
      </c>
      <c r="E138" s="90" t="s">
        <v>329</v>
      </c>
      <c r="F138" s="90"/>
      <c r="G138" s="32">
        <f t="shared" ref="G138:I140" si="21">G139</f>
        <v>75</v>
      </c>
      <c r="H138" s="32">
        <f t="shared" si="21"/>
        <v>0</v>
      </c>
      <c r="I138" s="32">
        <f t="shared" si="21"/>
        <v>75</v>
      </c>
      <c r="J138" s="3"/>
      <c r="K138" s="257"/>
    </row>
    <row r="139" spans="1:11" ht="24" x14ac:dyDescent="0.2">
      <c r="A139" s="108" t="s">
        <v>387</v>
      </c>
      <c r="B139" s="90" t="s">
        <v>37</v>
      </c>
      <c r="C139" s="138" t="s">
        <v>9</v>
      </c>
      <c r="D139" s="138" t="s">
        <v>18</v>
      </c>
      <c r="E139" s="90" t="s">
        <v>329</v>
      </c>
      <c r="F139" s="90" t="s">
        <v>173</v>
      </c>
      <c r="G139" s="25">
        <f t="shared" si="21"/>
        <v>75</v>
      </c>
      <c r="H139" s="25">
        <f t="shared" si="21"/>
        <v>0</v>
      </c>
      <c r="I139" s="25">
        <f t="shared" si="21"/>
        <v>75</v>
      </c>
      <c r="J139" s="3"/>
      <c r="K139" s="257"/>
    </row>
    <row r="140" spans="1:11" ht="24" x14ac:dyDescent="0.2">
      <c r="A140" s="108" t="s">
        <v>388</v>
      </c>
      <c r="B140" s="90" t="s">
        <v>37</v>
      </c>
      <c r="C140" s="138" t="s">
        <v>9</v>
      </c>
      <c r="D140" s="138" t="s">
        <v>18</v>
      </c>
      <c r="E140" s="90" t="s">
        <v>329</v>
      </c>
      <c r="F140" s="90" t="s">
        <v>174</v>
      </c>
      <c r="G140" s="25">
        <f t="shared" si="21"/>
        <v>75</v>
      </c>
      <c r="H140" s="25">
        <f t="shared" si="21"/>
        <v>0</v>
      </c>
      <c r="I140" s="25">
        <f t="shared" si="21"/>
        <v>75</v>
      </c>
      <c r="J140" s="3"/>
      <c r="K140" s="257"/>
    </row>
    <row r="141" spans="1:11" ht="24" x14ac:dyDescent="0.2">
      <c r="A141" s="121" t="s">
        <v>391</v>
      </c>
      <c r="B141" s="91" t="s">
        <v>37</v>
      </c>
      <c r="C141" s="131" t="s">
        <v>9</v>
      </c>
      <c r="D141" s="131" t="s">
        <v>18</v>
      </c>
      <c r="E141" s="91" t="s">
        <v>329</v>
      </c>
      <c r="F141" s="91" t="s">
        <v>86</v>
      </c>
      <c r="G141" s="66">
        <v>75</v>
      </c>
      <c r="H141" s="66"/>
      <c r="I141" s="66">
        <f>G141+H141</f>
        <v>75</v>
      </c>
      <c r="J141" s="3"/>
      <c r="K141" s="257"/>
    </row>
    <row r="142" spans="1:11" x14ac:dyDescent="0.2">
      <c r="A142" s="89" t="s">
        <v>326</v>
      </c>
      <c r="B142" s="90" t="s">
        <v>37</v>
      </c>
      <c r="C142" s="138" t="s">
        <v>9</v>
      </c>
      <c r="D142" s="138" t="s">
        <v>18</v>
      </c>
      <c r="E142" s="90" t="s">
        <v>330</v>
      </c>
      <c r="F142" s="90"/>
      <c r="G142" s="32">
        <f t="shared" ref="G142:I143" si="22">G143</f>
        <v>112</v>
      </c>
      <c r="H142" s="32">
        <f t="shared" si="22"/>
        <v>0</v>
      </c>
      <c r="I142" s="32">
        <f>I143+I146</f>
        <v>112</v>
      </c>
      <c r="J142" s="3"/>
      <c r="K142" s="257"/>
    </row>
    <row r="143" spans="1:11" ht="24" x14ac:dyDescent="0.2">
      <c r="A143" s="108" t="s">
        <v>387</v>
      </c>
      <c r="B143" s="90" t="s">
        <v>37</v>
      </c>
      <c r="C143" s="138" t="s">
        <v>9</v>
      </c>
      <c r="D143" s="138" t="s">
        <v>18</v>
      </c>
      <c r="E143" s="90" t="s">
        <v>330</v>
      </c>
      <c r="F143" s="90" t="s">
        <v>173</v>
      </c>
      <c r="G143" s="25">
        <f t="shared" si="22"/>
        <v>112</v>
      </c>
      <c r="H143" s="25">
        <f t="shared" si="22"/>
        <v>0</v>
      </c>
      <c r="I143" s="25">
        <f t="shared" si="22"/>
        <v>83</v>
      </c>
      <c r="J143" s="3"/>
      <c r="K143" s="257"/>
    </row>
    <row r="144" spans="1:11" ht="24" x14ac:dyDescent="0.2">
      <c r="A144" s="108" t="s">
        <v>388</v>
      </c>
      <c r="B144" s="90" t="s">
        <v>37</v>
      </c>
      <c r="C144" s="138" t="s">
        <v>9</v>
      </c>
      <c r="D144" s="138" t="s">
        <v>18</v>
      </c>
      <c r="E144" s="90" t="s">
        <v>330</v>
      </c>
      <c r="F144" s="90" t="s">
        <v>174</v>
      </c>
      <c r="G144" s="25">
        <f>G145+G146</f>
        <v>112</v>
      </c>
      <c r="H144" s="25">
        <f>H145+H146</f>
        <v>0</v>
      </c>
      <c r="I144" s="25">
        <f>I145</f>
        <v>83</v>
      </c>
      <c r="J144" s="3"/>
      <c r="K144" s="257"/>
    </row>
    <row r="145" spans="1:11" ht="24" x14ac:dyDescent="0.2">
      <c r="A145" s="121" t="s">
        <v>391</v>
      </c>
      <c r="B145" s="91" t="s">
        <v>37</v>
      </c>
      <c r="C145" s="131" t="s">
        <v>9</v>
      </c>
      <c r="D145" s="131" t="s">
        <v>18</v>
      </c>
      <c r="E145" s="91" t="s">
        <v>330</v>
      </c>
      <c r="F145" s="91" t="s">
        <v>86</v>
      </c>
      <c r="G145" s="66">
        <v>83</v>
      </c>
      <c r="H145" s="66">
        <v>0</v>
      </c>
      <c r="I145" s="66">
        <f>G145+H145</f>
        <v>83</v>
      </c>
      <c r="J145" s="3"/>
      <c r="K145" s="257"/>
    </row>
    <row r="146" spans="1:11" x14ac:dyDescent="0.2">
      <c r="A146" s="122" t="s">
        <v>530</v>
      </c>
      <c r="B146" s="91" t="s">
        <v>37</v>
      </c>
      <c r="C146" s="131" t="s">
        <v>9</v>
      </c>
      <c r="D146" s="131" t="s">
        <v>18</v>
      </c>
      <c r="E146" s="91" t="s">
        <v>330</v>
      </c>
      <c r="F146" s="91" t="s">
        <v>137</v>
      </c>
      <c r="G146" s="66">
        <v>29</v>
      </c>
      <c r="H146" s="66">
        <v>0</v>
      </c>
      <c r="I146" s="66">
        <f>G146+H146</f>
        <v>29</v>
      </c>
      <c r="J146" s="3"/>
      <c r="K146" s="257"/>
    </row>
    <row r="147" spans="1:11" x14ac:dyDescent="0.2">
      <c r="A147" s="89" t="s">
        <v>327</v>
      </c>
      <c r="B147" s="90" t="s">
        <v>37</v>
      </c>
      <c r="C147" s="138" t="s">
        <v>9</v>
      </c>
      <c r="D147" s="138" t="s">
        <v>18</v>
      </c>
      <c r="E147" s="90" t="s">
        <v>331</v>
      </c>
      <c r="F147" s="90"/>
      <c r="G147" s="32">
        <f t="shared" ref="G147:I149" si="23">G148</f>
        <v>125.6</v>
      </c>
      <c r="H147" s="32">
        <f t="shared" si="23"/>
        <v>211.2</v>
      </c>
      <c r="I147" s="32">
        <f t="shared" si="23"/>
        <v>336.79999999999995</v>
      </c>
      <c r="J147" s="3"/>
      <c r="K147" s="257"/>
    </row>
    <row r="148" spans="1:11" ht="24" x14ac:dyDescent="0.2">
      <c r="A148" s="108" t="s">
        <v>387</v>
      </c>
      <c r="B148" s="90" t="s">
        <v>37</v>
      </c>
      <c r="C148" s="138" t="s">
        <v>9</v>
      </c>
      <c r="D148" s="138" t="s">
        <v>18</v>
      </c>
      <c r="E148" s="90" t="s">
        <v>331</v>
      </c>
      <c r="F148" s="90" t="s">
        <v>173</v>
      </c>
      <c r="G148" s="25">
        <f t="shared" si="23"/>
        <v>125.6</v>
      </c>
      <c r="H148" s="25">
        <f t="shared" si="23"/>
        <v>211.2</v>
      </c>
      <c r="I148" s="25">
        <f t="shared" si="23"/>
        <v>336.79999999999995</v>
      </c>
      <c r="J148" s="3"/>
      <c r="K148" s="257"/>
    </row>
    <row r="149" spans="1:11" ht="24" x14ac:dyDescent="0.2">
      <c r="A149" s="108" t="s">
        <v>388</v>
      </c>
      <c r="B149" s="90" t="s">
        <v>37</v>
      </c>
      <c r="C149" s="138" t="s">
        <v>9</v>
      </c>
      <c r="D149" s="138" t="s">
        <v>18</v>
      </c>
      <c r="E149" s="90" t="s">
        <v>331</v>
      </c>
      <c r="F149" s="90" t="s">
        <v>174</v>
      </c>
      <c r="G149" s="25">
        <f t="shared" si="23"/>
        <v>125.6</v>
      </c>
      <c r="H149" s="25">
        <f t="shared" si="23"/>
        <v>211.2</v>
      </c>
      <c r="I149" s="25">
        <f t="shared" si="23"/>
        <v>336.79999999999995</v>
      </c>
      <c r="J149" s="3"/>
      <c r="K149" s="257"/>
    </row>
    <row r="150" spans="1:11" ht="24" x14ac:dyDescent="0.2">
      <c r="A150" s="121" t="s">
        <v>391</v>
      </c>
      <c r="B150" s="91" t="s">
        <v>37</v>
      </c>
      <c r="C150" s="131" t="s">
        <v>9</v>
      </c>
      <c r="D150" s="131" t="s">
        <v>18</v>
      </c>
      <c r="E150" s="91" t="s">
        <v>331</v>
      </c>
      <c r="F150" s="91" t="s">
        <v>86</v>
      </c>
      <c r="G150" s="66">
        <v>125.6</v>
      </c>
      <c r="H150" s="66">
        <v>211.2</v>
      </c>
      <c r="I150" s="66">
        <f>G150+H150</f>
        <v>336.79999999999995</v>
      </c>
      <c r="J150" s="3"/>
      <c r="K150" s="257"/>
    </row>
    <row r="151" spans="1:11" ht="24" x14ac:dyDescent="0.2">
      <c r="A151" s="5" t="s">
        <v>58</v>
      </c>
      <c r="B151" s="11" t="s">
        <v>37</v>
      </c>
      <c r="C151" s="10">
        <v>3</v>
      </c>
      <c r="D151" s="10">
        <v>9</v>
      </c>
      <c r="E151" s="11" t="s">
        <v>7</v>
      </c>
      <c r="F151" s="11" t="s">
        <v>7</v>
      </c>
      <c r="G151" s="25">
        <f>G153</f>
        <v>11182.099999999999</v>
      </c>
      <c r="H151" s="25">
        <f>H153</f>
        <v>636.5</v>
      </c>
      <c r="I151" s="25">
        <f>I153</f>
        <v>11818.599999999999</v>
      </c>
      <c r="J151" s="3"/>
      <c r="K151" s="257"/>
    </row>
    <row r="152" spans="1:11" x14ac:dyDescent="0.2">
      <c r="A152" s="5" t="s">
        <v>148</v>
      </c>
      <c r="B152" s="11" t="s">
        <v>37</v>
      </c>
      <c r="C152" s="10">
        <v>3</v>
      </c>
      <c r="D152" s="10">
        <v>9</v>
      </c>
      <c r="E152" s="11" t="s">
        <v>147</v>
      </c>
      <c r="F152" s="11"/>
      <c r="G152" s="25">
        <f>G153</f>
        <v>11182.099999999999</v>
      </c>
      <c r="H152" s="25">
        <f>H153</f>
        <v>636.5</v>
      </c>
      <c r="I152" s="25">
        <f>I153</f>
        <v>11818.599999999999</v>
      </c>
      <c r="J152" s="3"/>
      <c r="K152" s="257"/>
    </row>
    <row r="153" spans="1:11" ht="24" x14ac:dyDescent="0.2">
      <c r="A153" s="5" t="s">
        <v>212</v>
      </c>
      <c r="B153" s="11" t="s">
        <v>37</v>
      </c>
      <c r="C153" s="13" t="s">
        <v>9</v>
      </c>
      <c r="D153" s="13" t="s">
        <v>13</v>
      </c>
      <c r="E153" s="11" t="s">
        <v>213</v>
      </c>
      <c r="F153" s="11" t="s">
        <v>7</v>
      </c>
      <c r="G153" s="25">
        <f>G154+G158</f>
        <v>11182.099999999999</v>
      </c>
      <c r="H153" s="25">
        <f>H154+H158</f>
        <v>636.5</v>
      </c>
      <c r="I153" s="25">
        <f>I154+I158</f>
        <v>11818.599999999999</v>
      </c>
      <c r="J153" s="3"/>
      <c r="K153" s="257"/>
    </row>
    <row r="154" spans="1:11" ht="48" x14ac:dyDescent="0.2">
      <c r="A154" s="71" t="s">
        <v>404</v>
      </c>
      <c r="B154" s="11" t="s">
        <v>37</v>
      </c>
      <c r="C154" s="10">
        <v>3</v>
      </c>
      <c r="D154" s="10">
        <v>9</v>
      </c>
      <c r="E154" s="11" t="s">
        <v>213</v>
      </c>
      <c r="F154" s="11" t="s">
        <v>171</v>
      </c>
      <c r="G154" s="25">
        <f>G155</f>
        <v>10395.299999999999</v>
      </c>
      <c r="H154" s="25">
        <f t="shared" ref="H154:I154" si="24">H155</f>
        <v>546.29999999999995</v>
      </c>
      <c r="I154" s="25">
        <f t="shared" si="24"/>
        <v>10941.599999999999</v>
      </c>
      <c r="J154" s="3"/>
      <c r="K154" s="257"/>
    </row>
    <row r="155" spans="1:11" ht="24" x14ac:dyDescent="0.2">
      <c r="A155" s="5" t="s">
        <v>476</v>
      </c>
      <c r="B155" s="11" t="s">
        <v>37</v>
      </c>
      <c r="C155" s="10">
        <v>3</v>
      </c>
      <c r="D155" s="10">
        <v>9</v>
      </c>
      <c r="E155" s="11" t="s">
        <v>213</v>
      </c>
      <c r="F155" s="11" t="s">
        <v>473</v>
      </c>
      <c r="G155" s="25">
        <f>G156+G157</f>
        <v>10395.299999999999</v>
      </c>
      <c r="H155" s="25">
        <f>H156+H157</f>
        <v>546.29999999999995</v>
      </c>
      <c r="I155" s="25">
        <f>I156+I157</f>
        <v>10941.599999999999</v>
      </c>
      <c r="J155" s="3"/>
      <c r="K155" s="257"/>
    </row>
    <row r="156" spans="1:11" ht="29.25" customHeight="1" x14ac:dyDescent="0.2">
      <c r="A156" s="73" t="s">
        <v>477</v>
      </c>
      <c r="B156" s="64" t="s">
        <v>37</v>
      </c>
      <c r="C156" s="69">
        <v>3</v>
      </c>
      <c r="D156" s="69">
        <v>9</v>
      </c>
      <c r="E156" s="64" t="s">
        <v>213</v>
      </c>
      <c r="F156" s="70" t="s">
        <v>475</v>
      </c>
      <c r="G156" s="66">
        <v>10256.9</v>
      </c>
      <c r="H156" s="66">
        <v>546.29999999999995</v>
      </c>
      <c r="I156" s="66">
        <f>G156+H156</f>
        <v>10803.199999999999</v>
      </c>
      <c r="J156" s="3"/>
      <c r="K156" s="257"/>
    </row>
    <row r="157" spans="1:11" ht="29.25" customHeight="1" x14ac:dyDescent="0.2">
      <c r="A157" s="73" t="s">
        <v>479</v>
      </c>
      <c r="B157" s="64" t="s">
        <v>37</v>
      </c>
      <c r="C157" s="69">
        <v>3</v>
      </c>
      <c r="D157" s="69">
        <v>9</v>
      </c>
      <c r="E157" s="64" t="s">
        <v>213</v>
      </c>
      <c r="F157" s="70" t="s">
        <v>478</v>
      </c>
      <c r="G157" s="66">
        <v>138.4</v>
      </c>
      <c r="H157" s="66"/>
      <c r="I157" s="66">
        <f>G157+H157</f>
        <v>138.4</v>
      </c>
      <c r="J157" s="3"/>
      <c r="K157" s="257"/>
    </row>
    <row r="158" spans="1:11" ht="25.5" x14ac:dyDescent="0.2">
      <c r="A158" s="105" t="s">
        <v>387</v>
      </c>
      <c r="B158" s="11" t="s">
        <v>37</v>
      </c>
      <c r="C158" s="10">
        <v>3</v>
      </c>
      <c r="D158" s="10">
        <v>9</v>
      </c>
      <c r="E158" s="11" t="s">
        <v>213</v>
      </c>
      <c r="F158" s="47" t="s">
        <v>173</v>
      </c>
      <c r="G158" s="25">
        <f>G159</f>
        <v>786.80000000000007</v>
      </c>
      <c r="H158" s="25">
        <f>H159</f>
        <v>90.2</v>
      </c>
      <c r="I158" s="25">
        <f>I159</f>
        <v>877.00000000000011</v>
      </c>
      <c r="J158" s="3"/>
      <c r="K158" s="257"/>
    </row>
    <row r="159" spans="1:11" ht="25.5" x14ac:dyDescent="0.2">
      <c r="A159" s="105" t="s">
        <v>388</v>
      </c>
      <c r="B159" s="11" t="s">
        <v>37</v>
      </c>
      <c r="C159" s="10">
        <v>3</v>
      </c>
      <c r="D159" s="10">
        <v>9</v>
      </c>
      <c r="E159" s="11" t="s">
        <v>213</v>
      </c>
      <c r="F159" s="47" t="s">
        <v>174</v>
      </c>
      <c r="G159" s="25">
        <f>SUM(G160:G161)</f>
        <v>786.80000000000007</v>
      </c>
      <c r="H159" s="25">
        <f>SUM(H160:H161)</f>
        <v>90.2</v>
      </c>
      <c r="I159" s="25">
        <f>SUM(I160:I161)</f>
        <v>877.00000000000011</v>
      </c>
      <c r="J159" s="3"/>
      <c r="K159" s="257"/>
    </row>
    <row r="160" spans="1:11" ht="25.5" x14ac:dyDescent="0.2">
      <c r="A160" s="107" t="s">
        <v>114</v>
      </c>
      <c r="B160" s="64" t="s">
        <v>37</v>
      </c>
      <c r="C160" s="69">
        <v>3</v>
      </c>
      <c r="D160" s="69">
        <v>9</v>
      </c>
      <c r="E160" s="64" t="s">
        <v>213</v>
      </c>
      <c r="F160" s="70" t="s">
        <v>115</v>
      </c>
      <c r="G160" s="66">
        <v>113.1</v>
      </c>
      <c r="H160" s="66"/>
      <c r="I160" s="66">
        <f>G160+H160</f>
        <v>113.1</v>
      </c>
      <c r="J160" s="3"/>
      <c r="K160" s="257"/>
    </row>
    <row r="161" spans="1:11" ht="25.5" x14ac:dyDescent="0.2">
      <c r="A161" s="77" t="s">
        <v>391</v>
      </c>
      <c r="B161" s="64" t="s">
        <v>37</v>
      </c>
      <c r="C161" s="69">
        <v>3</v>
      </c>
      <c r="D161" s="69">
        <v>9</v>
      </c>
      <c r="E161" s="64" t="s">
        <v>213</v>
      </c>
      <c r="F161" s="70" t="s">
        <v>86</v>
      </c>
      <c r="G161" s="66">
        <v>673.7</v>
      </c>
      <c r="H161" s="66">
        <v>90.2</v>
      </c>
      <c r="I161" s="66">
        <f>G161+H161</f>
        <v>763.90000000000009</v>
      </c>
      <c r="J161" s="3"/>
      <c r="K161" s="257"/>
    </row>
    <row r="162" spans="1:11" x14ac:dyDescent="0.2">
      <c r="A162" s="122" t="s">
        <v>513</v>
      </c>
      <c r="B162" s="64" t="s">
        <v>37</v>
      </c>
      <c r="C162" s="69">
        <v>3</v>
      </c>
      <c r="D162" s="69">
        <v>9</v>
      </c>
      <c r="E162" s="64" t="s">
        <v>213</v>
      </c>
      <c r="F162" s="70" t="s">
        <v>86</v>
      </c>
      <c r="G162" s="66">
        <v>17.7</v>
      </c>
      <c r="H162" s="66">
        <v>0</v>
      </c>
      <c r="I162" s="66">
        <f>G162+H162</f>
        <v>17.7</v>
      </c>
      <c r="J162" s="3"/>
      <c r="K162" s="257"/>
    </row>
    <row r="163" spans="1:11" ht="24" x14ac:dyDescent="0.2">
      <c r="A163" s="20" t="s">
        <v>453</v>
      </c>
      <c r="B163" s="141" t="s">
        <v>37</v>
      </c>
      <c r="C163" s="142" t="s">
        <v>9</v>
      </c>
      <c r="D163" s="142" t="s">
        <v>34</v>
      </c>
      <c r="E163" s="141"/>
      <c r="F163" s="141"/>
      <c r="G163" s="25">
        <f>G164</f>
        <v>290</v>
      </c>
      <c r="H163" s="25">
        <f>H164</f>
        <v>0</v>
      </c>
      <c r="I163" s="25">
        <f>I164</f>
        <v>290</v>
      </c>
      <c r="J163" s="3"/>
      <c r="K163" s="257"/>
    </row>
    <row r="164" spans="1:11" x14ac:dyDescent="0.2">
      <c r="A164" s="5" t="s">
        <v>148</v>
      </c>
      <c r="B164" s="141" t="s">
        <v>37</v>
      </c>
      <c r="C164" s="142" t="s">
        <v>9</v>
      </c>
      <c r="D164" s="142" t="s">
        <v>34</v>
      </c>
      <c r="E164" s="90" t="s">
        <v>147</v>
      </c>
      <c r="F164" s="141"/>
      <c r="G164" s="34">
        <f>G165+G170</f>
        <v>290</v>
      </c>
      <c r="H164" s="34">
        <f>H165+H170</f>
        <v>0</v>
      </c>
      <c r="I164" s="34">
        <f>I165+I170</f>
        <v>290</v>
      </c>
      <c r="J164" s="3"/>
      <c r="K164" s="257"/>
    </row>
    <row r="165" spans="1:11" ht="24" x14ac:dyDescent="0.2">
      <c r="A165" s="5" t="s">
        <v>202</v>
      </c>
      <c r="B165" s="141" t="s">
        <v>37</v>
      </c>
      <c r="C165" s="142" t="s">
        <v>9</v>
      </c>
      <c r="D165" s="142" t="s">
        <v>34</v>
      </c>
      <c r="E165" s="90" t="s">
        <v>297</v>
      </c>
      <c r="F165" s="141"/>
      <c r="G165" s="25">
        <f t="shared" ref="G165:I168" si="25">G166</f>
        <v>220</v>
      </c>
      <c r="H165" s="25">
        <f t="shared" si="25"/>
        <v>0</v>
      </c>
      <c r="I165" s="25">
        <f t="shared" si="25"/>
        <v>220</v>
      </c>
      <c r="J165" s="3"/>
      <c r="K165" s="257"/>
    </row>
    <row r="166" spans="1:11" ht="24" x14ac:dyDescent="0.2">
      <c r="A166" s="5" t="s">
        <v>382</v>
      </c>
      <c r="B166" s="141" t="s">
        <v>37</v>
      </c>
      <c r="C166" s="142" t="s">
        <v>9</v>
      </c>
      <c r="D166" s="142" t="s">
        <v>34</v>
      </c>
      <c r="E166" s="90" t="s">
        <v>383</v>
      </c>
      <c r="F166" s="141"/>
      <c r="G166" s="25">
        <f t="shared" si="25"/>
        <v>220</v>
      </c>
      <c r="H166" s="25">
        <f t="shared" si="25"/>
        <v>0</v>
      </c>
      <c r="I166" s="25">
        <f t="shared" si="25"/>
        <v>220</v>
      </c>
      <c r="J166" s="3"/>
      <c r="K166" s="257"/>
    </row>
    <row r="167" spans="1:11" ht="24" x14ac:dyDescent="0.2">
      <c r="A167" s="108" t="s">
        <v>387</v>
      </c>
      <c r="B167" s="90" t="s">
        <v>37</v>
      </c>
      <c r="C167" s="138" t="s">
        <v>9</v>
      </c>
      <c r="D167" s="138" t="s">
        <v>34</v>
      </c>
      <c r="E167" s="90" t="s">
        <v>383</v>
      </c>
      <c r="F167" s="90" t="s">
        <v>173</v>
      </c>
      <c r="G167" s="25">
        <f t="shared" si="25"/>
        <v>220</v>
      </c>
      <c r="H167" s="25">
        <f t="shared" si="25"/>
        <v>0</v>
      </c>
      <c r="I167" s="25">
        <f t="shared" si="25"/>
        <v>220</v>
      </c>
      <c r="J167" s="3"/>
      <c r="K167" s="257"/>
    </row>
    <row r="168" spans="1:11" ht="24" x14ac:dyDescent="0.2">
      <c r="A168" s="108" t="s">
        <v>388</v>
      </c>
      <c r="B168" s="90" t="s">
        <v>37</v>
      </c>
      <c r="C168" s="138" t="s">
        <v>9</v>
      </c>
      <c r="D168" s="138" t="s">
        <v>34</v>
      </c>
      <c r="E168" s="90" t="s">
        <v>383</v>
      </c>
      <c r="F168" s="90" t="s">
        <v>174</v>
      </c>
      <c r="G168" s="25">
        <f t="shared" si="25"/>
        <v>220</v>
      </c>
      <c r="H168" s="25">
        <f t="shared" si="25"/>
        <v>0</v>
      </c>
      <c r="I168" s="25">
        <f t="shared" si="25"/>
        <v>220</v>
      </c>
      <c r="J168" s="3"/>
      <c r="K168" s="257"/>
    </row>
    <row r="169" spans="1:11" ht="24" x14ac:dyDescent="0.2">
      <c r="A169" s="122" t="s">
        <v>391</v>
      </c>
      <c r="B169" s="91" t="s">
        <v>37</v>
      </c>
      <c r="C169" s="131" t="s">
        <v>9</v>
      </c>
      <c r="D169" s="131" t="s">
        <v>34</v>
      </c>
      <c r="E169" s="91" t="s">
        <v>383</v>
      </c>
      <c r="F169" s="91" t="s">
        <v>86</v>
      </c>
      <c r="G169" s="66">
        <v>220</v>
      </c>
      <c r="H169" s="66">
        <v>0</v>
      </c>
      <c r="I169" s="66">
        <f>G169+H169</f>
        <v>220</v>
      </c>
      <c r="J169" s="3"/>
      <c r="K169" s="257"/>
    </row>
    <row r="170" spans="1:11" ht="24" x14ac:dyDescent="0.2">
      <c r="A170" s="20" t="s">
        <v>203</v>
      </c>
      <c r="B170" s="141" t="s">
        <v>37</v>
      </c>
      <c r="C170" s="142" t="s">
        <v>9</v>
      </c>
      <c r="D170" s="142" t="s">
        <v>34</v>
      </c>
      <c r="E170" s="90" t="s">
        <v>385</v>
      </c>
      <c r="F170" s="141"/>
      <c r="G170" s="34">
        <f>G172</f>
        <v>70</v>
      </c>
      <c r="H170" s="34">
        <f>H172</f>
        <v>0</v>
      </c>
      <c r="I170" s="34">
        <f>I172</f>
        <v>70</v>
      </c>
      <c r="J170" s="3"/>
      <c r="K170" s="257"/>
    </row>
    <row r="171" spans="1:11" ht="24" x14ac:dyDescent="0.2">
      <c r="A171" s="20" t="s">
        <v>384</v>
      </c>
      <c r="B171" s="141" t="s">
        <v>37</v>
      </c>
      <c r="C171" s="142" t="s">
        <v>9</v>
      </c>
      <c r="D171" s="142" t="s">
        <v>34</v>
      </c>
      <c r="E171" s="90" t="s">
        <v>386</v>
      </c>
      <c r="F171" s="141"/>
      <c r="G171" s="34">
        <f t="shared" ref="G171:I173" si="26">G172</f>
        <v>70</v>
      </c>
      <c r="H171" s="34">
        <f t="shared" si="26"/>
        <v>0</v>
      </c>
      <c r="I171" s="34">
        <f t="shared" si="26"/>
        <v>70</v>
      </c>
      <c r="J171" s="3"/>
      <c r="K171" s="257"/>
    </row>
    <row r="172" spans="1:11" ht="24" x14ac:dyDescent="0.2">
      <c r="A172" s="108" t="s">
        <v>387</v>
      </c>
      <c r="B172" s="90" t="s">
        <v>37</v>
      </c>
      <c r="C172" s="138" t="s">
        <v>9</v>
      </c>
      <c r="D172" s="138" t="s">
        <v>34</v>
      </c>
      <c r="E172" s="90" t="s">
        <v>386</v>
      </c>
      <c r="F172" s="90" t="s">
        <v>173</v>
      </c>
      <c r="G172" s="25">
        <f t="shared" si="26"/>
        <v>70</v>
      </c>
      <c r="H172" s="25">
        <f t="shared" si="26"/>
        <v>0</v>
      </c>
      <c r="I172" s="25">
        <f t="shared" si="26"/>
        <v>70</v>
      </c>
      <c r="J172" s="3"/>
      <c r="K172" s="257"/>
    </row>
    <row r="173" spans="1:11" ht="24" x14ac:dyDescent="0.2">
      <c r="A173" s="108" t="s">
        <v>388</v>
      </c>
      <c r="B173" s="90" t="s">
        <v>37</v>
      </c>
      <c r="C173" s="138" t="s">
        <v>9</v>
      </c>
      <c r="D173" s="138" t="s">
        <v>34</v>
      </c>
      <c r="E173" s="90" t="s">
        <v>386</v>
      </c>
      <c r="F173" s="90" t="s">
        <v>174</v>
      </c>
      <c r="G173" s="25">
        <f t="shared" si="26"/>
        <v>70</v>
      </c>
      <c r="H173" s="25">
        <f t="shared" si="26"/>
        <v>0</v>
      </c>
      <c r="I173" s="25">
        <f t="shared" si="26"/>
        <v>70</v>
      </c>
      <c r="J173" s="3"/>
      <c r="K173" s="257"/>
    </row>
    <row r="174" spans="1:11" ht="24" x14ac:dyDescent="0.2">
      <c r="A174" s="122" t="s">
        <v>391</v>
      </c>
      <c r="B174" s="91" t="s">
        <v>37</v>
      </c>
      <c r="C174" s="131" t="s">
        <v>9</v>
      </c>
      <c r="D174" s="131" t="s">
        <v>34</v>
      </c>
      <c r="E174" s="91" t="s">
        <v>386</v>
      </c>
      <c r="F174" s="91" t="s">
        <v>86</v>
      </c>
      <c r="G174" s="66">
        <v>70</v>
      </c>
      <c r="H174" s="66">
        <v>0</v>
      </c>
      <c r="I174" s="66">
        <f>G174+H174</f>
        <v>70</v>
      </c>
      <c r="J174" s="3"/>
      <c r="K174" s="257"/>
    </row>
    <row r="175" spans="1:11" x14ac:dyDescent="0.2">
      <c r="A175" s="7" t="s">
        <v>50</v>
      </c>
      <c r="B175" s="22" t="s">
        <v>37</v>
      </c>
      <c r="C175" s="23" t="s">
        <v>10</v>
      </c>
      <c r="D175" s="23" t="s">
        <v>56</v>
      </c>
      <c r="E175" s="22" t="s">
        <v>7</v>
      </c>
      <c r="F175" s="22" t="s">
        <v>7</v>
      </c>
      <c r="G175" s="35">
        <f>G176+G190+G206+G246+G183</f>
        <v>69824.2</v>
      </c>
      <c r="H175" s="35">
        <f>H176+H190+H206+H246+H183</f>
        <v>21675.1</v>
      </c>
      <c r="I175" s="35">
        <f>I176+I190+I206+I246+I183</f>
        <v>91499.3</v>
      </c>
      <c r="J175" s="3"/>
      <c r="K175" s="257"/>
    </row>
    <row r="176" spans="1:11" x14ac:dyDescent="0.2">
      <c r="A176" s="6" t="s">
        <v>60</v>
      </c>
      <c r="B176" s="90" t="s">
        <v>37</v>
      </c>
      <c r="C176" s="137" t="s">
        <v>10</v>
      </c>
      <c r="D176" s="137" t="s">
        <v>16</v>
      </c>
      <c r="E176" s="90"/>
      <c r="F176" s="90"/>
      <c r="G176" s="32">
        <f t="shared" ref="G176:I181" si="27">G177</f>
        <v>35</v>
      </c>
      <c r="H176" s="32">
        <f t="shared" si="27"/>
        <v>0</v>
      </c>
      <c r="I176" s="32">
        <f t="shared" si="27"/>
        <v>35</v>
      </c>
      <c r="J176" s="3"/>
      <c r="K176" s="257"/>
    </row>
    <row r="177" spans="1:11" x14ac:dyDescent="0.2">
      <c r="A177" s="5" t="s">
        <v>148</v>
      </c>
      <c r="B177" s="90" t="s">
        <v>37</v>
      </c>
      <c r="C177" s="137" t="s">
        <v>10</v>
      </c>
      <c r="D177" s="137" t="s">
        <v>16</v>
      </c>
      <c r="E177" s="90" t="s">
        <v>147</v>
      </c>
      <c r="F177" s="90"/>
      <c r="G177" s="32">
        <f t="shared" si="27"/>
        <v>35</v>
      </c>
      <c r="H177" s="32">
        <f t="shared" si="27"/>
        <v>0</v>
      </c>
      <c r="I177" s="32">
        <f t="shared" si="27"/>
        <v>35</v>
      </c>
      <c r="J177" s="3"/>
      <c r="K177" s="257"/>
    </row>
    <row r="178" spans="1:11" ht="24" x14ac:dyDescent="0.2">
      <c r="A178" s="5" t="s">
        <v>208</v>
      </c>
      <c r="B178" s="90" t="s">
        <v>37</v>
      </c>
      <c r="C178" s="137" t="s">
        <v>10</v>
      </c>
      <c r="D178" s="137" t="s">
        <v>16</v>
      </c>
      <c r="E178" s="90" t="s">
        <v>301</v>
      </c>
      <c r="F178" s="90"/>
      <c r="G178" s="32">
        <f t="shared" si="27"/>
        <v>35</v>
      </c>
      <c r="H178" s="32">
        <f t="shared" si="27"/>
        <v>0</v>
      </c>
      <c r="I178" s="32">
        <f t="shared" si="27"/>
        <v>35</v>
      </c>
      <c r="J178" s="3"/>
      <c r="K178" s="257"/>
    </row>
    <row r="179" spans="1:11" x14ac:dyDescent="0.2">
      <c r="A179" s="5" t="s">
        <v>302</v>
      </c>
      <c r="B179" s="90" t="s">
        <v>37</v>
      </c>
      <c r="C179" s="137" t="s">
        <v>10</v>
      </c>
      <c r="D179" s="137" t="s">
        <v>16</v>
      </c>
      <c r="E179" s="90" t="s">
        <v>303</v>
      </c>
      <c r="F179" s="90"/>
      <c r="G179" s="32">
        <f t="shared" si="27"/>
        <v>35</v>
      </c>
      <c r="H179" s="32">
        <f t="shared" si="27"/>
        <v>0</v>
      </c>
      <c r="I179" s="32">
        <f t="shared" si="27"/>
        <v>35</v>
      </c>
      <c r="J179" s="3"/>
      <c r="K179" s="257"/>
    </row>
    <row r="180" spans="1:11" ht="24" x14ac:dyDescent="0.2">
      <c r="A180" s="108" t="s">
        <v>387</v>
      </c>
      <c r="B180" s="90" t="s">
        <v>37</v>
      </c>
      <c r="C180" s="137" t="s">
        <v>10</v>
      </c>
      <c r="D180" s="137" t="s">
        <v>16</v>
      </c>
      <c r="E180" s="90" t="s">
        <v>303</v>
      </c>
      <c r="F180" s="90" t="s">
        <v>173</v>
      </c>
      <c r="G180" s="32">
        <f t="shared" si="27"/>
        <v>35</v>
      </c>
      <c r="H180" s="32">
        <f t="shared" si="27"/>
        <v>0</v>
      </c>
      <c r="I180" s="32">
        <f t="shared" si="27"/>
        <v>35</v>
      </c>
      <c r="J180" s="3"/>
      <c r="K180" s="257"/>
    </row>
    <row r="181" spans="1:11" ht="24" x14ac:dyDescent="0.2">
      <c r="A181" s="108" t="s">
        <v>388</v>
      </c>
      <c r="B181" s="90" t="s">
        <v>37</v>
      </c>
      <c r="C181" s="137" t="s">
        <v>10</v>
      </c>
      <c r="D181" s="137" t="s">
        <v>16</v>
      </c>
      <c r="E181" s="90" t="s">
        <v>303</v>
      </c>
      <c r="F181" s="90" t="s">
        <v>174</v>
      </c>
      <c r="G181" s="32">
        <f t="shared" si="27"/>
        <v>35</v>
      </c>
      <c r="H181" s="32">
        <f t="shared" si="27"/>
        <v>0</v>
      </c>
      <c r="I181" s="32">
        <f t="shared" si="27"/>
        <v>35</v>
      </c>
      <c r="J181" s="3"/>
      <c r="K181" s="257"/>
    </row>
    <row r="182" spans="1:11" ht="24" x14ac:dyDescent="0.2">
      <c r="A182" s="122" t="s">
        <v>391</v>
      </c>
      <c r="B182" s="91" t="s">
        <v>37</v>
      </c>
      <c r="C182" s="131" t="s">
        <v>10</v>
      </c>
      <c r="D182" s="131" t="s">
        <v>16</v>
      </c>
      <c r="E182" s="91" t="s">
        <v>303</v>
      </c>
      <c r="F182" s="91" t="s">
        <v>86</v>
      </c>
      <c r="G182" s="66">
        <v>35</v>
      </c>
      <c r="H182" s="66"/>
      <c r="I182" s="66">
        <f>G182+H182</f>
        <v>35</v>
      </c>
      <c r="J182" s="3"/>
      <c r="K182" s="257"/>
    </row>
    <row r="183" spans="1:11" x14ac:dyDescent="0.2">
      <c r="A183" s="232" t="s">
        <v>524</v>
      </c>
      <c r="B183" s="141" t="s">
        <v>37</v>
      </c>
      <c r="C183" s="142" t="s">
        <v>10</v>
      </c>
      <c r="D183" s="142" t="s">
        <v>522</v>
      </c>
      <c r="E183" s="141"/>
      <c r="F183" s="141"/>
      <c r="G183" s="34">
        <f t="shared" ref="G183:I186" si="28">G184</f>
        <v>1000</v>
      </c>
      <c r="H183" s="34">
        <f t="shared" si="28"/>
        <v>2000</v>
      </c>
      <c r="I183" s="34">
        <f t="shared" si="28"/>
        <v>3000</v>
      </c>
      <c r="J183" s="3"/>
      <c r="K183" s="257"/>
    </row>
    <row r="184" spans="1:11" x14ac:dyDescent="0.2">
      <c r="A184" s="5" t="s">
        <v>148</v>
      </c>
      <c r="B184" s="141" t="s">
        <v>37</v>
      </c>
      <c r="C184" s="142" t="s">
        <v>10</v>
      </c>
      <c r="D184" s="142" t="s">
        <v>522</v>
      </c>
      <c r="E184" s="141" t="s">
        <v>147</v>
      </c>
      <c r="F184" s="141"/>
      <c r="G184" s="34">
        <f t="shared" si="28"/>
        <v>1000</v>
      </c>
      <c r="H184" s="34">
        <f t="shared" si="28"/>
        <v>2000</v>
      </c>
      <c r="I184" s="34">
        <f t="shared" si="28"/>
        <v>3000</v>
      </c>
      <c r="J184" s="3"/>
      <c r="K184" s="257"/>
    </row>
    <row r="185" spans="1:11" x14ac:dyDescent="0.2">
      <c r="A185" s="232" t="s">
        <v>525</v>
      </c>
      <c r="B185" s="141" t="s">
        <v>37</v>
      </c>
      <c r="C185" s="142" t="s">
        <v>10</v>
      </c>
      <c r="D185" s="142" t="s">
        <v>522</v>
      </c>
      <c r="E185" s="141" t="s">
        <v>523</v>
      </c>
      <c r="F185" s="141"/>
      <c r="G185" s="34">
        <f t="shared" si="28"/>
        <v>1000</v>
      </c>
      <c r="H185" s="34">
        <f t="shared" si="28"/>
        <v>2000</v>
      </c>
      <c r="I185" s="34">
        <f t="shared" si="28"/>
        <v>3000</v>
      </c>
      <c r="J185" s="3"/>
      <c r="K185" s="257"/>
    </row>
    <row r="186" spans="1:11" ht="24" x14ac:dyDescent="0.2">
      <c r="A186" s="108" t="s">
        <v>387</v>
      </c>
      <c r="B186" s="141" t="s">
        <v>37</v>
      </c>
      <c r="C186" s="142" t="s">
        <v>10</v>
      </c>
      <c r="D186" s="142" t="s">
        <v>522</v>
      </c>
      <c r="E186" s="141" t="s">
        <v>523</v>
      </c>
      <c r="F186" s="141" t="s">
        <v>173</v>
      </c>
      <c r="G186" s="34">
        <f t="shared" si="28"/>
        <v>1000</v>
      </c>
      <c r="H186" s="34">
        <f t="shared" si="28"/>
        <v>2000</v>
      </c>
      <c r="I186" s="34">
        <f t="shared" si="28"/>
        <v>3000</v>
      </c>
      <c r="J186" s="3"/>
      <c r="K186" s="257"/>
    </row>
    <row r="187" spans="1:11" ht="24" x14ac:dyDescent="0.2">
      <c r="A187" s="108" t="s">
        <v>388</v>
      </c>
      <c r="B187" s="90" t="s">
        <v>37</v>
      </c>
      <c r="C187" s="137" t="s">
        <v>10</v>
      </c>
      <c r="D187" s="137" t="s">
        <v>522</v>
      </c>
      <c r="E187" s="141" t="s">
        <v>523</v>
      </c>
      <c r="F187" s="90" t="s">
        <v>174</v>
      </c>
      <c r="G187" s="32">
        <f>G188</f>
        <v>1000</v>
      </c>
      <c r="H187" s="32">
        <f>H188</f>
        <v>2000</v>
      </c>
      <c r="I187" s="32">
        <f>I188</f>
        <v>3000</v>
      </c>
      <c r="J187" s="3"/>
      <c r="K187" s="257"/>
    </row>
    <row r="188" spans="1:11" ht="24" x14ac:dyDescent="0.2">
      <c r="A188" s="122" t="s">
        <v>391</v>
      </c>
      <c r="B188" s="91" t="s">
        <v>37</v>
      </c>
      <c r="C188" s="131" t="s">
        <v>10</v>
      </c>
      <c r="D188" s="131" t="s">
        <v>522</v>
      </c>
      <c r="E188" s="91" t="s">
        <v>523</v>
      </c>
      <c r="F188" s="91" t="s">
        <v>86</v>
      </c>
      <c r="G188" s="66">
        <v>1000</v>
      </c>
      <c r="H188" s="66">
        <v>2000</v>
      </c>
      <c r="I188" s="66">
        <f>G188+H188</f>
        <v>3000</v>
      </c>
      <c r="J188" s="3"/>
      <c r="K188" s="257"/>
    </row>
    <row r="189" spans="1:11" x14ac:dyDescent="0.2">
      <c r="A189" s="26" t="s">
        <v>640</v>
      </c>
      <c r="B189" s="91" t="s">
        <v>37</v>
      </c>
      <c r="C189" s="131" t="s">
        <v>10</v>
      </c>
      <c r="D189" s="131" t="s">
        <v>522</v>
      </c>
      <c r="E189" s="91" t="s">
        <v>523</v>
      </c>
      <c r="F189" s="91" t="s">
        <v>86</v>
      </c>
      <c r="G189" s="66"/>
      <c r="H189" s="66">
        <v>2000</v>
      </c>
      <c r="I189" s="66">
        <f>G189+H189</f>
        <v>2000</v>
      </c>
      <c r="J189" s="3"/>
      <c r="K189" s="257"/>
    </row>
    <row r="190" spans="1:11" x14ac:dyDescent="0.2">
      <c r="A190" s="5" t="s">
        <v>30</v>
      </c>
      <c r="B190" s="90" t="s">
        <v>37</v>
      </c>
      <c r="C190" s="137" t="s">
        <v>10</v>
      </c>
      <c r="D190" s="137" t="s">
        <v>22</v>
      </c>
      <c r="E190" s="90" t="s">
        <v>7</v>
      </c>
      <c r="F190" s="90" t="s">
        <v>7</v>
      </c>
      <c r="G190" s="32">
        <f>G191</f>
        <v>2536.7000000000003</v>
      </c>
      <c r="H190" s="32">
        <f>H191</f>
        <v>37.799999999999997</v>
      </c>
      <c r="I190" s="32">
        <f>I191</f>
        <v>2574.5</v>
      </c>
      <c r="J190" s="3"/>
      <c r="K190" s="257"/>
    </row>
    <row r="191" spans="1:11" x14ac:dyDescent="0.2">
      <c r="A191" s="5" t="s">
        <v>148</v>
      </c>
      <c r="B191" s="90" t="s">
        <v>37</v>
      </c>
      <c r="C191" s="138" t="s">
        <v>10</v>
      </c>
      <c r="D191" s="138" t="s">
        <v>22</v>
      </c>
      <c r="E191" s="90" t="s">
        <v>147</v>
      </c>
      <c r="F191" s="90" t="s">
        <v>7</v>
      </c>
      <c r="G191" s="25">
        <f>G192+G196+G203+G200</f>
        <v>2536.7000000000003</v>
      </c>
      <c r="H191" s="25">
        <f>H192+H196+H203+H200</f>
        <v>37.799999999999997</v>
      </c>
      <c r="I191" s="25">
        <f>I192+I196+I203+I200</f>
        <v>2574.5</v>
      </c>
      <c r="J191" s="3"/>
      <c r="K191" s="257"/>
    </row>
    <row r="192" spans="1:11" x14ac:dyDescent="0.2">
      <c r="A192" s="20" t="s">
        <v>42</v>
      </c>
      <c r="B192" s="90" t="s">
        <v>37</v>
      </c>
      <c r="C192" s="138" t="s">
        <v>10</v>
      </c>
      <c r="D192" s="138" t="s">
        <v>22</v>
      </c>
      <c r="E192" s="141" t="s">
        <v>319</v>
      </c>
      <c r="F192" s="141"/>
      <c r="G192" s="34">
        <f t="shared" ref="G192:I194" si="29">G193</f>
        <v>30</v>
      </c>
      <c r="H192" s="34">
        <f t="shared" si="29"/>
        <v>0</v>
      </c>
      <c r="I192" s="34">
        <f t="shared" si="29"/>
        <v>30</v>
      </c>
      <c r="J192" s="3"/>
      <c r="K192" s="257"/>
    </row>
    <row r="193" spans="1:11" ht="24" x14ac:dyDescent="0.2">
      <c r="A193" s="120" t="s">
        <v>387</v>
      </c>
      <c r="B193" s="90" t="s">
        <v>37</v>
      </c>
      <c r="C193" s="138" t="s">
        <v>10</v>
      </c>
      <c r="D193" s="138" t="s">
        <v>22</v>
      </c>
      <c r="E193" s="141" t="s">
        <v>319</v>
      </c>
      <c r="F193" s="90" t="s">
        <v>173</v>
      </c>
      <c r="G193" s="25">
        <f t="shared" si="29"/>
        <v>30</v>
      </c>
      <c r="H193" s="25">
        <f t="shared" si="29"/>
        <v>0</v>
      </c>
      <c r="I193" s="25">
        <f t="shared" si="29"/>
        <v>30</v>
      </c>
      <c r="J193" s="3"/>
      <c r="K193" s="257"/>
    </row>
    <row r="194" spans="1:11" ht="24" x14ac:dyDescent="0.2">
      <c r="A194" s="120" t="s">
        <v>388</v>
      </c>
      <c r="B194" s="90" t="s">
        <v>37</v>
      </c>
      <c r="C194" s="138" t="s">
        <v>10</v>
      </c>
      <c r="D194" s="138" t="s">
        <v>22</v>
      </c>
      <c r="E194" s="141" t="s">
        <v>319</v>
      </c>
      <c r="F194" s="90" t="s">
        <v>174</v>
      </c>
      <c r="G194" s="25">
        <f t="shared" si="29"/>
        <v>30</v>
      </c>
      <c r="H194" s="25">
        <f t="shared" si="29"/>
        <v>0</v>
      </c>
      <c r="I194" s="25">
        <f t="shared" si="29"/>
        <v>30</v>
      </c>
      <c r="J194" s="3"/>
      <c r="K194" s="257"/>
    </row>
    <row r="195" spans="1:11" ht="24" x14ac:dyDescent="0.2">
      <c r="A195" s="122" t="s">
        <v>391</v>
      </c>
      <c r="B195" s="91" t="s">
        <v>37</v>
      </c>
      <c r="C195" s="131" t="s">
        <v>10</v>
      </c>
      <c r="D195" s="131" t="s">
        <v>22</v>
      </c>
      <c r="E195" s="91" t="s">
        <v>319</v>
      </c>
      <c r="F195" s="91" t="s">
        <v>86</v>
      </c>
      <c r="G195" s="66">
        <v>30</v>
      </c>
      <c r="H195" s="66"/>
      <c r="I195" s="66">
        <f>G195+H195</f>
        <v>30</v>
      </c>
      <c r="J195" s="3"/>
      <c r="K195" s="257"/>
    </row>
    <row r="196" spans="1:11" x14ac:dyDescent="0.2">
      <c r="A196" s="52" t="s">
        <v>390</v>
      </c>
      <c r="B196" s="90" t="s">
        <v>37</v>
      </c>
      <c r="C196" s="138" t="s">
        <v>10</v>
      </c>
      <c r="D196" s="138" t="s">
        <v>22</v>
      </c>
      <c r="E196" s="90" t="s">
        <v>389</v>
      </c>
      <c r="F196" s="90" t="s">
        <v>7</v>
      </c>
      <c r="G196" s="25">
        <f>G199</f>
        <v>300</v>
      </c>
      <c r="H196" s="25">
        <f>H199</f>
        <v>0</v>
      </c>
      <c r="I196" s="25">
        <f>I199</f>
        <v>300</v>
      </c>
      <c r="J196" s="3"/>
      <c r="K196" s="257"/>
    </row>
    <row r="197" spans="1:11" ht="24" x14ac:dyDescent="0.2">
      <c r="A197" s="108" t="s">
        <v>387</v>
      </c>
      <c r="B197" s="90" t="s">
        <v>37</v>
      </c>
      <c r="C197" s="138" t="s">
        <v>10</v>
      </c>
      <c r="D197" s="138" t="s">
        <v>22</v>
      </c>
      <c r="E197" s="90" t="s">
        <v>389</v>
      </c>
      <c r="F197" s="90" t="s">
        <v>173</v>
      </c>
      <c r="G197" s="25">
        <f t="shared" ref="G197:I198" si="30">G198</f>
        <v>300</v>
      </c>
      <c r="H197" s="25">
        <f t="shared" si="30"/>
        <v>0</v>
      </c>
      <c r="I197" s="25">
        <f t="shared" si="30"/>
        <v>300</v>
      </c>
      <c r="J197" s="3"/>
      <c r="K197" s="257"/>
    </row>
    <row r="198" spans="1:11" ht="24" x14ac:dyDescent="0.2">
      <c r="A198" s="120" t="s">
        <v>388</v>
      </c>
      <c r="B198" s="90" t="s">
        <v>37</v>
      </c>
      <c r="C198" s="138" t="s">
        <v>10</v>
      </c>
      <c r="D198" s="138" t="s">
        <v>22</v>
      </c>
      <c r="E198" s="90" t="s">
        <v>389</v>
      </c>
      <c r="F198" s="90" t="s">
        <v>174</v>
      </c>
      <c r="G198" s="25">
        <f t="shared" si="30"/>
        <v>300</v>
      </c>
      <c r="H198" s="25">
        <f t="shared" si="30"/>
        <v>0</v>
      </c>
      <c r="I198" s="25">
        <f t="shared" si="30"/>
        <v>300</v>
      </c>
      <c r="J198" s="3"/>
      <c r="K198" s="257"/>
    </row>
    <row r="199" spans="1:11" ht="24" x14ac:dyDescent="0.2">
      <c r="A199" s="121" t="s">
        <v>391</v>
      </c>
      <c r="B199" s="91" t="s">
        <v>37</v>
      </c>
      <c r="C199" s="131" t="s">
        <v>10</v>
      </c>
      <c r="D199" s="131" t="s">
        <v>22</v>
      </c>
      <c r="E199" s="91" t="s">
        <v>389</v>
      </c>
      <c r="F199" s="91" t="s">
        <v>86</v>
      </c>
      <c r="G199" s="66">
        <v>300</v>
      </c>
      <c r="H199" s="66"/>
      <c r="I199" s="66">
        <f>G199+H199</f>
        <v>300</v>
      </c>
      <c r="J199" s="3"/>
      <c r="K199" s="257"/>
    </row>
    <row r="200" spans="1:11" ht="48" x14ac:dyDescent="0.2">
      <c r="A200" s="52" t="s">
        <v>515</v>
      </c>
      <c r="B200" s="90" t="s">
        <v>37</v>
      </c>
      <c r="C200" s="138" t="s">
        <v>10</v>
      </c>
      <c r="D200" s="138" t="s">
        <v>22</v>
      </c>
      <c r="E200" s="90" t="s">
        <v>514</v>
      </c>
      <c r="F200" s="90"/>
      <c r="G200" s="25">
        <f t="shared" ref="G200:I201" si="31">G201</f>
        <v>2096.9</v>
      </c>
      <c r="H200" s="25">
        <f t="shared" si="31"/>
        <v>0</v>
      </c>
      <c r="I200" s="25">
        <f t="shared" si="31"/>
        <v>2096.9</v>
      </c>
      <c r="J200" s="3"/>
      <c r="K200" s="257"/>
    </row>
    <row r="201" spans="1:11" x14ac:dyDescent="0.2">
      <c r="A201" s="108" t="s">
        <v>175</v>
      </c>
      <c r="B201" s="90" t="s">
        <v>37</v>
      </c>
      <c r="C201" s="138" t="s">
        <v>10</v>
      </c>
      <c r="D201" s="138" t="s">
        <v>22</v>
      </c>
      <c r="E201" s="90" t="s">
        <v>514</v>
      </c>
      <c r="F201" s="90" t="s">
        <v>176</v>
      </c>
      <c r="G201" s="25">
        <f t="shared" si="31"/>
        <v>2096.9</v>
      </c>
      <c r="H201" s="25">
        <f t="shared" si="31"/>
        <v>0</v>
      </c>
      <c r="I201" s="25">
        <f t="shared" si="31"/>
        <v>2096.9</v>
      </c>
      <c r="J201" s="3"/>
      <c r="K201" s="257"/>
    </row>
    <row r="202" spans="1:11" ht="24" x14ac:dyDescent="0.2">
      <c r="A202" s="26" t="s">
        <v>154</v>
      </c>
      <c r="B202" s="91" t="s">
        <v>37</v>
      </c>
      <c r="C202" s="131" t="s">
        <v>10</v>
      </c>
      <c r="D202" s="131" t="s">
        <v>22</v>
      </c>
      <c r="E202" s="91" t="s">
        <v>514</v>
      </c>
      <c r="F202" s="91" t="s">
        <v>91</v>
      </c>
      <c r="G202" s="66">
        <v>2096.9</v>
      </c>
      <c r="H202" s="66">
        <v>0</v>
      </c>
      <c r="I202" s="66">
        <f>G202+H202</f>
        <v>2096.9</v>
      </c>
      <c r="J202" s="3"/>
      <c r="K202" s="257"/>
    </row>
    <row r="203" spans="1:11" ht="48" x14ac:dyDescent="0.2">
      <c r="A203" s="109" t="s">
        <v>435</v>
      </c>
      <c r="B203" s="90" t="s">
        <v>37</v>
      </c>
      <c r="C203" s="138" t="s">
        <v>10</v>
      </c>
      <c r="D203" s="138" t="s">
        <v>22</v>
      </c>
      <c r="E203" s="90" t="s">
        <v>434</v>
      </c>
      <c r="F203" s="90"/>
      <c r="G203" s="25">
        <f t="shared" ref="G203:I204" si="32">G204</f>
        <v>109.8</v>
      </c>
      <c r="H203" s="25">
        <f t="shared" si="32"/>
        <v>37.799999999999997</v>
      </c>
      <c r="I203" s="25">
        <f t="shared" si="32"/>
        <v>147.6</v>
      </c>
      <c r="J203" s="3"/>
      <c r="K203" s="257"/>
    </row>
    <row r="204" spans="1:11" x14ac:dyDescent="0.2">
      <c r="A204" s="120" t="s">
        <v>175</v>
      </c>
      <c r="B204" s="90" t="s">
        <v>37</v>
      </c>
      <c r="C204" s="138" t="s">
        <v>10</v>
      </c>
      <c r="D204" s="138" t="s">
        <v>22</v>
      </c>
      <c r="E204" s="90" t="s">
        <v>434</v>
      </c>
      <c r="F204" s="90" t="s">
        <v>176</v>
      </c>
      <c r="G204" s="25">
        <f t="shared" si="32"/>
        <v>109.8</v>
      </c>
      <c r="H204" s="25">
        <f t="shared" si="32"/>
        <v>37.799999999999997</v>
      </c>
      <c r="I204" s="25">
        <f t="shared" si="32"/>
        <v>147.6</v>
      </c>
      <c r="J204" s="3"/>
      <c r="K204" s="257"/>
    </row>
    <row r="205" spans="1:11" ht="24" x14ac:dyDescent="0.2">
      <c r="A205" s="26" t="s">
        <v>154</v>
      </c>
      <c r="B205" s="91" t="s">
        <v>37</v>
      </c>
      <c r="C205" s="131" t="s">
        <v>10</v>
      </c>
      <c r="D205" s="131" t="s">
        <v>22</v>
      </c>
      <c r="E205" s="91" t="s">
        <v>434</v>
      </c>
      <c r="F205" s="91" t="s">
        <v>91</v>
      </c>
      <c r="G205" s="66">
        <v>109.8</v>
      </c>
      <c r="H205" s="66">
        <v>37.799999999999997</v>
      </c>
      <c r="I205" s="66">
        <f>G205+H205</f>
        <v>147.6</v>
      </c>
      <c r="J205" s="3"/>
      <c r="K205" s="257"/>
    </row>
    <row r="206" spans="1:11" x14ac:dyDescent="0.2">
      <c r="A206" s="5" t="s">
        <v>68</v>
      </c>
      <c r="B206" s="90" t="s">
        <v>37</v>
      </c>
      <c r="C206" s="138" t="s">
        <v>10</v>
      </c>
      <c r="D206" s="138" t="s">
        <v>13</v>
      </c>
      <c r="E206" s="90" t="s">
        <v>7</v>
      </c>
      <c r="F206" s="90" t="s">
        <v>7</v>
      </c>
      <c r="G206" s="25">
        <f>G207</f>
        <v>60322.899999999994</v>
      </c>
      <c r="H206" s="25">
        <f>H207</f>
        <v>19637.3</v>
      </c>
      <c r="I206" s="25">
        <f>I207</f>
        <v>79960.2</v>
      </c>
      <c r="J206" s="3"/>
      <c r="K206" s="257"/>
    </row>
    <row r="207" spans="1:11" x14ac:dyDescent="0.2">
      <c r="A207" s="5" t="s">
        <v>148</v>
      </c>
      <c r="B207" s="90" t="s">
        <v>37</v>
      </c>
      <c r="C207" s="138" t="s">
        <v>10</v>
      </c>
      <c r="D207" s="138" t="s">
        <v>13</v>
      </c>
      <c r="E207" s="90" t="s">
        <v>147</v>
      </c>
      <c r="F207" s="90"/>
      <c r="G207" s="25">
        <f>G226+G230+G238+G242+G208+G212+G234+G219</f>
        <v>60322.899999999994</v>
      </c>
      <c r="H207" s="25">
        <f>H226+H230+H238+H242+H208+H212+H234+H219</f>
        <v>19637.3</v>
      </c>
      <c r="I207" s="25">
        <f>I226+I230+I238+I242+I208+I212+I234+I219</f>
        <v>79960.2</v>
      </c>
      <c r="J207" s="3"/>
      <c r="K207" s="257"/>
    </row>
    <row r="208" spans="1:11" ht="36" x14ac:dyDescent="0.2">
      <c r="A208" s="5" t="s">
        <v>491</v>
      </c>
      <c r="B208" s="90" t="s">
        <v>37</v>
      </c>
      <c r="C208" s="138" t="s">
        <v>10</v>
      </c>
      <c r="D208" s="138" t="s">
        <v>13</v>
      </c>
      <c r="E208" s="90" t="s">
        <v>492</v>
      </c>
      <c r="F208" s="90"/>
      <c r="G208" s="25">
        <f>G209</f>
        <v>2031.2</v>
      </c>
      <c r="H208" s="25">
        <f t="shared" ref="H208:I210" si="33">H209</f>
        <v>0</v>
      </c>
      <c r="I208" s="25">
        <f t="shared" si="33"/>
        <v>2031.2</v>
      </c>
      <c r="J208" s="3"/>
      <c r="K208" s="257"/>
    </row>
    <row r="209" spans="1:11" ht="23.25" customHeight="1" x14ac:dyDescent="0.2">
      <c r="A209" s="120" t="s">
        <v>370</v>
      </c>
      <c r="B209" s="90" t="s">
        <v>37</v>
      </c>
      <c r="C209" s="138" t="s">
        <v>10</v>
      </c>
      <c r="D209" s="138" t="s">
        <v>13</v>
      </c>
      <c r="E209" s="90" t="s">
        <v>492</v>
      </c>
      <c r="F209" s="90" t="s">
        <v>173</v>
      </c>
      <c r="G209" s="25">
        <f>G210</f>
        <v>2031.2</v>
      </c>
      <c r="H209" s="25">
        <f t="shared" si="33"/>
        <v>0</v>
      </c>
      <c r="I209" s="25">
        <f t="shared" si="33"/>
        <v>2031.2</v>
      </c>
      <c r="J209" s="3"/>
      <c r="K209" s="257"/>
    </row>
    <row r="210" spans="1:11" ht="24.75" customHeight="1" x14ac:dyDescent="0.2">
      <c r="A210" s="120" t="s">
        <v>371</v>
      </c>
      <c r="B210" s="90" t="s">
        <v>37</v>
      </c>
      <c r="C210" s="138" t="s">
        <v>10</v>
      </c>
      <c r="D210" s="138" t="s">
        <v>13</v>
      </c>
      <c r="E210" s="90" t="s">
        <v>492</v>
      </c>
      <c r="F210" s="90" t="s">
        <v>174</v>
      </c>
      <c r="G210" s="25">
        <f>G211</f>
        <v>2031.2</v>
      </c>
      <c r="H210" s="25">
        <f t="shared" si="33"/>
        <v>0</v>
      </c>
      <c r="I210" s="25">
        <f t="shared" si="33"/>
        <v>2031.2</v>
      </c>
      <c r="J210" s="3"/>
      <c r="K210" s="257"/>
    </row>
    <row r="211" spans="1:11" ht="24" customHeight="1" x14ac:dyDescent="0.2">
      <c r="A211" s="122" t="s">
        <v>365</v>
      </c>
      <c r="B211" s="91" t="s">
        <v>37</v>
      </c>
      <c r="C211" s="131" t="s">
        <v>10</v>
      </c>
      <c r="D211" s="131" t="s">
        <v>13</v>
      </c>
      <c r="E211" s="91" t="s">
        <v>492</v>
      </c>
      <c r="F211" s="91" t="s">
        <v>86</v>
      </c>
      <c r="G211" s="66">
        <v>2031.2</v>
      </c>
      <c r="H211" s="66">
        <v>0</v>
      </c>
      <c r="I211" s="66">
        <f>G211+H211</f>
        <v>2031.2</v>
      </c>
      <c r="J211" s="3"/>
      <c r="K211" s="257"/>
    </row>
    <row r="212" spans="1:11" ht="25.5" customHeight="1" x14ac:dyDescent="0.2">
      <c r="A212" s="5" t="s">
        <v>494</v>
      </c>
      <c r="B212" s="90" t="s">
        <v>37</v>
      </c>
      <c r="C212" s="138" t="s">
        <v>10</v>
      </c>
      <c r="D212" s="138" t="s">
        <v>13</v>
      </c>
      <c r="E212" s="90" t="s">
        <v>493</v>
      </c>
      <c r="F212" s="90"/>
      <c r="G212" s="25">
        <f>G213+G216</f>
        <v>13355.9</v>
      </c>
      <c r="H212" s="25">
        <f>H213+H216</f>
        <v>0</v>
      </c>
      <c r="I212" s="25">
        <f>I213+I216</f>
        <v>13355.9</v>
      </c>
      <c r="J212" s="3"/>
      <c r="K212" s="257"/>
    </row>
    <row r="213" spans="1:11" ht="26.25" customHeight="1" x14ac:dyDescent="0.2">
      <c r="A213" s="120" t="s">
        <v>370</v>
      </c>
      <c r="B213" s="90" t="s">
        <v>37</v>
      </c>
      <c r="C213" s="138" t="s">
        <v>10</v>
      </c>
      <c r="D213" s="138" t="s">
        <v>13</v>
      </c>
      <c r="E213" s="90" t="s">
        <v>493</v>
      </c>
      <c r="F213" s="90" t="s">
        <v>173</v>
      </c>
      <c r="G213" s="25">
        <f t="shared" ref="G213:I214" si="34">G214</f>
        <v>11615.9</v>
      </c>
      <c r="H213" s="25">
        <f t="shared" si="34"/>
        <v>0</v>
      </c>
      <c r="I213" s="25">
        <f t="shared" si="34"/>
        <v>11615.9</v>
      </c>
      <c r="J213" s="3"/>
      <c r="K213" s="257"/>
    </row>
    <row r="214" spans="1:11" ht="26.25" customHeight="1" x14ac:dyDescent="0.2">
      <c r="A214" s="120" t="s">
        <v>371</v>
      </c>
      <c r="B214" s="90" t="s">
        <v>37</v>
      </c>
      <c r="C214" s="138" t="s">
        <v>10</v>
      </c>
      <c r="D214" s="138" t="s">
        <v>13</v>
      </c>
      <c r="E214" s="90" t="s">
        <v>493</v>
      </c>
      <c r="F214" s="90" t="s">
        <v>174</v>
      </c>
      <c r="G214" s="25">
        <f t="shared" si="34"/>
        <v>11615.9</v>
      </c>
      <c r="H214" s="25">
        <f t="shared" si="34"/>
        <v>0</v>
      </c>
      <c r="I214" s="25">
        <f t="shared" si="34"/>
        <v>11615.9</v>
      </c>
      <c r="J214" s="3"/>
      <c r="K214" s="257"/>
    </row>
    <row r="215" spans="1:11" ht="24.75" customHeight="1" x14ac:dyDescent="0.2">
      <c r="A215" s="122" t="s">
        <v>365</v>
      </c>
      <c r="B215" s="91" t="s">
        <v>37</v>
      </c>
      <c r="C215" s="131" t="s">
        <v>10</v>
      </c>
      <c r="D215" s="131" t="s">
        <v>13</v>
      </c>
      <c r="E215" s="91" t="s">
        <v>493</v>
      </c>
      <c r="F215" s="91" t="s">
        <v>86</v>
      </c>
      <c r="G215" s="66">
        <v>11615.9</v>
      </c>
      <c r="H215" s="66">
        <v>0</v>
      </c>
      <c r="I215" s="66">
        <f>G215+H215</f>
        <v>11615.9</v>
      </c>
      <c r="J215" s="3"/>
      <c r="K215" s="257"/>
    </row>
    <row r="216" spans="1:11" ht="13.5" customHeight="1" x14ac:dyDescent="0.2">
      <c r="A216" s="5" t="s">
        <v>163</v>
      </c>
      <c r="B216" s="90" t="s">
        <v>37</v>
      </c>
      <c r="C216" s="138" t="s">
        <v>10</v>
      </c>
      <c r="D216" s="138" t="s">
        <v>13</v>
      </c>
      <c r="E216" s="90" t="s">
        <v>493</v>
      </c>
      <c r="F216" s="90" t="s">
        <v>161</v>
      </c>
      <c r="G216" s="25">
        <f t="shared" ref="G216:I217" si="35">G217</f>
        <v>1740</v>
      </c>
      <c r="H216" s="25">
        <f t="shared" si="35"/>
        <v>0</v>
      </c>
      <c r="I216" s="25">
        <f t="shared" si="35"/>
        <v>1740</v>
      </c>
      <c r="J216" s="3"/>
      <c r="K216" s="257"/>
    </row>
    <row r="217" spans="1:11" x14ac:dyDescent="0.2">
      <c r="A217" s="5" t="s">
        <v>497</v>
      </c>
      <c r="B217" s="90" t="s">
        <v>37</v>
      </c>
      <c r="C217" s="138" t="s">
        <v>10</v>
      </c>
      <c r="D217" s="138" t="s">
        <v>13</v>
      </c>
      <c r="E217" s="90" t="s">
        <v>493</v>
      </c>
      <c r="F217" s="90" t="s">
        <v>495</v>
      </c>
      <c r="G217" s="25">
        <f t="shared" si="35"/>
        <v>1740</v>
      </c>
      <c r="H217" s="25">
        <f t="shared" si="35"/>
        <v>0</v>
      </c>
      <c r="I217" s="25">
        <f t="shared" si="35"/>
        <v>1740</v>
      </c>
      <c r="J217" s="3"/>
      <c r="K217" s="257"/>
    </row>
    <row r="218" spans="1:11" ht="24" x14ac:dyDescent="0.2">
      <c r="A218" s="122" t="s">
        <v>498</v>
      </c>
      <c r="B218" s="91" t="s">
        <v>37</v>
      </c>
      <c r="C218" s="131" t="s">
        <v>10</v>
      </c>
      <c r="D218" s="131" t="s">
        <v>13</v>
      </c>
      <c r="E218" s="91" t="s">
        <v>493</v>
      </c>
      <c r="F218" s="91" t="s">
        <v>496</v>
      </c>
      <c r="G218" s="66">
        <v>1740</v>
      </c>
      <c r="H218" s="66">
        <v>0</v>
      </c>
      <c r="I218" s="66">
        <f>G218+H218</f>
        <v>1740</v>
      </c>
      <c r="J218" s="3"/>
      <c r="K218" s="257"/>
    </row>
    <row r="219" spans="1:11" ht="36" x14ac:dyDescent="0.2">
      <c r="A219" s="5" t="s">
        <v>618</v>
      </c>
      <c r="B219" s="90" t="s">
        <v>37</v>
      </c>
      <c r="C219" s="138" t="s">
        <v>10</v>
      </c>
      <c r="D219" s="138" t="s">
        <v>13</v>
      </c>
      <c r="E219" s="90" t="s">
        <v>617</v>
      </c>
      <c r="F219" s="90"/>
      <c r="G219" s="25">
        <f t="shared" ref="G219:I221" si="36">G220</f>
        <v>29662.799999999999</v>
      </c>
      <c r="H219" s="25">
        <f>H220+H223</f>
        <v>19637.3</v>
      </c>
      <c r="I219" s="25">
        <f>I220+I223</f>
        <v>49300.1</v>
      </c>
      <c r="J219" s="3"/>
      <c r="K219" s="257"/>
    </row>
    <row r="220" spans="1:11" ht="36" x14ac:dyDescent="0.2">
      <c r="A220" s="120" t="s">
        <v>370</v>
      </c>
      <c r="B220" s="90" t="s">
        <v>37</v>
      </c>
      <c r="C220" s="138" t="s">
        <v>10</v>
      </c>
      <c r="D220" s="138" t="s">
        <v>13</v>
      </c>
      <c r="E220" s="90" t="s">
        <v>617</v>
      </c>
      <c r="F220" s="90" t="s">
        <v>173</v>
      </c>
      <c r="G220" s="25">
        <f t="shared" si="36"/>
        <v>29662.799999999999</v>
      </c>
      <c r="H220" s="25">
        <f t="shared" si="36"/>
        <v>0</v>
      </c>
      <c r="I220" s="25">
        <f t="shared" si="36"/>
        <v>29662.799999999999</v>
      </c>
      <c r="J220" s="3"/>
      <c r="K220" s="257"/>
    </row>
    <row r="221" spans="1:11" ht="48" x14ac:dyDescent="0.2">
      <c r="A221" s="120" t="s">
        <v>371</v>
      </c>
      <c r="B221" s="90" t="s">
        <v>37</v>
      </c>
      <c r="C221" s="138" t="s">
        <v>10</v>
      </c>
      <c r="D221" s="138" t="s">
        <v>13</v>
      </c>
      <c r="E221" s="90" t="s">
        <v>617</v>
      </c>
      <c r="F221" s="90" t="s">
        <v>174</v>
      </c>
      <c r="G221" s="25">
        <f t="shared" si="36"/>
        <v>29662.799999999999</v>
      </c>
      <c r="H221" s="25">
        <f t="shared" si="36"/>
        <v>0</v>
      </c>
      <c r="I221" s="25">
        <f t="shared" si="36"/>
        <v>29662.799999999999</v>
      </c>
      <c r="J221" s="3"/>
      <c r="K221" s="257"/>
    </row>
    <row r="222" spans="1:11" ht="24.75" customHeight="1" x14ac:dyDescent="0.2">
      <c r="A222" s="122" t="s">
        <v>365</v>
      </c>
      <c r="B222" s="91" t="s">
        <v>37</v>
      </c>
      <c r="C222" s="131" t="s">
        <v>10</v>
      </c>
      <c r="D222" s="131" t="s">
        <v>13</v>
      </c>
      <c r="E222" s="91" t="s">
        <v>617</v>
      </c>
      <c r="F222" s="91" t="s">
        <v>86</v>
      </c>
      <c r="G222" s="66">
        <v>29662.799999999999</v>
      </c>
      <c r="H222" s="66"/>
      <c r="I222" s="66">
        <f>G222+H222</f>
        <v>29662.799999999999</v>
      </c>
      <c r="J222" s="3"/>
      <c r="K222" s="257"/>
    </row>
    <row r="223" spans="1:11" x14ac:dyDescent="0.2">
      <c r="A223" s="5" t="s">
        <v>163</v>
      </c>
      <c r="B223" s="90" t="s">
        <v>37</v>
      </c>
      <c r="C223" s="138" t="s">
        <v>10</v>
      </c>
      <c r="D223" s="138" t="s">
        <v>13</v>
      </c>
      <c r="E223" s="90" t="s">
        <v>617</v>
      </c>
      <c r="F223" s="90" t="s">
        <v>161</v>
      </c>
      <c r="G223" s="25">
        <f t="shared" ref="G223:I224" si="37">G224</f>
        <v>0</v>
      </c>
      <c r="H223" s="25">
        <f t="shared" si="37"/>
        <v>19637.3</v>
      </c>
      <c r="I223" s="25">
        <f t="shared" si="37"/>
        <v>19637.3</v>
      </c>
      <c r="J223" s="3"/>
      <c r="K223" s="257"/>
    </row>
    <row r="224" spans="1:11" x14ac:dyDescent="0.2">
      <c r="A224" s="5" t="s">
        <v>497</v>
      </c>
      <c r="B224" s="90" t="s">
        <v>37</v>
      </c>
      <c r="C224" s="138" t="s">
        <v>10</v>
      </c>
      <c r="D224" s="138" t="s">
        <v>13</v>
      </c>
      <c r="E224" s="90" t="s">
        <v>617</v>
      </c>
      <c r="F224" s="90" t="s">
        <v>495</v>
      </c>
      <c r="G224" s="25">
        <f t="shared" si="37"/>
        <v>0</v>
      </c>
      <c r="H224" s="25">
        <f t="shared" si="37"/>
        <v>19637.3</v>
      </c>
      <c r="I224" s="25">
        <f t="shared" si="37"/>
        <v>19637.3</v>
      </c>
      <c r="J224" s="3"/>
      <c r="K224" s="257"/>
    </row>
    <row r="225" spans="1:11" ht="24" x14ac:dyDescent="0.2">
      <c r="A225" s="122" t="s">
        <v>498</v>
      </c>
      <c r="B225" s="91" t="s">
        <v>37</v>
      </c>
      <c r="C225" s="131" t="s">
        <v>10</v>
      </c>
      <c r="D225" s="131" t="s">
        <v>13</v>
      </c>
      <c r="E225" s="91" t="s">
        <v>617</v>
      </c>
      <c r="F225" s="91" t="s">
        <v>496</v>
      </c>
      <c r="G225" s="66"/>
      <c r="H225" s="66">
        <v>19637.3</v>
      </c>
      <c r="I225" s="66">
        <f>H225</f>
        <v>19637.3</v>
      </c>
      <c r="J225" s="3"/>
      <c r="K225" s="257"/>
    </row>
    <row r="226" spans="1:11" ht="36" x14ac:dyDescent="0.2">
      <c r="A226" s="5" t="s">
        <v>438</v>
      </c>
      <c r="B226" s="90" t="s">
        <v>37</v>
      </c>
      <c r="C226" s="138" t="s">
        <v>10</v>
      </c>
      <c r="D226" s="138" t="s">
        <v>13</v>
      </c>
      <c r="E226" s="90" t="s">
        <v>436</v>
      </c>
      <c r="F226" s="90"/>
      <c r="G226" s="25">
        <f t="shared" ref="G226:I228" si="38">G227</f>
        <v>3157</v>
      </c>
      <c r="H226" s="25">
        <f t="shared" si="38"/>
        <v>-300</v>
      </c>
      <c r="I226" s="25">
        <f t="shared" si="38"/>
        <v>2857</v>
      </c>
      <c r="J226" s="3"/>
      <c r="K226" s="257"/>
    </row>
    <row r="227" spans="1:11" ht="24" x14ac:dyDescent="0.2">
      <c r="A227" s="120" t="s">
        <v>387</v>
      </c>
      <c r="B227" s="90" t="s">
        <v>37</v>
      </c>
      <c r="C227" s="138" t="s">
        <v>10</v>
      </c>
      <c r="D227" s="138" t="s">
        <v>13</v>
      </c>
      <c r="E227" s="90" t="s">
        <v>436</v>
      </c>
      <c r="F227" s="90" t="s">
        <v>173</v>
      </c>
      <c r="G227" s="25">
        <f t="shared" si="38"/>
        <v>3157</v>
      </c>
      <c r="H227" s="25">
        <f t="shared" si="38"/>
        <v>-300</v>
      </c>
      <c r="I227" s="25">
        <f t="shared" si="38"/>
        <v>2857</v>
      </c>
      <c r="J227" s="3"/>
      <c r="K227" s="257"/>
    </row>
    <row r="228" spans="1:11" ht="24" x14ac:dyDescent="0.2">
      <c r="A228" s="120" t="s">
        <v>388</v>
      </c>
      <c r="B228" s="90" t="s">
        <v>37</v>
      </c>
      <c r="C228" s="138" t="s">
        <v>10</v>
      </c>
      <c r="D228" s="138" t="s">
        <v>13</v>
      </c>
      <c r="E228" s="90" t="s">
        <v>436</v>
      </c>
      <c r="F228" s="90" t="s">
        <v>174</v>
      </c>
      <c r="G228" s="25">
        <f t="shared" si="38"/>
        <v>3157</v>
      </c>
      <c r="H228" s="25">
        <f t="shared" si="38"/>
        <v>-300</v>
      </c>
      <c r="I228" s="25">
        <f t="shared" si="38"/>
        <v>2857</v>
      </c>
      <c r="J228" s="3"/>
      <c r="K228" s="257"/>
    </row>
    <row r="229" spans="1:11" ht="24" x14ac:dyDescent="0.2">
      <c r="A229" s="122" t="s">
        <v>391</v>
      </c>
      <c r="B229" s="91" t="s">
        <v>37</v>
      </c>
      <c r="C229" s="131" t="s">
        <v>10</v>
      </c>
      <c r="D229" s="131" t="s">
        <v>13</v>
      </c>
      <c r="E229" s="91" t="s">
        <v>436</v>
      </c>
      <c r="F229" s="91" t="s">
        <v>86</v>
      </c>
      <c r="G229" s="66">
        <v>3157</v>
      </c>
      <c r="H229" s="66">
        <v>-300</v>
      </c>
      <c r="I229" s="66">
        <f>G229+H229</f>
        <v>2857</v>
      </c>
      <c r="J229" s="3"/>
      <c r="K229" s="257"/>
    </row>
    <row r="230" spans="1:11" ht="36" x14ac:dyDescent="0.2">
      <c r="A230" s="5" t="s">
        <v>439</v>
      </c>
      <c r="B230" s="90" t="s">
        <v>37</v>
      </c>
      <c r="C230" s="138" t="s">
        <v>10</v>
      </c>
      <c r="D230" s="138" t="s">
        <v>13</v>
      </c>
      <c r="E230" s="90" t="s">
        <v>437</v>
      </c>
      <c r="F230" s="90"/>
      <c r="G230" s="25">
        <f t="shared" ref="G230:I232" si="39">G231</f>
        <v>470</v>
      </c>
      <c r="H230" s="25">
        <f t="shared" si="39"/>
        <v>0</v>
      </c>
      <c r="I230" s="25">
        <f t="shared" si="39"/>
        <v>470</v>
      </c>
      <c r="J230" s="3"/>
      <c r="K230" s="257"/>
    </row>
    <row r="231" spans="1:11" ht="24" x14ac:dyDescent="0.2">
      <c r="A231" s="120" t="s">
        <v>387</v>
      </c>
      <c r="B231" s="90" t="s">
        <v>37</v>
      </c>
      <c r="C231" s="138" t="s">
        <v>10</v>
      </c>
      <c r="D231" s="138" t="s">
        <v>13</v>
      </c>
      <c r="E231" s="90" t="s">
        <v>437</v>
      </c>
      <c r="F231" s="90" t="s">
        <v>173</v>
      </c>
      <c r="G231" s="25">
        <f t="shared" si="39"/>
        <v>470</v>
      </c>
      <c r="H231" s="25">
        <f t="shared" si="39"/>
        <v>0</v>
      </c>
      <c r="I231" s="25">
        <f t="shared" si="39"/>
        <v>470</v>
      </c>
      <c r="J231" s="3"/>
      <c r="K231" s="257"/>
    </row>
    <row r="232" spans="1:11" ht="24" x14ac:dyDescent="0.2">
      <c r="A232" s="120" t="s">
        <v>388</v>
      </c>
      <c r="B232" s="90" t="s">
        <v>37</v>
      </c>
      <c r="C232" s="138" t="s">
        <v>10</v>
      </c>
      <c r="D232" s="138" t="s">
        <v>13</v>
      </c>
      <c r="E232" s="90" t="s">
        <v>437</v>
      </c>
      <c r="F232" s="90" t="s">
        <v>174</v>
      </c>
      <c r="G232" s="25">
        <f t="shared" si="39"/>
        <v>470</v>
      </c>
      <c r="H232" s="25">
        <f t="shared" si="39"/>
        <v>0</v>
      </c>
      <c r="I232" s="25">
        <f t="shared" si="39"/>
        <v>470</v>
      </c>
      <c r="J232" s="3"/>
      <c r="K232" s="257"/>
    </row>
    <row r="233" spans="1:11" ht="24" x14ac:dyDescent="0.2">
      <c r="A233" s="122" t="s">
        <v>391</v>
      </c>
      <c r="B233" s="91" t="s">
        <v>37</v>
      </c>
      <c r="C233" s="131" t="s">
        <v>10</v>
      </c>
      <c r="D233" s="131" t="s">
        <v>13</v>
      </c>
      <c r="E233" s="91" t="s">
        <v>437</v>
      </c>
      <c r="F233" s="91" t="s">
        <v>86</v>
      </c>
      <c r="G233" s="66">
        <v>470</v>
      </c>
      <c r="H233" s="66"/>
      <c r="I233" s="66">
        <f>G233+H233</f>
        <v>470</v>
      </c>
      <c r="J233" s="3"/>
      <c r="K233" s="257"/>
    </row>
    <row r="234" spans="1:11" ht="36" x14ac:dyDescent="0.2">
      <c r="A234" s="5" t="s">
        <v>541</v>
      </c>
      <c r="B234" s="90" t="s">
        <v>37</v>
      </c>
      <c r="C234" s="138" t="s">
        <v>10</v>
      </c>
      <c r="D234" s="138" t="s">
        <v>13</v>
      </c>
      <c r="E234" s="90" t="s">
        <v>540</v>
      </c>
      <c r="F234" s="90"/>
      <c r="G234" s="25">
        <f t="shared" ref="G234:I236" si="40">G235</f>
        <v>650</v>
      </c>
      <c r="H234" s="25">
        <f t="shared" si="40"/>
        <v>300</v>
      </c>
      <c r="I234" s="25">
        <f t="shared" si="40"/>
        <v>950</v>
      </c>
      <c r="J234" s="3"/>
      <c r="K234" s="257"/>
    </row>
    <row r="235" spans="1:11" ht="24" x14ac:dyDescent="0.2">
      <c r="A235" s="120" t="s">
        <v>387</v>
      </c>
      <c r="B235" s="90" t="s">
        <v>37</v>
      </c>
      <c r="C235" s="138" t="s">
        <v>10</v>
      </c>
      <c r="D235" s="138" t="s">
        <v>13</v>
      </c>
      <c r="E235" s="90" t="s">
        <v>540</v>
      </c>
      <c r="F235" s="90" t="s">
        <v>173</v>
      </c>
      <c r="G235" s="25">
        <f t="shared" si="40"/>
        <v>650</v>
      </c>
      <c r="H235" s="25">
        <f t="shared" si="40"/>
        <v>300</v>
      </c>
      <c r="I235" s="25">
        <f t="shared" si="40"/>
        <v>950</v>
      </c>
      <c r="J235" s="3"/>
      <c r="K235" s="257"/>
    </row>
    <row r="236" spans="1:11" ht="24" x14ac:dyDescent="0.2">
      <c r="A236" s="120" t="s">
        <v>388</v>
      </c>
      <c r="B236" s="90" t="s">
        <v>37</v>
      </c>
      <c r="C236" s="138" t="s">
        <v>10</v>
      </c>
      <c r="D236" s="138" t="s">
        <v>13</v>
      </c>
      <c r="E236" s="90" t="s">
        <v>540</v>
      </c>
      <c r="F236" s="90" t="s">
        <v>174</v>
      </c>
      <c r="G236" s="25">
        <f t="shared" si="40"/>
        <v>650</v>
      </c>
      <c r="H236" s="25">
        <f t="shared" si="40"/>
        <v>300</v>
      </c>
      <c r="I236" s="25">
        <f t="shared" si="40"/>
        <v>950</v>
      </c>
      <c r="J236" s="3"/>
      <c r="K236" s="257"/>
    </row>
    <row r="237" spans="1:11" ht="24" x14ac:dyDescent="0.2">
      <c r="A237" s="122" t="s">
        <v>391</v>
      </c>
      <c r="B237" s="91" t="s">
        <v>37</v>
      </c>
      <c r="C237" s="131" t="s">
        <v>10</v>
      </c>
      <c r="D237" s="131" t="s">
        <v>13</v>
      </c>
      <c r="E237" s="91" t="s">
        <v>540</v>
      </c>
      <c r="F237" s="91" t="s">
        <v>86</v>
      </c>
      <c r="G237" s="66">
        <v>650</v>
      </c>
      <c r="H237" s="66">
        <v>300</v>
      </c>
      <c r="I237" s="66">
        <f>G237+H237</f>
        <v>950</v>
      </c>
      <c r="J237" s="3"/>
      <c r="K237" s="257"/>
    </row>
    <row r="238" spans="1:11" ht="24" x14ac:dyDescent="0.2">
      <c r="A238" s="5" t="s">
        <v>440</v>
      </c>
      <c r="B238" s="90" t="s">
        <v>37</v>
      </c>
      <c r="C238" s="138" t="s">
        <v>10</v>
      </c>
      <c r="D238" s="138" t="s">
        <v>13</v>
      </c>
      <c r="E238" s="90" t="s">
        <v>441</v>
      </c>
      <c r="F238" s="141"/>
      <c r="G238" s="34">
        <f t="shared" ref="G238:I240" si="41">G239</f>
        <v>5000</v>
      </c>
      <c r="H238" s="34">
        <f t="shared" si="41"/>
        <v>-828.6</v>
      </c>
      <c r="I238" s="34">
        <f t="shared" si="41"/>
        <v>4171.3999999999996</v>
      </c>
      <c r="J238" s="3"/>
      <c r="K238" s="257"/>
    </row>
    <row r="239" spans="1:11" ht="24" x14ac:dyDescent="0.2">
      <c r="A239" s="120" t="s">
        <v>387</v>
      </c>
      <c r="B239" s="90" t="s">
        <v>37</v>
      </c>
      <c r="C239" s="138" t="s">
        <v>10</v>
      </c>
      <c r="D239" s="138" t="s">
        <v>13</v>
      </c>
      <c r="E239" s="90" t="s">
        <v>441</v>
      </c>
      <c r="F239" s="90" t="s">
        <v>173</v>
      </c>
      <c r="G239" s="34">
        <f t="shared" si="41"/>
        <v>5000</v>
      </c>
      <c r="H239" s="34">
        <f t="shared" si="41"/>
        <v>-828.6</v>
      </c>
      <c r="I239" s="34">
        <f t="shared" si="41"/>
        <v>4171.3999999999996</v>
      </c>
      <c r="J239" s="3"/>
      <c r="K239" s="257"/>
    </row>
    <row r="240" spans="1:11" ht="24" x14ac:dyDescent="0.2">
      <c r="A240" s="120" t="s">
        <v>388</v>
      </c>
      <c r="B240" s="90" t="s">
        <v>37</v>
      </c>
      <c r="C240" s="138" t="s">
        <v>10</v>
      </c>
      <c r="D240" s="138" t="s">
        <v>13</v>
      </c>
      <c r="E240" s="90" t="s">
        <v>441</v>
      </c>
      <c r="F240" s="90" t="s">
        <v>174</v>
      </c>
      <c r="G240" s="34">
        <f t="shared" si="41"/>
        <v>5000</v>
      </c>
      <c r="H240" s="34">
        <f t="shared" si="41"/>
        <v>-828.6</v>
      </c>
      <c r="I240" s="34">
        <f t="shared" si="41"/>
        <v>4171.3999999999996</v>
      </c>
      <c r="J240" s="3"/>
      <c r="K240" s="257"/>
    </row>
    <row r="241" spans="1:11" ht="24" x14ac:dyDescent="0.2">
      <c r="A241" s="122" t="s">
        <v>391</v>
      </c>
      <c r="B241" s="91" t="s">
        <v>37</v>
      </c>
      <c r="C241" s="131" t="s">
        <v>10</v>
      </c>
      <c r="D241" s="131" t="s">
        <v>13</v>
      </c>
      <c r="E241" s="91" t="s">
        <v>441</v>
      </c>
      <c r="F241" s="91" t="s">
        <v>86</v>
      </c>
      <c r="G241" s="66">
        <v>5000</v>
      </c>
      <c r="H241" s="66">
        <v>-828.6</v>
      </c>
      <c r="I241" s="66">
        <f>G241+H241</f>
        <v>4171.3999999999996</v>
      </c>
      <c r="J241" s="3"/>
      <c r="K241" s="257"/>
    </row>
    <row r="242" spans="1:11" ht="36" x14ac:dyDescent="0.2">
      <c r="A242" s="20" t="s">
        <v>443</v>
      </c>
      <c r="B242" s="141" t="s">
        <v>37</v>
      </c>
      <c r="C242" s="142" t="s">
        <v>10</v>
      </c>
      <c r="D242" s="142" t="s">
        <v>13</v>
      </c>
      <c r="E242" s="141" t="s">
        <v>442</v>
      </c>
      <c r="F242" s="141"/>
      <c r="G242" s="34">
        <f t="shared" ref="G242:I244" si="42">G243</f>
        <v>5996</v>
      </c>
      <c r="H242" s="34">
        <f t="shared" si="42"/>
        <v>828.6</v>
      </c>
      <c r="I242" s="34">
        <f t="shared" si="42"/>
        <v>6824.6</v>
      </c>
      <c r="J242" s="3"/>
      <c r="K242" s="257"/>
    </row>
    <row r="243" spans="1:11" ht="24" x14ac:dyDescent="0.2">
      <c r="A243" s="120" t="s">
        <v>387</v>
      </c>
      <c r="B243" s="141" t="s">
        <v>37</v>
      </c>
      <c r="C243" s="142" t="s">
        <v>10</v>
      </c>
      <c r="D243" s="142" t="s">
        <v>13</v>
      </c>
      <c r="E243" s="141" t="s">
        <v>442</v>
      </c>
      <c r="F243" s="141" t="s">
        <v>173</v>
      </c>
      <c r="G243" s="34">
        <f t="shared" si="42"/>
        <v>5996</v>
      </c>
      <c r="H243" s="34">
        <f t="shared" si="42"/>
        <v>828.6</v>
      </c>
      <c r="I243" s="34">
        <f t="shared" si="42"/>
        <v>6824.6</v>
      </c>
      <c r="J243" s="3"/>
      <c r="K243" s="257"/>
    </row>
    <row r="244" spans="1:11" ht="24" x14ac:dyDescent="0.2">
      <c r="A244" s="120" t="s">
        <v>388</v>
      </c>
      <c r="B244" s="141" t="s">
        <v>37</v>
      </c>
      <c r="C244" s="142" t="s">
        <v>10</v>
      </c>
      <c r="D244" s="142" t="s">
        <v>13</v>
      </c>
      <c r="E244" s="141" t="s">
        <v>442</v>
      </c>
      <c r="F244" s="141" t="s">
        <v>174</v>
      </c>
      <c r="G244" s="34">
        <f t="shared" si="42"/>
        <v>5996</v>
      </c>
      <c r="H244" s="34">
        <f t="shared" si="42"/>
        <v>828.6</v>
      </c>
      <c r="I244" s="34">
        <f t="shared" si="42"/>
        <v>6824.6</v>
      </c>
      <c r="J244" s="3"/>
      <c r="K244" s="257"/>
    </row>
    <row r="245" spans="1:11" ht="24" x14ac:dyDescent="0.2">
      <c r="A245" s="122" t="s">
        <v>391</v>
      </c>
      <c r="B245" s="91" t="s">
        <v>37</v>
      </c>
      <c r="C245" s="131" t="s">
        <v>10</v>
      </c>
      <c r="D245" s="131" t="s">
        <v>13</v>
      </c>
      <c r="E245" s="91" t="s">
        <v>442</v>
      </c>
      <c r="F245" s="91" t="s">
        <v>86</v>
      </c>
      <c r="G245" s="66">
        <v>5996</v>
      </c>
      <c r="H245" s="66">
        <v>828.6</v>
      </c>
      <c r="I245" s="66">
        <f>G245+H245</f>
        <v>6824.6</v>
      </c>
      <c r="J245" s="3"/>
      <c r="K245" s="257"/>
    </row>
    <row r="246" spans="1:11" x14ac:dyDescent="0.2">
      <c r="A246" s="5" t="s">
        <v>28</v>
      </c>
      <c r="B246" s="90" t="s">
        <v>37</v>
      </c>
      <c r="C246" s="137" t="s">
        <v>10</v>
      </c>
      <c r="D246" s="137" t="s">
        <v>27</v>
      </c>
      <c r="E246" s="90" t="s">
        <v>7</v>
      </c>
      <c r="F246" s="90" t="s">
        <v>7</v>
      </c>
      <c r="G246" s="25">
        <f>G247</f>
        <v>5929.5999999999995</v>
      </c>
      <c r="H246" s="25">
        <f>H247</f>
        <v>0</v>
      </c>
      <c r="I246" s="25">
        <f>I247</f>
        <v>5929.5999999999995</v>
      </c>
      <c r="J246" s="3"/>
      <c r="K246" s="257"/>
    </row>
    <row r="247" spans="1:11" x14ac:dyDescent="0.2">
      <c r="A247" s="5" t="s">
        <v>148</v>
      </c>
      <c r="B247" s="90" t="s">
        <v>37</v>
      </c>
      <c r="C247" s="138" t="s">
        <v>10</v>
      </c>
      <c r="D247" s="138" t="s">
        <v>27</v>
      </c>
      <c r="E247" s="90" t="s">
        <v>147</v>
      </c>
      <c r="F247" s="90"/>
      <c r="G247" s="25">
        <f>G253+G256+G263+G248</f>
        <v>5929.5999999999995</v>
      </c>
      <c r="H247" s="25">
        <f>H253+H256+H263+H248</f>
        <v>0</v>
      </c>
      <c r="I247" s="25">
        <f>I253+I256+I263+I248</f>
        <v>5929.5999999999995</v>
      </c>
      <c r="J247" s="3"/>
      <c r="K247" s="257"/>
    </row>
    <row r="248" spans="1:11" ht="24" x14ac:dyDescent="0.2">
      <c r="A248" s="5" t="s">
        <v>546</v>
      </c>
      <c r="B248" s="90" t="s">
        <v>37</v>
      </c>
      <c r="C248" s="138" t="s">
        <v>10</v>
      </c>
      <c r="D248" s="138" t="s">
        <v>27</v>
      </c>
      <c r="E248" s="90" t="s">
        <v>545</v>
      </c>
      <c r="F248" s="90"/>
      <c r="G248" s="25">
        <f t="shared" ref="G248:I250" si="43">G249</f>
        <v>2.7</v>
      </c>
      <c r="H248" s="25">
        <f t="shared" si="43"/>
        <v>0</v>
      </c>
      <c r="I248" s="25">
        <f t="shared" si="43"/>
        <v>2.7</v>
      </c>
      <c r="J248" s="3"/>
      <c r="K248" s="257"/>
    </row>
    <row r="249" spans="1:11" ht="17.25" customHeight="1" x14ac:dyDescent="0.2">
      <c r="A249" s="120" t="s">
        <v>387</v>
      </c>
      <c r="B249" s="90" t="s">
        <v>37</v>
      </c>
      <c r="C249" s="138" t="s">
        <v>10</v>
      </c>
      <c r="D249" s="138" t="s">
        <v>27</v>
      </c>
      <c r="E249" s="90" t="s">
        <v>545</v>
      </c>
      <c r="F249" s="90" t="s">
        <v>173</v>
      </c>
      <c r="G249" s="25">
        <f t="shared" si="43"/>
        <v>2.7</v>
      </c>
      <c r="H249" s="25">
        <f t="shared" si="43"/>
        <v>0</v>
      </c>
      <c r="I249" s="25">
        <f t="shared" si="43"/>
        <v>2.7</v>
      </c>
      <c r="J249" s="3"/>
      <c r="K249" s="257"/>
    </row>
    <row r="250" spans="1:11" ht="24" customHeight="1" x14ac:dyDescent="0.2">
      <c r="A250" s="120" t="s">
        <v>388</v>
      </c>
      <c r="B250" s="90" t="s">
        <v>37</v>
      </c>
      <c r="C250" s="138" t="s">
        <v>10</v>
      </c>
      <c r="D250" s="138" t="s">
        <v>27</v>
      </c>
      <c r="E250" s="90" t="s">
        <v>545</v>
      </c>
      <c r="F250" s="90" t="s">
        <v>174</v>
      </c>
      <c r="G250" s="25">
        <f t="shared" si="43"/>
        <v>2.7</v>
      </c>
      <c r="H250" s="25">
        <f t="shared" si="43"/>
        <v>0</v>
      </c>
      <c r="I250" s="25">
        <f t="shared" si="43"/>
        <v>2.7</v>
      </c>
      <c r="J250" s="3"/>
      <c r="K250" s="257"/>
    </row>
    <row r="251" spans="1:11" ht="33" customHeight="1" x14ac:dyDescent="0.2">
      <c r="A251" s="122" t="s">
        <v>391</v>
      </c>
      <c r="B251" s="91" t="s">
        <v>37</v>
      </c>
      <c r="C251" s="131" t="s">
        <v>10</v>
      </c>
      <c r="D251" s="131" t="s">
        <v>27</v>
      </c>
      <c r="E251" s="91" t="s">
        <v>545</v>
      </c>
      <c r="F251" s="91" t="s">
        <v>86</v>
      </c>
      <c r="G251" s="66">
        <v>2.7</v>
      </c>
      <c r="H251" s="66"/>
      <c r="I251" s="66">
        <f>G251+H251</f>
        <v>2.7</v>
      </c>
      <c r="J251" s="3"/>
      <c r="K251" s="257"/>
    </row>
    <row r="252" spans="1:11" ht="18" customHeight="1" x14ac:dyDescent="0.2">
      <c r="A252" s="122" t="s">
        <v>513</v>
      </c>
      <c r="B252" s="91" t="s">
        <v>37</v>
      </c>
      <c r="C252" s="131" t="s">
        <v>10</v>
      </c>
      <c r="D252" s="131" t="s">
        <v>27</v>
      </c>
      <c r="E252" s="91" t="s">
        <v>545</v>
      </c>
      <c r="F252" s="91" t="s">
        <v>86</v>
      </c>
      <c r="G252" s="66">
        <v>2.7</v>
      </c>
      <c r="H252" s="66"/>
      <c r="I252" s="66">
        <f>G252+H252</f>
        <v>2.7</v>
      </c>
      <c r="J252" s="3"/>
      <c r="K252" s="257"/>
    </row>
    <row r="253" spans="1:11" ht="36" x14ac:dyDescent="0.2">
      <c r="A253" s="6" t="s">
        <v>422</v>
      </c>
      <c r="B253" s="90" t="s">
        <v>37</v>
      </c>
      <c r="C253" s="137" t="s">
        <v>10</v>
      </c>
      <c r="D253" s="137" t="s">
        <v>27</v>
      </c>
      <c r="E253" s="90" t="s">
        <v>413</v>
      </c>
      <c r="F253" s="90" t="s">
        <v>7</v>
      </c>
      <c r="G253" s="32">
        <f t="shared" ref="G253:I254" si="44">G254</f>
        <v>4500</v>
      </c>
      <c r="H253" s="32">
        <f t="shared" si="44"/>
        <v>0</v>
      </c>
      <c r="I253" s="32">
        <f t="shared" si="44"/>
        <v>4500</v>
      </c>
      <c r="J253" s="3"/>
      <c r="K253" s="257"/>
    </row>
    <row r="254" spans="1:11" x14ac:dyDescent="0.2">
      <c r="A254" s="108" t="s">
        <v>175</v>
      </c>
      <c r="B254" s="90" t="s">
        <v>37</v>
      </c>
      <c r="C254" s="137" t="s">
        <v>10</v>
      </c>
      <c r="D254" s="137" t="s">
        <v>27</v>
      </c>
      <c r="E254" s="90" t="s">
        <v>413</v>
      </c>
      <c r="F254" s="90" t="s">
        <v>176</v>
      </c>
      <c r="G254" s="32">
        <f t="shared" si="44"/>
        <v>4500</v>
      </c>
      <c r="H254" s="32">
        <f t="shared" si="44"/>
        <v>0</v>
      </c>
      <c r="I254" s="32">
        <f t="shared" si="44"/>
        <v>4500</v>
      </c>
      <c r="J254" s="3"/>
      <c r="K254" s="257"/>
    </row>
    <row r="255" spans="1:11" ht="24" x14ac:dyDescent="0.2">
      <c r="A255" s="26" t="s">
        <v>154</v>
      </c>
      <c r="B255" s="91" t="s">
        <v>37</v>
      </c>
      <c r="C255" s="131" t="s">
        <v>10</v>
      </c>
      <c r="D255" s="131" t="s">
        <v>27</v>
      </c>
      <c r="E255" s="91" t="s">
        <v>413</v>
      </c>
      <c r="F255" s="91" t="s">
        <v>91</v>
      </c>
      <c r="G255" s="66">
        <v>4500</v>
      </c>
      <c r="H255" s="66"/>
      <c r="I255" s="66">
        <f>G255+H255</f>
        <v>4500</v>
      </c>
      <c r="J255" s="3"/>
      <c r="K255" s="257"/>
    </row>
    <row r="256" spans="1:11" ht="48" x14ac:dyDescent="0.2">
      <c r="A256" s="49" t="s">
        <v>423</v>
      </c>
      <c r="B256" s="90" t="s">
        <v>37</v>
      </c>
      <c r="C256" s="137" t="s">
        <v>10</v>
      </c>
      <c r="D256" s="137" t="s">
        <v>27</v>
      </c>
      <c r="E256" s="90" t="s">
        <v>414</v>
      </c>
      <c r="F256" s="90"/>
      <c r="G256" s="32">
        <f>G257+G260</f>
        <v>56.9</v>
      </c>
      <c r="H256" s="32">
        <f>H257+H260</f>
        <v>0</v>
      </c>
      <c r="I256" s="32">
        <f>I257+I260</f>
        <v>56.9</v>
      </c>
      <c r="J256" s="3"/>
      <c r="K256" s="257"/>
    </row>
    <row r="257" spans="1:11" ht="48" x14ac:dyDescent="0.2">
      <c r="A257" s="71" t="s">
        <v>404</v>
      </c>
      <c r="B257" s="90" t="s">
        <v>37</v>
      </c>
      <c r="C257" s="137" t="s">
        <v>10</v>
      </c>
      <c r="D257" s="137" t="s">
        <v>27</v>
      </c>
      <c r="E257" s="90" t="s">
        <v>414</v>
      </c>
      <c r="F257" s="90" t="s">
        <v>171</v>
      </c>
      <c r="G257" s="32">
        <f t="shared" ref="G257:I258" si="45">G258</f>
        <v>53.9</v>
      </c>
      <c r="H257" s="32">
        <f t="shared" si="45"/>
        <v>0</v>
      </c>
      <c r="I257" s="32">
        <f t="shared" si="45"/>
        <v>53.9</v>
      </c>
      <c r="J257" s="3"/>
      <c r="K257" s="257"/>
    </row>
    <row r="258" spans="1:11" ht="24" x14ac:dyDescent="0.2">
      <c r="A258" s="49" t="s">
        <v>172</v>
      </c>
      <c r="B258" s="90" t="s">
        <v>37</v>
      </c>
      <c r="C258" s="137" t="s">
        <v>10</v>
      </c>
      <c r="D258" s="137" t="s">
        <v>27</v>
      </c>
      <c r="E258" s="90" t="s">
        <v>414</v>
      </c>
      <c r="F258" s="90" t="s">
        <v>170</v>
      </c>
      <c r="G258" s="32">
        <f t="shared" si="45"/>
        <v>53.9</v>
      </c>
      <c r="H258" s="32">
        <f t="shared" si="45"/>
        <v>0</v>
      </c>
      <c r="I258" s="32">
        <f t="shared" si="45"/>
        <v>53.9</v>
      </c>
      <c r="J258" s="3"/>
      <c r="K258" s="257"/>
    </row>
    <row r="259" spans="1:11" ht="24" x14ac:dyDescent="0.2">
      <c r="A259" s="124" t="s">
        <v>398</v>
      </c>
      <c r="B259" s="91" t="s">
        <v>37</v>
      </c>
      <c r="C259" s="131" t="s">
        <v>10</v>
      </c>
      <c r="D259" s="131" t="s">
        <v>27</v>
      </c>
      <c r="E259" s="91" t="s">
        <v>414</v>
      </c>
      <c r="F259" s="91" t="s">
        <v>87</v>
      </c>
      <c r="G259" s="66">
        <f>56.9-G262</f>
        <v>53.9</v>
      </c>
      <c r="H259" s="66"/>
      <c r="I259" s="66">
        <f>G259+H259</f>
        <v>53.9</v>
      </c>
      <c r="J259" s="3"/>
      <c r="K259" s="257"/>
    </row>
    <row r="260" spans="1:11" ht="24" x14ac:dyDescent="0.2">
      <c r="A260" s="120" t="s">
        <v>387</v>
      </c>
      <c r="B260" s="90" t="s">
        <v>37</v>
      </c>
      <c r="C260" s="137" t="s">
        <v>10</v>
      </c>
      <c r="D260" s="137" t="s">
        <v>27</v>
      </c>
      <c r="E260" s="90" t="s">
        <v>414</v>
      </c>
      <c r="F260" s="90" t="s">
        <v>173</v>
      </c>
      <c r="G260" s="32">
        <f t="shared" ref="G260:I261" si="46">G261</f>
        <v>3</v>
      </c>
      <c r="H260" s="32">
        <f t="shared" si="46"/>
        <v>0</v>
      </c>
      <c r="I260" s="32">
        <f t="shared" si="46"/>
        <v>3</v>
      </c>
      <c r="J260" s="3"/>
      <c r="K260" s="257"/>
    </row>
    <row r="261" spans="1:11" ht="24" x14ac:dyDescent="0.2">
      <c r="A261" s="108" t="s">
        <v>388</v>
      </c>
      <c r="B261" s="90" t="s">
        <v>37</v>
      </c>
      <c r="C261" s="137" t="s">
        <v>10</v>
      </c>
      <c r="D261" s="137" t="s">
        <v>27</v>
      </c>
      <c r="E261" s="90" t="s">
        <v>414</v>
      </c>
      <c r="F261" s="141" t="s">
        <v>174</v>
      </c>
      <c r="G261" s="32">
        <f t="shared" si="46"/>
        <v>3</v>
      </c>
      <c r="H261" s="32">
        <f t="shared" si="46"/>
        <v>0</v>
      </c>
      <c r="I261" s="32">
        <f t="shared" si="46"/>
        <v>3</v>
      </c>
      <c r="J261" s="3"/>
      <c r="K261" s="257"/>
    </row>
    <row r="262" spans="1:11" ht="24" x14ac:dyDescent="0.2">
      <c r="A262" s="122" t="s">
        <v>391</v>
      </c>
      <c r="B262" s="91" t="s">
        <v>37</v>
      </c>
      <c r="C262" s="131" t="s">
        <v>10</v>
      </c>
      <c r="D262" s="131" t="s">
        <v>27</v>
      </c>
      <c r="E262" s="91" t="s">
        <v>414</v>
      </c>
      <c r="F262" s="91" t="s">
        <v>86</v>
      </c>
      <c r="G262" s="66">
        <v>3</v>
      </c>
      <c r="H262" s="66"/>
      <c r="I262" s="66">
        <f>G262+H262</f>
        <v>3</v>
      </c>
      <c r="J262" s="3"/>
      <c r="K262" s="257"/>
    </row>
    <row r="263" spans="1:11" ht="30" customHeight="1" x14ac:dyDescent="0.2">
      <c r="A263" s="5" t="s">
        <v>500</v>
      </c>
      <c r="B263" s="90" t="s">
        <v>37</v>
      </c>
      <c r="C263" s="137" t="s">
        <v>10</v>
      </c>
      <c r="D263" s="137" t="s">
        <v>27</v>
      </c>
      <c r="E263" s="90" t="s">
        <v>489</v>
      </c>
      <c r="F263" s="90"/>
      <c r="G263" s="32">
        <f>G264+G269+G267</f>
        <v>1370</v>
      </c>
      <c r="H263" s="32">
        <f>H264+H269+H267</f>
        <v>0</v>
      </c>
      <c r="I263" s="32">
        <f>I264+I269+I267</f>
        <v>1370</v>
      </c>
      <c r="J263" s="3"/>
      <c r="K263" s="257"/>
    </row>
    <row r="264" spans="1:11" ht="24" customHeight="1" x14ac:dyDescent="0.2">
      <c r="A264" s="120" t="s">
        <v>370</v>
      </c>
      <c r="B264" s="141" t="s">
        <v>37</v>
      </c>
      <c r="C264" s="142" t="s">
        <v>10</v>
      </c>
      <c r="D264" s="142" t="s">
        <v>27</v>
      </c>
      <c r="E264" s="90" t="s">
        <v>489</v>
      </c>
      <c r="F264" s="141" t="s">
        <v>173</v>
      </c>
      <c r="G264" s="34">
        <f t="shared" ref="G264:I265" si="47">G265</f>
        <v>20</v>
      </c>
      <c r="H264" s="34">
        <f t="shared" si="47"/>
        <v>60</v>
      </c>
      <c r="I264" s="34">
        <f t="shared" si="47"/>
        <v>80</v>
      </c>
      <c r="J264" s="3"/>
      <c r="K264" s="257"/>
    </row>
    <row r="265" spans="1:11" ht="24" customHeight="1" x14ac:dyDescent="0.2">
      <c r="A265" s="120" t="s">
        <v>371</v>
      </c>
      <c r="B265" s="141" t="s">
        <v>37</v>
      </c>
      <c r="C265" s="142" t="s">
        <v>10</v>
      </c>
      <c r="D265" s="142" t="s">
        <v>27</v>
      </c>
      <c r="E265" s="90" t="s">
        <v>489</v>
      </c>
      <c r="F265" s="141" t="s">
        <v>174</v>
      </c>
      <c r="G265" s="32">
        <f t="shared" si="47"/>
        <v>20</v>
      </c>
      <c r="H265" s="32">
        <f t="shared" si="47"/>
        <v>60</v>
      </c>
      <c r="I265" s="32">
        <f t="shared" si="47"/>
        <v>80</v>
      </c>
      <c r="J265" s="3"/>
      <c r="K265" s="257"/>
    </row>
    <row r="266" spans="1:11" ht="27.75" customHeight="1" x14ac:dyDescent="0.2">
      <c r="A266" s="122" t="s">
        <v>365</v>
      </c>
      <c r="B266" s="91" t="s">
        <v>37</v>
      </c>
      <c r="C266" s="131" t="s">
        <v>10</v>
      </c>
      <c r="D266" s="131" t="s">
        <v>27</v>
      </c>
      <c r="E266" s="91" t="s">
        <v>489</v>
      </c>
      <c r="F266" s="91" t="s">
        <v>86</v>
      </c>
      <c r="G266" s="66">
        <v>20</v>
      </c>
      <c r="H266" s="66">
        <v>60</v>
      </c>
      <c r="I266" s="66">
        <f>G266+H266</f>
        <v>80</v>
      </c>
      <c r="J266" s="3"/>
      <c r="K266" s="257"/>
    </row>
    <row r="267" spans="1:11" ht="14.25" customHeight="1" x14ac:dyDescent="0.2">
      <c r="A267" s="232" t="s">
        <v>432</v>
      </c>
      <c r="B267" s="141" t="s">
        <v>37</v>
      </c>
      <c r="C267" s="142" t="s">
        <v>10</v>
      </c>
      <c r="D267" s="142" t="s">
        <v>27</v>
      </c>
      <c r="E267" s="90" t="s">
        <v>489</v>
      </c>
      <c r="F267" s="141" t="s">
        <v>179</v>
      </c>
      <c r="G267" s="34">
        <f>G268</f>
        <v>140</v>
      </c>
      <c r="H267" s="34">
        <f>H268</f>
        <v>-60</v>
      </c>
      <c r="I267" s="34">
        <f>I268</f>
        <v>80</v>
      </c>
      <c r="J267" s="3"/>
      <c r="K267" s="257"/>
    </row>
    <row r="268" spans="1:11" x14ac:dyDescent="0.2">
      <c r="A268" s="122" t="s">
        <v>530</v>
      </c>
      <c r="B268" s="91" t="s">
        <v>37</v>
      </c>
      <c r="C268" s="131" t="s">
        <v>10</v>
      </c>
      <c r="D268" s="131" t="s">
        <v>27</v>
      </c>
      <c r="E268" s="91" t="s">
        <v>489</v>
      </c>
      <c r="F268" s="91" t="s">
        <v>137</v>
      </c>
      <c r="G268" s="66">
        <v>140</v>
      </c>
      <c r="H268" s="66">
        <v>-60</v>
      </c>
      <c r="I268" s="66">
        <f>G268+H268</f>
        <v>80</v>
      </c>
      <c r="J268" s="3"/>
      <c r="K268" s="257"/>
    </row>
    <row r="269" spans="1:11" x14ac:dyDescent="0.2">
      <c r="A269" s="120" t="s">
        <v>175</v>
      </c>
      <c r="B269" s="90" t="s">
        <v>37</v>
      </c>
      <c r="C269" s="137" t="s">
        <v>10</v>
      </c>
      <c r="D269" s="137" t="s">
        <v>27</v>
      </c>
      <c r="E269" s="90" t="s">
        <v>489</v>
      </c>
      <c r="F269" s="90" t="s">
        <v>176</v>
      </c>
      <c r="G269" s="32">
        <f>G270</f>
        <v>1210</v>
      </c>
      <c r="H269" s="32">
        <f>H270</f>
        <v>0</v>
      </c>
      <c r="I269" s="32">
        <f>I270</f>
        <v>1210</v>
      </c>
      <c r="J269" s="3"/>
      <c r="K269" s="257"/>
    </row>
    <row r="270" spans="1:11" ht="24" x14ac:dyDescent="0.2">
      <c r="A270" s="26" t="s">
        <v>154</v>
      </c>
      <c r="B270" s="91" t="s">
        <v>37</v>
      </c>
      <c r="C270" s="131" t="s">
        <v>10</v>
      </c>
      <c r="D270" s="131" t="s">
        <v>27</v>
      </c>
      <c r="E270" s="91" t="s">
        <v>489</v>
      </c>
      <c r="F270" s="91" t="s">
        <v>91</v>
      </c>
      <c r="G270" s="66">
        <v>1210</v>
      </c>
      <c r="H270" s="66">
        <v>0</v>
      </c>
      <c r="I270" s="66">
        <f>G270+H270</f>
        <v>1210</v>
      </c>
      <c r="J270" s="3"/>
      <c r="K270" s="257"/>
    </row>
    <row r="271" spans="1:11" ht="18.75" customHeight="1" x14ac:dyDescent="0.2">
      <c r="A271" s="41" t="s">
        <v>51</v>
      </c>
      <c r="B271" s="22" t="s">
        <v>37</v>
      </c>
      <c r="C271" s="23" t="s">
        <v>16</v>
      </c>
      <c r="D271" s="23" t="s">
        <v>56</v>
      </c>
      <c r="E271" s="22" t="s">
        <v>7</v>
      </c>
      <c r="F271" s="22" t="s">
        <v>7</v>
      </c>
      <c r="G271" s="31">
        <f>G272+G326+G375+G398</f>
        <v>1119576.2</v>
      </c>
      <c r="H271" s="31">
        <f>H272+H326+H375+H398</f>
        <v>-4566.4999999999909</v>
      </c>
      <c r="I271" s="31">
        <f>I272+I326+I375+I398</f>
        <v>1115009.7000000002</v>
      </c>
      <c r="J271" s="361"/>
      <c r="K271" s="257"/>
    </row>
    <row r="272" spans="1:11" x14ac:dyDescent="0.2">
      <c r="A272" s="5" t="s">
        <v>17</v>
      </c>
      <c r="B272" s="90" t="s">
        <v>37</v>
      </c>
      <c r="C272" s="138" t="s">
        <v>16</v>
      </c>
      <c r="D272" s="138" t="s">
        <v>8</v>
      </c>
      <c r="E272" s="90" t="s">
        <v>7</v>
      </c>
      <c r="F272" s="90" t="s">
        <v>7</v>
      </c>
      <c r="G272" s="25">
        <f>G273</f>
        <v>863155.3</v>
      </c>
      <c r="H272" s="25">
        <f>H273</f>
        <v>16999.500000000007</v>
      </c>
      <c r="I272" s="25">
        <f>I273</f>
        <v>880154.80000000016</v>
      </c>
      <c r="J272" s="361"/>
      <c r="K272" s="257"/>
    </row>
    <row r="273" spans="1:11" x14ac:dyDescent="0.2">
      <c r="A273" s="5" t="s">
        <v>148</v>
      </c>
      <c r="B273" s="90" t="s">
        <v>37</v>
      </c>
      <c r="C273" s="138" t="s">
        <v>16</v>
      </c>
      <c r="D273" s="138" t="s">
        <v>8</v>
      </c>
      <c r="E273" s="90" t="s">
        <v>147</v>
      </c>
      <c r="F273" s="90"/>
      <c r="G273" s="25">
        <f>G274+G280+G286+G297+G311+G290+G306+G302+G320</f>
        <v>863155.3</v>
      </c>
      <c r="H273" s="25">
        <f>H274+H280+H286+H297+H311+H290+H306+H302+H320+H294</f>
        <v>16999.500000000007</v>
      </c>
      <c r="I273" s="25">
        <f>I274+I280+I286+I297+I311+I290+I306+I302+I320+I294</f>
        <v>880154.80000000016</v>
      </c>
      <c r="J273" s="3"/>
      <c r="K273" s="257"/>
    </row>
    <row r="274" spans="1:11" ht="24" x14ac:dyDescent="0.2">
      <c r="A274" s="5" t="s">
        <v>211</v>
      </c>
      <c r="B274" s="90" t="s">
        <v>37</v>
      </c>
      <c r="C274" s="138" t="s">
        <v>16</v>
      </c>
      <c r="D274" s="138" t="s">
        <v>8</v>
      </c>
      <c r="E274" s="90" t="s">
        <v>286</v>
      </c>
      <c r="F274" s="90"/>
      <c r="G274" s="25">
        <f>G278+G279</f>
        <v>1434.6</v>
      </c>
      <c r="H274" s="25">
        <f>H278+H279</f>
        <v>0</v>
      </c>
      <c r="I274" s="25">
        <f>I278+I279</f>
        <v>1434.6</v>
      </c>
      <c r="J274" s="3"/>
      <c r="K274" s="257"/>
    </row>
    <row r="275" spans="1:11" ht="24" x14ac:dyDescent="0.2">
      <c r="A275" s="5" t="s">
        <v>307</v>
      </c>
      <c r="B275" s="90" t="s">
        <v>37</v>
      </c>
      <c r="C275" s="138" t="s">
        <v>16</v>
      </c>
      <c r="D275" s="138" t="s">
        <v>8</v>
      </c>
      <c r="E275" s="90" t="s">
        <v>308</v>
      </c>
      <c r="F275" s="90"/>
      <c r="G275" s="25">
        <f>G277</f>
        <v>1434.6</v>
      </c>
      <c r="H275" s="25">
        <f>H277</f>
        <v>0</v>
      </c>
      <c r="I275" s="25">
        <f>I277</f>
        <v>1434.6</v>
      </c>
      <c r="J275" s="3"/>
      <c r="K275" s="257"/>
    </row>
    <row r="276" spans="1:11" ht="24" x14ac:dyDescent="0.2">
      <c r="A276" s="120" t="s">
        <v>387</v>
      </c>
      <c r="B276" s="90" t="s">
        <v>37</v>
      </c>
      <c r="C276" s="138" t="s">
        <v>16</v>
      </c>
      <c r="D276" s="138" t="s">
        <v>8</v>
      </c>
      <c r="E276" s="90" t="s">
        <v>308</v>
      </c>
      <c r="F276" s="90" t="s">
        <v>173</v>
      </c>
      <c r="G276" s="25">
        <f>G277</f>
        <v>1434.6</v>
      </c>
      <c r="H276" s="25">
        <f>H277</f>
        <v>0</v>
      </c>
      <c r="I276" s="25">
        <f>I277</f>
        <v>1434.6</v>
      </c>
      <c r="J276" s="3"/>
      <c r="K276" s="257"/>
    </row>
    <row r="277" spans="1:11" ht="24" x14ac:dyDescent="0.2">
      <c r="A277" s="108" t="s">
        <v>388</v>
      </c>
      <c r="B277" s="141" t="s">
        <v>37</v>
      </c>
      <c r="C277" s="142" t="s">
        <v>16</v>
      </c>
      <c r="D277" s="142" t="s">
        <v>8</v>
      </c>
      <c r="E277" s="90" t="s">
        <v>308</v>
      </c>
      <c r="F277" s="141" t="s">
        <v>174</v>
      </c>
      <c r="G277" s="25">
        <f>G278+G279</f>
        <v>1434.6</v>
      </c>
      <c r="H277" s="25">
        <f>H278+H279</f>
        <v>0</v>
      </c>
      <c r="I277" s="25">
        <f>I278+I279</f>
        <v>1434.6</v>
      </c>
      <c r="J277" s="3"/>
      <c r="K277" s="257"/>
    </row>
    <row r="278" spans="1:11" ht="24" x14ac:dyDescent="0.2">
      <c r="A278" s="104" t="s">
        <v>399</v>
      </c>
      <c r="B278" s="91" t="s">
        <v>37</v>
      </c>
      <c r="C278" s="131" t="s">
        <v>16</v>
      </c>
      <c r="D278" s="131" t="s">
        <v>8</v>
      </c>
      <c r="E278" s="91" t="s">
        <v>308</v>
      </c>
      <c r="F278" s="91" t="s">
        <v>92</v>
      </c>
      <c r="G278" s="66">
        <v>1020.6</v>
      </c>
      <c r="H278" s="66"/>
      <c r="I278" s="66">
        <f>G278+H278</f>
        <v>1020.6</v>
      </c>
      <c r="J278" s="3"/>
      <c r="K278" s="257"/>
    </row>
    <row r="279" spans="1:11" ht="24" x14ac:dyDescent="0.2">
      <c r="A279" s="122" t="s">
        <v>391</v>
      </c>
      <c r="B279" s="91" t="s">
        <v>37</v>
      </c>
      <c r="C279" s="131" t="s">
        <v>16</v>
      </c>
      <c r="D279" s="131" t="s">
        <v>8</v>
      </c>
      <c r="E279" s="91" t="s">
        <v>308</v>
      </c>
      <c r="F279" s="91" t="s">
        <v>86</v>
      </c>
      <c r="G279" s="66">
        <v>414</v>
      </c>
      <c r="H279" s="66">
        <v>0</v>
      </c>
      <c r="I279" s="66">
        <f>G279+H279</f>
        <v>414</v>
      </c>
      <c r="J279" s="3"/>
      <c r="K279" s="257"/>
    </row>
    <row r="280" spans="1:11" ht="24" x14ac:dyDescent="0.2">
      <c r="A280" s="5" t="s">
        <v>209</v>
      </c>
      <c r="B280" s="90" t="s">
        <v>37</v>
      </c>
      <c r="C280" s="138" t="s">
        <v>16</v>
      </c>
      <c r="D280" s="138" t="s">
        <v>8</v>
      </c>
      <c r="E280" s="90" t="s">
        <v>309</v>
      </c>
      <c r="F280" s="90"/>
      <c r="G280" s="25">
        <f>G281</f>
        <v>12899.6</v>
      </c>
      <c r="H280" s="25">
        <f>H281</f>
        <v>-1517.3</v>
      </c>
      <c r="I280" s="25">
        <f>I281</f>
        <v>11382.300000000001</v>
      </c>
      <c r="J280" s="3"/>
      <c r="K280" s="257"/>
    </row>
    <row r="281" spans="1:11" x14ac:dyDescent="0.2">
      <c r="A281" s="5" t="s">
        <v>311</v>
      </c>
      <c r="B281" s="90" t="s">
        <v>37</v>
      </c>
      <c r="C281" s="138" t="s">
        <v>16</v>
      </c>
      <c r="D281" s="138" t="s">
        <v>8</v>
      </c>
      <c r="E281" s="90" t="s">
        <v>310</v>
      </c>
      <c r="F281" s="90"/>
      <c r="G281" s="25">
        <f>G283</f>
        <v>12899.6</v>
      </c>
      <c r="H281" s="25">
        <f>H283</f>
        <v>-1517.3</v>
      </c>
      <c r="I281" s="25">
        <f>I283</f>
        <v>11382.300000000001</v>
      </c>
      <c r="J281" s="3"/>
      <c r="K281" s="257"/>
    </row>
    <row r="282" spans="1:11" ht="24" x14ac:dyDescent="0.2">
      <c r="A282" s="120" t="s">
        <v>387</v>
      </c>
      <c r="B282" s="90" t="s">
        <v>37</v>
      </c>
      <c r="C282" s="138" t="s">
        <v>16</v>
      </c>
      <c r="D282" s="138" t="s">
        <v>8</v>
      </c>
      <c r="E282" s="90" t="s">
        <v>310</v>
      </c>
      <c r="F282" s="90" t="s">
        <v>173</v>
      </c>
      <c r="G282" s="25">
        <f>G283</f>
        <v>12899.6</v>
      </c>
      <c r="H282" s="25">
        <f>H283</f>
        <v>-1517.3</v>
      </c>
      <c r="I282" s="25">
        <f>I283</f>
        <v>11382.300000000001</v>
      </c>
      <c r="J282" s="3"/>
      <c r="K282" s="257"/>
    </row>
    <row r="283" spans="1:11" ht="24" x14ac:dyDescent="0.2">
      <c r="A283" s="108" t="s">
        <v>388</v>
      </c>
      <c r="B283" s="141" t="s">
        <v>37</v>
      </c>
      <c r="C283" s="142" t="s">
        <v>16</v>
      </c>
      <c r="D283" s="142" t="s">
        <v>8</v>
      </c>
      <c r="E283" s="90" t="s">
        <v>310</v>
      </c>
      <c r="F283" s="141" t="s">
        <v>174</v>
      </c>
      <c r="G283" s="25">
        <f>G284+G285</f>
        <v>12899.6</v>
      </c>
      <c r="H283" s="25">
        <f>H284+H285</f>
        <v>-1517.3</v>
      </c>
      <c r="I283" s="25">
        <f>I284+I285</f>
        <v>11382.300000000001</v>
      </c>
      <c r="J283" s="3"/>
      <c r="K283" s="257"/>
    </row>
    <row r="284" spans="1:11" ht="24" x14ac:dyDescent="0.2">
      <c r="A284" s="104" t="s">
        <v>399</v>
      </c>
      <c r="B284" s="91" t="s">
        <v>37</v>
      </c>
      <c r="C284" s="131" t="s">
        <v>16</v>
      </c>
      <c r="D284" s="131" t="s">
        <v>8</v>
      </c>
      <c r="E284" s="91" t="s">
        <v>310</v>
      </c>
      <c r="F284" s="91" t="s">
        <v>92</v>
      </c>
      <c r="G284" s="66">
        <v>11599.6</v>
      </c>
      <c r="H284" s="66">
        <f>582.7-2100</f>
        <v>-1517.3</v>
      </c>
      <c r="I284" s="66">
        <f>G284+H284</f>
        <v>10082.300000000001</v>
      </c>
      <c r="J284" s="3"/>
      <c r="K284" s="257"/>
    </row>
    <row r="285" spans="1:11" ht="24" x14ac:dyDescent="0.2">
      <c r="A285" s="121" t="s">
        <v>391</v>
      </c>
      <c r="B285" s="91" t="s">
        <v>37</v>
      </c>
      <c r="C285" s="131" t="s">
        <v>16</v>
      </c>
      <c r="D285" s="131" t="s">
        <v>8</v>
      </c>
      <c r="E285" s="91" t="s">
        <v>310</v>
      </c>
      <c r="F285" s="91" t="s">
        <v>86</v>
      </c>
      <c r="G285" s="66">
        <v>1300</v>
      </c>
      <c r="H285" s="66">
        <v>0</v>
      </c>
      <c r="I285" s="66">
        <f>G285+H285</f>
        <v>1300</v>
      </c>
      <c r="J285" s="3"/>
      <c r="K285" s="257"/>
    </row>
    <row r="286" spans="1:11" ht="24" x14ac:dyDescent="0.2">
      <c r="A286" s="5" t="s">
        <v>143</v>
      </c>
      <c r="B286" s="90" t="s">
        <v>37</v>
      </c>
      <c r="C286" s="138" t="s">
        <v>16</v>
      </c>
      <c r="D286" s="138" t="s">
        <v>8</v>
      </c>
      <c r="E286" s="90" t="s">
        <v>199</v>
      </c>
      <c r="F286" s="90"/>
      <c r="G286" s="25">
        <f>G289</f>
        <v>12752.9</v>
      </c>
      <c r="H286" s="25">
        <f>H289</f>
        <v>-10132.299999999999</v>
      </c>
      <c r="I286" s="25">
        <f>I289</f>
        <v>2620.6000000000004</v>
      </c>
      <c r="J286" s="3"/>
      <c r="K286" s="257"/>
    </row>
    <row r="287" spans="1:11" ht="24" x14ac:dyDescent="0.2">
      <c r="A287" s="5" t="s">
        <v>400</v>
      </c>
      <c r="B287" s="90" t="s">
        <v>37</v>
      </c>
      <c r="C287" s="138" t="s">
        <v>16</v>
      </c>
      <c r="D287" s="138" t="s">
        <v>8</v>
      </c>
      <c r="E287" s="90" t="s">
        <v>199</v>
      </c>
      <c r="F287" s="90" t="s">
        <v>182</v>
      </c>
      <c r="G287" s="25">
        <f t="shared" ref="G287:I288" si="48">G288</f>
        <v>12752.9</v>
      </c>
      <c r="H287" s="25">
        <f t="shared" si="48"/>
        <v>-10132.299999999999</v>
      </c>
      <c r="I287" s="25">
        <f t="shared" si="48"/>
        <v>2620.6000000000004</v>
      </c>
      <c r="J287" s="3"/>
      <c r="K287" s="257"/>
    </row>
    <row r="288" spans="1:11" x14ac:dyDescent="0.2">
      <c r="A288" s="5" t="s">
        <v>184</v>
      </c>
      <c r="B288" s="90" t="s">
        <v>37</v>
      </c>
      <c r="C288" s="138" t="s">
        <v>16</v>
      </c>
      <c r="D288" s="138" t="s">
        <v>8</v>
      </c>
      <c r="E288" s="90" t="s">
        <v>199</v>
      </c>
      <c r="F288" s="90" t="s">
        <v>183</v>
      </c>
      <c r="G288" s="25">
        <f t="shared" si="48"/>
        <v>12752.9</v>
      </c>
      <c r="H288" s="25">
        <f t="shared" si="48"/>
        <v>-10132.299999999999</v>
      </c>
      <c r="I288" s="25">
        <f t="shared" si="48"/>
        <v>2620.6000000000004</v>
      </c>
      <c r="J288" s="3"/>
      <c r="K288" s="257"/>
    </row>
    <row r="289" spans="1:11" ht="24" x14ac:dyDescent="0.2">
      <c r="A289" s="80" t="s">
        <v>401</v>
      </c>
      <c r="B289" s="91" t="s">
        <v>37</v>
      </c>
      <c r="C289" s="131" t="s">
        <v>16</v>
      </c>
      <c r="D289" s="131" t="s">
        <v>8</v>
      </c>
      <c r="E289" s="91" t="s">
        <v>199</v>
      </c>
      <c r="F289" s="91" t="s">
        <v>152</v>
      </c>
      <c r="G289" s="66">
        <v>12752.9</v>
      </c>
      <c r="H289" s="66">
        <v>-10132.299999999999</v>
      </c>
      <c r="I289" s="66">
        <f>G289+H289</f>
        <v>2620.6000000000004</v>
      </c>
      <c r="J289" s="3"/>
      <c r="K289" s="257"/>
    </row>
    <row r="290" spans="1:11" ht="18.75" customHeight="1" x14ac:dyDescent="0.2">
      <c r="A290" s="52" t="s">
        <v>527</v>
      </c>
      <c r="B290" s="90" t="s">
        <v>37</v>
      </c>
      <c r="C290" s="138" t="s">
        <v>16</v>
      </c>
      <c r="D290" s="138" t="s">
        <v>8</v>
      </c>
      <c r="E290" s="90" t="s">
        <v>526</v>
      </c>
      <c r="F290" s="90"/>
      <c r="G290" s="34">
        <f t="shared" ref="G290:I292" si="49">G291</f>
        <v>2112.4</v>
      </c>
      <c r="H290" s="34">
        <f t="shared" si="49"/>
        <v>0</v>
      </c>
      <c r="I290" s="34">
        <f t="shared" si="49"/>
        <v>2112.4</v>
      </c>
      <c r="J290" s="3"/>
      <c r="K290" s="257"/>
    </row>
    <row r="291" spans="1:11" ht="24" x14ac:dyDescent="0.2">
      <c r="A291" s="92" t="s">
        <v>400</v>
      </c>
      <c r="B291" s="90" t="s">
        <v>37</v>
      </c>
      <c r="C291" s="138" t="s">
        <v>16</v>
      </c>
      <c r="D291" s="138" t="s">
        <v>8</v>
      </c>
      <c r="E291" s="90" t="s">
        <v>526</v>
      </c>
      <c r="F291" s="90" t="s">
        <v>182</v>
      </c>
      <c r="G291" s="34">
        <f t="shared" si="49"/>
        <v>2112.4</v>
      </c>
      <c r="H291" s="34">
        <f t="shared" si="49"/>
        <v>0</v>
      </c>
      <c r="I291" s="34">
        <f t="shared" si="49"/>
        <v>2112.4</v>
      </c>
      <c r="J291" s="3"/>
      <c r="K291" s="257"/>
    </row>
    <row r="292" spans="1:11" x14ac:dyDescent="0.2">
      <c r="A292" s="5" t="s">
        <v>184</v>
      </c>
      <c r="B292" s="90" t="s">
        <v>37</v>
      </c>
      <c r="C292" s="138" t="s">
        <v>16</v>
      </c>
      <c r="D292" s="138" t="s">
        <v>8</v>
      </c>
      <c r="E292" s="90" t="s">
        <v>526</v>
      </c>
      <c r="F292" s="90" t="s">
        <v>183</v>
      </c>
      <c r="G292" s="34">
        <f t="shared" si="49"/>
        <v>2112.4</v>
      </c>
      <c r="H292" s="34">
        <f t="shared" si="49"/>
        <v>0</v>
      </c>
      <c r="I292" s="34">
        <f t="shared" si="49"/>
        <v>2112.4</v>
      </c>
      <c r="J292" s="3"/>
      <c r="K292" s="257"/>
    </row>
    <row r="293" spans="1:11" ht="24" x14ac:dyDescent="0.2">
      <c r="A293" s="80" t="s">
        <v>401</v>
      </c>
      <c r="B293" s="91" t="s">
        <v>37</v>
      </c>
      <c r="C293" s="131" t="s">
        <v>16</v>
      </c>
      <c r="D293" s="131" t="s">
        <v>8</v>
      </c>
      <c r="E293" s="91" t="s">
        <v>526</v>
      </c>
      <c r="F293" s="91" t="s">
        <v>152</v>
      </c>
      <c r="G293" s="66">
        <v>2112.4</v>
      </c>
      <c r="H293" s="66">
        <v>0</v>
      </c>
      <c r="I293" s="66">
        <f>G293+H293</f>
        <v>2112.4</v>
      </c>
      <c r="J293" s="3"/>
      <c r="K293" s="257"/>
    </row>
    <row r="294" spans="1:11" ht="41.25" customHeight="1" x14ac:dyDescent="0.2">
      <c r="A294" s="5" t="s">
        <v>637</v>
      </c>
      <c r="B294" s="90" t="s">
        <v>37</v>
      </c>
      <c r="C294" s="138" t="s">
        <v>16</v>
      </c>
      <c r="D294" s="138" t="s">
        <v>8</v>
      </c>
      <c r="E294" s="373" t="s">
        <v>646</v>
      </c>
      <c r="F294" s="141"/>
      <c r="G294" s="34"/>
      <c r="H294" s="34">
        <f>H295</f>
        <v>3476.9</v>
      </c>
      <c r="I294" s="34">
        <f>I295</f>
        <v>3476.9</v>
      </c>
      <c r="J294" s="3"/>
      <c r="K294" s="257"/>
    </row>
    <row r="295" spans="1:11" x14ac:dyDescent="0.2">
      <c r="A295" s="108" t="s">
        <v>175</v>
      </c>
      <c r="B295" s="90" t="s">
        <v>37</v>
      </c>
      <c r="C295" s="138" t="s">
        <v>16</v>
      </c>
      <c r="D295" s="138" t="s">
        <v>8</v>
      </c>
      <c r="E295" s="373" t="s">
        <v>646</v>
      </c>
      <c r="F295" s="141" t="s">
        <v>176</v>
      </c>
      <c r="G295" s="34"/>
      <c r="H295" s="34">
        <f>H296</f>
        <v>3476.9</v>
      </c>
      <c r="I295" s="34">
        <f>I296</f>
        <v>3476.9</v>
      </c>
      <c r="J295" s="3"/>
      <c r="K295" s="257"/>
    </row>
    <row r="296" spans="1:11" ht="24" x14ac:dyDescent="0.2">
      <c r="A296" s="26" t="s">
        <v>154</v>
      </c>
      <c r="B296" s="91" t="s">
        <v>37</v>
      </c>
      <c r="C296" s="131" t="s">
        <v>16</v>
      </c>
      <c r="D296" s="131" t="s">
        <v>8</v>
      </c>
      <c r="E296" s="374" t="s">
        <v>646</v>
      </c>
      <c r="F296" s="91" t="s">
        <v>91</v>
      </c>
      <c r="G296" s="66"/>
      <c r="H296" s="66">
        <v>3476.9</v>
      </c>
      <c r="I296" s="66">
        <f>H296</f>
        <v>3476.9</v>
      </c>
      <c r="J296" s="3"/>
      <c r="K296" s="257"/>
    </row>
    <row r="297" spans="1:11" ht="48" x14ac:dyDescent="0.2">
      <c r="A297" s="5" t="s">
        <v>503</v>
      </c>
      <c r="B297" s="90" t="s">
        <v>37</v>
      </c>
      <c r="C297" s="138" t="s">
        <v>16</v>
      </c>
      <c r="D297" s="138" t="s">
        <v>8</v>
      </c>
      <c r="E297" s="141" t="s">
        <v>504</v>
      </c>
      <c r="F297" s="141"/>
      <c r="G297" s="34">
        <f t="shared" ref="G297:I304" si="50">G298</f>
        <v>138783.29999999999</v>
      </c>
      <c r="H297" s="34">
        <f t="shared" si="50"/>
        <v>-3011.3</v>
      </c>
      <c r="I297" s="34">
        <f t="shared" si="50"/>
        <v>135772</v>
      </c>
      <c r="J297" s="3"/>
      <c r="K297" s="257"/>
    </row>
    <row r="298" spans="1:11" ht="27" customHeight="1" x14ac:dyDescent="0.2">
      <c r="A298" s="222" t="s">
        <v>377</v>
      </c>
      <c r="B298" s="90" t="s">
        <v>37</v>
      </c>
      <c r="C298" s="138" t="s">
        <v>16</v>
      </c>
      <c r="D298" s="138" t="s">
        <v>8</v>
      </c>
      <c r="E298" s="141" t="s">
        <v>504</v>
      </c>
      <c r="F298" s="90" t="s">
        <v>182</v>
      </c>
      <c r="G298" s="25">
        <f t="shared" si="50"/>
        <v>138783.29999999999</v>
      </c>
      <c r="H298" s="25">
        <f t="shared" si="50"/>
        <v>-3011.3</v>
      </c>
      <c r="I298" s="25">
        <f t="shared" si="50"/>
        <v>135772</v>
      </c>
      <c r="J298" s="3"/>
      <c r="K298" s="257"/>
    </row>
    <row r="299" spans="1:11" x14ac:dyDescent="0.2">
      <c r="A299" s="5" t="s">
        <v>184</v>
      </c>
      <c r="B299" s="90" t="s">
        <v>37</v>
      </c>
      <c r="C299" s="138" t="s">
        <v>16</v>
      </c>
      <c r="D299" s="138" t="s">
        <v>8</v>
      </c>
      <c r="E299" s="141" t="s">
        <v>504</v>
      </c>
      <c r="F299" s="90" t="s">
        <v>183</v>
      </c>
      <c r="G299" s="25">
        <f>G300+G301</f>
        <v>138783.29999999999</v>
      </c>
      <c r="H299" s="25">
        <f>H300+H301</f>
        <v>-3011.3</v>
      </c>
      <c r="I299" s="25">
        <f>I300+I301</f>
        <v>135772</v>
      </c>
      <c r="J299" s="3"/>
      <c r="K299" s="257"/>
    </row>
    <row r="300" spans="1:11" ht="36" x14ac:dyDescent="0.2">
      <c r="A300" s="80" t="s">
        <v>378</v>
      </c>
      <c r="B300" s="91" t="s">
        <v>37</v>
      </c>
      <c r="C300" s="131" t="s">
        <v>16</v>
      </c>
      <c r="D300" s="131" t="s">
        <v>8</v>
      </c>
      <c r="E300" s="91" t="s">
        <v>504</v>
      </c>
      <c r="F300" s="91" t="s">
        <v>153</v>
      </c>
      <c r="G300" s="66"/>
      <c r="H300" s="66">
        <v>215.1</v>
      </c>
      <c r="I300" s="66">
        <f>H300</f>
        <v>215.1</v>
      </c>
      <c r="J300" s="3"/>
      <c r="K300" s="257"/>
    </row>
    <row r="301" spans="1:11" ht="28.5" customHeight="1" x14ac:dyDescent="0.2">
      <c r="A301" s="80" t="s">
        <v>379</v>
      </c>
      <c r="B301" s="91" t="s">
        <v>37</v>
      </c>
      <c r="C301" s="131" t="s">
        <v>16</v>
      </c>
      <c r="D301" s="131" t="s">
        <v>8</v>
      </c>
      <c r="E301" s="91" t="s">
        <v>504</v>
      </c>
      <c r="F301" s="91" t="s">
        <v>152</v>
      </c>
      <c r="G301" s="66">
        <v>138783.29999999999</v>
      </c>
      <c r="H301" s="66">
        <f>-3011.3-215.1</f>
        <v>-3226.4</v>
      </c>
      <c r="I301" s="66">
        <f>G301+H301</f>
        <v>135556.9</v>
      </c>
      <c r="J301" s="3"/>
      <c r="K301" s="257"/>
    </row>
    <row r="302" spans="1:11" ht="67.5" customHeight="1" x14ac:dyDescent="0.2">
      <c r="A302" s="52" t="s">
        <v>627</v>
      </c>
      <c r="B302" s="90" t="s">
        <v>37</v>
      </c>
      <c r="C302" s="138" t="s">
        <v>16</v>
      </c>
      <c r="D302" s="138" t="s">
        <v>8</v>
      </c>
      <c r="E302" s="141" t="s">
        <v>626</v>
      </c>
      <c r="F302" s="141"/>
      <c r="G302" s="34">
        <f t="shared" si="50"/>
        <v>189650.2</v>
      </c>
      <c r="H302" s="34">
        <f t="shared" si="50"/>
        <v>0</v>
      </c>
      <c r="I302" s="34">
        <f t="shared" si="50"/>
        <v>189650.2</v>
      </c>
      <c r="J302" s="3"/>
      <c r="K302" s="257"/>
    </row>
    <row r="303" spans="1:11" ht="28.5" customHeight="1" x14ac:dyDescent="0.2">
      <c r="A303" s="222" t="s">
        <v>377</v>
      </c>
      <c r="B303" s="90" t="s">
        <v>37</v>
      </c>
      <c r="C303" s="138" t="s">
        <v>16</v>
      </c>
      <c r="D303" s="138" t="s">
        <v>8</v>
      </c>
      <c r="E303" s="141" t="s">
        <v>626</v>
      </c>
      <c r="F303" s="90" t="s">
        <v>182</v>
      </c>
      <c r="G303" s="25">
        <f t="shared" si="50"/>
        <v>189650.2</v>
      </c>
      <c r="H303" s="25">
        <f t="shared" si="50"/>
        <v>0</v>
      </c>
      <c r="I303" s="25">
        <f t="shared" si="50"/>
        <v>189650.2</v>
      </c>
      <c r="J303" s="3"/>
      <c r="K303" s="257"/>
    </row>
    <row r="304" spans="1:11" ht="20.25" customHeight="1" x14ac:dyDescent="0.2">
      <c r="A304" s="5" t="s">
        <v>184</v>
      </c>
      <c r="B304" s="90" t="s">
        <v>37</v>
      </c>
      <c r="C304" s="138" t="s">
        <v>16</v>
      </c>
      <c r="D304" s="138" t="s">
        <v>8</v>
      </c>
      <c r="E304" s="141" t="s">
        <v>626</v>
      </c>
      <c r="F304" s="90" t="s">
        <v>183</v>
      </c>
      <c r="G304" s="25">
        <f t="shared" si="50"/>
        <v>189650.2</v>
      </c>
      <c r="H304" s="25">
        <f t="shared" si="50"/>
        <v>0</v>
      </c>
      <c r="I304" s="25">
        <f t="shared" si="50"/>
        <v>189650.2</v>
      </c>
      <c r="J304" s="3"/>
      <c r="K304" s="257"/>
    </row>
    <row r="305" spans="1:11" ht="28.5" customHeight="1" x14ac:dyDescent="0.2">
      <c r="A305" s="80" t="s">
        <v>379</v>
      </c>
      <c r="B305" s="91" t="s">
        <v>37</v>
      </c>
      <c r="C305" s="131" t="s">
        <v>16</v>
      </c>
      <c r="D305" s="131" t="s">
        <v>8</v>
      </c>
      <c r="E305" s="91" t="s">
        <v>626</v>
      </c>
      <c r="F305" s="91" t="s">
        <v>152</v>
      </c>
      <c r="G305" s="66">
        <v>189650.2</v>
      </c>
      <c r="H305" s="66"/>
      <c r="I305" s="66">
        <f>G305+H305</f>
        <v>189650.2</v>
      </c>
      <c r="J305" s="3"/>
      <c r="K305" s="257"/>
    </row>
    <row r="306" spans="1:11" ht="28.5" customHeight="1" x14ac:dyDescent="0.2">
      <c r="A306" s="20" t="s">
        <v>567</v>
      </c>
      <c r="B306" s="141" t="s">
        <v>37</v>
      </c>
      <c r="C306" s="142" t="s">
        <v>16</v>
      </c>
      <c r="D306" s="142" t="s">
        <v>8</v>
      </c>
      <c r="E306" s="141" t="s">
        <v>566</v>
      </c>
      <c r="F306" s="141"/>
      <c r="G306" s="34">
        <f t="shared" ref="G306:I307" si="51">G307</f>
        <v>4000</v>
      </c>
      <c r="H306" s="34">
        <f t="shared" si="51"/>
        <v>3772.2</v>
      </c>
      <c r="I306" s="34">
        <f t="shared" si="51"/>
        <v>7772.2</v>
      </c>
      <c r="J306" s="3"/>
      <c r="K306" s="257"/>
    </row>
    <row r="307" spans="1:11" ht="20.25" customHeight="1" x14ac:dyDescent="0.2">
      <c r="A307" s="254" t="s">
        <v>175</v>
      </c>
      <c r="B307" s="141" t="s">
        <v>37</v>
      </c>
      <c r="C307" s="142" t="s">
        <v>16</v>
      </c>
      <c r="D307" s="142" t="s">
        <v>8</v>
      </c>
      <c r="E307" s="141" t="s">
        <v>566</v>
      </c>
      <c r="F307" s="141" t="s">
        <v>176</v>
      </c>
      <c r="G307" s="34">
        <f t="shared" si="51"/>
        <v>4000</v>
      </c>
      <c r="H307" s="34">
        <f t="shared" si="51"/>
        <v>3772.2</v>
      </c>
      <c r="I307" s="34">
        <f t="shared" si="51"/>
        <v>7772.2</v>
      </c>
      <c r="J307" s="3"/>
      <c r="K307" s="257"/>
    </row>
    <row r="308" spans="1:11" ht="28.5" customHeight="1" x14ac:dyDescent="0.2">
      <c r="A308" s="26" t="s">
        <v>154</v>
      </c>
      <c r="B308" s="91" t="s">
        <v>37</v>
      </c>
      <c r="C308" s="131" t="s">
        <v>16</v>
      </c>
      <c r="D308" s="131" t="s">
        <v>8</v>
      </c>
      <c r="E308" s="91" t="s">
        <v>566</v>
      </c>
      <c r="F308" s="91" t="s">
        <v>91</v>
      </c>
      <c r="G308" s="66">
        <f>G309+G310</f>
        <v>4000</v>
      </c>
      <c r="H308" s="66">
        <f t="shared" ref="H308:I308" si="52">H309+H310</f>
        <v>3772.2</v>
      </c>
      <c r="I308" s="66">
        <f t="shared" si="52"/>
        <v>7772.2</v>
      </c>
      <c r="J308" s="3"/>
      <c r="K308" s="257"/>
    </row>
    <row r="309" spans="1:11" ht="16.5" customHeight="1" x14ac:dyDescent="0.2">
      <c r="A309" s="150" t="s">
        <v>571</v>
      </c>
      <c r="B309" s="91" t="s">
        <v>37</v>
      </c>
      <c r="C309" s="131" t="s">
        <v>16</v>
      </c>
      <c r="D309" s="131" t="s">
        <v>8</v>
      </c>
      <c r="E309" s="91" t="s">
        <v>566</v>
      </c>
      <c r="F309" s="91" t="s">
        <v>91</v>
      </c>
      <c r="G309" s="66"/>
      <c r="H309" s="66">
        <v>3772.2</v>
      </c>
      <c r="I309" s="66">
        <f>G309+H309</f>
        <v>3772.2</v>
      </c>
      <c r="J309" s="3"/>
      <c r="K309" s="257"/>
    </row>
    <row r="310" spans="1:11" ht="17.25" customHeight="1" x14ac:dyDescent="0.2">
      <c r="A310" s="150" t="s">
        <v>572</v>
      </c>
      <c r="B310" s="91" t="s">
        <v>37</v>
      </c>
      <c r="C310" s="131" t="s">
        <v>16</v>
      </c>
      <c r="D310" s="131" t="s">
        <v>8</v>
      </c>
      <c r="E310" s="91" t="s">
        <v>566</v>
      </c>
      <c r="F310" s="91" t="s">
        <v>91</v>
      </c>
      <c r="G310" s="66">
        <v>4000</v>
      </c>
      <c r="H310" s="66"/>
      <c r="I310" s="66">
        <f>G310+H310</f>
        <v>4000</v>
      </c>
      <c r="J310" s="3"/>
      <c r="K310" s="257"/>
    </row>
    <row r="311" spans="1:11" ht="28.5" customHeight="1" x14ac:dyDescent="0.2">
      <c r="A311" s="5" t="s">
        <v>565</v>
      </c>
      <c r="B311" s="90" t="s">
        <v>37</v>
      </c>
      <c r="C311" s="138" t="s">
        <v>16</v>
      </c>
      <c r="D311" s="138" t="s">
        <v>8</v>
      </c>
      <c r="E311" s="141" t="s">
        <v>506</v>
      </c>
      <c r="F311" s="141"/>
      <c r="G311" s="34">
        <f t="shared" ref="G311:I312" si="53">G312</f>
        <v>389152.5</v>
      </c>
      <c r="H311" s="34">
        <f t="shared" si="53"/>
        <v>24411.300000000003</v>
      </c>
      <c r="I311" s="34">
        <f t="shared" si="53"/>
        <v>413563.80000000005</v>
      </c>
      <c r="J311" s="3"/>
      <c r="K311" s="257"/>
    </row>
    <row r="312" spans="1:11" ht="26.25" customHeight="1" x14ac:dyDescent="0.2">
      <c r="A312" s="222" t="s">
        <v>377</v>
      </c>
      <c r="B312" s="90" t="s">
        <v>37</v>
      </c>
      <c r="C312" s="138" t="s">
        <v>16</v>
      </c>
      <c r="D312" s="138" t="s">
        <v>8</v>
      </c>
      <c r="E312" s="141" t="s">
        <v>506</v>
      </c>
      <c r="F312" s="90" t="s">
        <v>182</v>
      </c>
      <c r="G312" s="25">
        <f t="shared" si="53"/>
        <v>389152.5</v>
      </c>
      <c r="H312" s="25">
        <f t="shared" si="53"/>
        <v>24411.300000000003</v>
      </c>
      <c r="I312" s="25">
        <f t="shared" si="53"/>
        <v>413563.80000000005</v>
      </c>
      <c r="J312" s="3"/>
      <c r="K312" s="257"/>
    </row>
    <row r="313" spans="1:11" x14ac:dyDescent="0.2">
      <c r="A313" s="5" t="s">
        <v>184</v>
      </c>
      <c r="B313" s="90" t="s">
        <v>37</v>
      </c>
      <c r="C313" s="138" t="s">
        <v>16</v>
      </c>
      <c r="D313" s="138" t="s">
        <v>8</v>
      </c>
      <c r="E313" s="141" t="s">
        <v>506</v>
      </c>
      <c r="F313" s="90" t="s">
        <v>183</v>
      </c>
      <c r="G313" s="25">
        <f>G317</f>
        <v>389152.5</v>
      </c>
      <c r="H313" s="25">
        <f>H314+H317</f>
        <v>24411.300000000003</v>
      </c>
      <c r="I313" s="25">
        <f>I314+I317</f>
        <v>413563.80000000005</v>
      </c>
      <c r="J313" s="3"/>
      <c r="K313" s="257"/>
    </row>
    <row r="314" spans="1:11" ht="36" x14ac:dyDescent="0.2">
      <c r="A314" s="80" t="s">
        <v>378</v>
      </c>
      <c r="B314" s="91" t="s">
        <v>37</v>
      </c>
      <c r="C314" s="131" t="s">
        <v>16</v>
      </c>
      <c r="D314" s="131" t="s">
        <v>8</v>
      </c>
      <c r="E314" s="91" t="s">
        <v>506</v>
      </c>
      <c r="F314" s="91" t="s">
        <v>153</v>
      </c>
      <c r="G314" s="66"/>
      <c r="H314" s="66">
        <f>H315+H316</f>
        <v>584.9</v>
      </c>
      <c r="I314" s="66">
        <f>H314</f>
        <v>584.9</v>
      </c>
      <c r="J314" s="3"/>
      <c r="K314" s="257"/>
    </row>
    <row r="315" spans="1:11" x14ac:dyDescent="0.2">
      <c r="A315" s="365" t="s">
        <v>571</v>
      </c>
      <c r="B315" s="91" t="s">
        <v>37</v>
      </c>
      <c r="C315" s="131" t="s">
        <v>16</v>
      </c>
      <c r="D315" s="131" t="s">
        <v>8</v>
      </c>
      <c r="E315" s="91" t="s">
        <v>506</v>
      </c>
      <c r="F315" s="91" t="s">
        <v>153</v>
      </c>
      <c r="G315" s="66"/>
      <c r="H315" s="66">
        <v>522.29999999999995</v>
      </c>
      <c r="I315" s="66">
        <f>H315</f>
        <v>522.29999999999995</v>
      </c>
      <c r="J315" s="3"/>
      <c r="K315" s="257"/>
    </row>
    <row r="316" spans="1:11" x14ac:dyDescent="0.2">
      <c r="A316" s="365" t="s">
        <v>572</v>
      </c>
      <c r="B316" s="91" t="s">
        <v>37</v>
      </c>
      <c r="C316" s="131" t="s">
        <v>16</v>
      </c>
      <c r="D316" s="131" t="s">
        <v>8</v>
      </c>
      <c r="E316" s="91" t="s">
        <v>506</v>
      </c>
      <c r="F316" s="91" t="s">
        <v>153</v>
      </c>
      <c r="G316" s="66"/>
      <c r="H316" s="66">
        <v>62.6</v>
      </c>
      <c r="I316" s="66">
        <f>H316</f>
        <v>62.6</v>
      </c>
      <c r="J316" s="3"/>
      <c r="K316" s="257"/>
    </row>
    <row r="317" spans="1:11" ht="27.75" customHeight="1" x14ac:dyDescent="0.2">
      <c r="A317" s="80" t="s">
        <v>379</v>
      </c>
      <c r="B317" s="91" t="s">
        <v>37</v>
      </c>
      <c r="C317" s="131" t="s">
        <v>16</v>
      </c>
      <c r="D317" s="131" t="s">
        <v>8</v>
      </c>
      <c r="E317" s="91" t="s">
        <v>506</v>
      </c>
      <c r="F317" s="91" t="s">
        <v>152</v>
      </c>
      <c r="G317" s="66">
        <v>389152.5</v>
      </c>
      <c r="H317" s="66">
        <f>H318+H319</f>
        <v>23826.400000000001</v>
      </c>
      <c r="I317" s="66">
        <f>I318+I319</f>
        <v>412978.9</v>
      </c>
      <c r="J317" s="3"/>
      <c r="K317" s="257"/>
    </row>
    <row r="318" spans="1:11" ht="15" customHeight="1" x14ac:dyDescent="0.2">
      <c r="A318" s="150" t="s">
        <v>571</v>
      </c>
      <c r="B318" s="91" t="s">
        <v>37</v>
      </c>
      <c r="C318" s="131" t="s">
        <v>16</v>
      </c>
      <c r="D318" s="131" t="s">
        <v>8</v>
      </c>
      <c r="E318" s="91" t="s">
        <v>506</v>
      </c>
      <c r="F318" s="91" t="s">
        <v>152</v>
      </c>
      <c r="G318" s="66">
        <v>327021.5</v>
      </c>
      <c r="H318" s="66">
        <f>3011.3-522.3</f>
        <v>2489</v>
      </c>
      <c r="I318" s="66">
        <f>G318+H318</f>
        <v>329510.5</v>
      </c>
      <c r="J318" s="3"/>
      <c r="K318" s="257"/>
    </row>
    <row r="319" spans="1:11" ht="17.25" customHeight="1" x14ac:dyDescent="0.2">
      <c r="A319" s="150" t="s">
        <v>572</v>
      </c>
      <c r="B319" s="91" t="s">
        <v>37</v>
      </c>
      <c r="C319" s="131" t="s">
        <v>16</v>
      </c>
      <c r="D319" s="131" t="s">
        <v>8</v>
      </c>
      <c r="E319" s="91" t="s">
        <v>506</v>
      </c>
      <c r="F319" s="91" t="s">
        <v>152</v>
      </c>
      <c r="G319" s="66">
        <v>62131</v>
      </c>
      <c r="H319" s="66">
        <f>-62.6+22000-600</f>
        <v>21337.4</v>
      </c>
      <c r="I319" s="66">
        <f>G319+H319</f>
        <v>83468.399999999994</v>
      </c>
      <c r="J319" s="3"/>
      <c r="K319" s="257"/>
    </row>
    <row r="320" spans="1:11" ht="39" customHeight="1" x14ac:dyDescent="0.2">
      <c r="A320" s="5" t="s">
        <v>629</v>
      </c>
      <c r="B320" s="90" t="s">
        <v>37</v>
      </c>
      <c r="C320" s="138" t="s">
        <v>16</v>
      </c>
      <c r="D320" s="138" t="s">
        <v>8</v>
      </c>
      <c r="E320" s="141" t="s">
        <v>628</v>
      </c>
      <c r="F320" s="141"/>
      <c r="G320" s="34">
        <f t="shared" ref="G320:I322" si="54">G321</f>
        <v>112369.8</v>
      </c>
      <c r="H320" s="34">
        <f t="shared" si="54"/>
        <v>0</v>
      </c>
      <c r="I320" s="34">
        <f t="shared" si="54"/>
        <v>112369.8</v>
      </c>
      <c r="J320" s="3"/>
      <c r="K320" s="257"/>
    </row>
    <row r="321" spans="1:11" ht="26.25" customHeight="1" x14ac:dyDescent="0.2">
      <c r="A321" s="222" t="s">
        <v>377</v>
      </c>
      <c r="B321" s="90" t="s">
        <v>37</v>
      </c>
      <c r="C321" s="138" t="s">
        <v>16</v>
      </c>
      <c r="D321" s="138" t="s">
        <v>8</v>
      </c>
      <c r="E321" s="141" t="s">
        <v>628</v>
      </c>
      <c r="F321" s="90" t="s">
        <v>182</v>
      </c>
      <c r="G321" s="25">
        <f t="shared" si="54"/>
        <v>112369.8</v>
      </c>
      <c r="H321" s="25">
        <f t="shared" si="54"/>
        <v>0</v>
      </c>
      <c r="I321" s="25">
        <f t="shared" si="54"/>
        <v>112369.8</v>
      </c>
      <c r="J321" s="3"/>
      <c r="K321" s="257"/>
    </row>
    <row r="322" spans="1:11" ht="17.25" customHeight="1" x14ac:dyDescent="0.2">
      <c r="A322" s="5" t="s">
        <v>184</v>
      </c>
      <c r="B322" s="90" t="s">
        <v>37</v>
      </c>
      <c r="C322" s="138" t="s">
        <v>16</v>
      </c>
      <c r="D322" s="138" t="s">
        <v>8</v>
      </c>
      <c r="E322" s="141" t="s">
        <v>628</v>
      </c>
      <c r="F322" s="90" t="s">
        <v>183</v>
      </c>
      <c r="G322" s="25">
        <f t="shared" si="54"/>
        <v>112369.8</v>
      </c>
      <c r="H322" s="25">
        <f t="shared" si="54"/>
        <v>0</v>
      </c>
      <c r="I322" s="25">
        <f t="shared" si="54"/>
        <v>112369.8</v>
      </c>
      <c r="J322" s="3"/>
      <c r="K322" s="257"/>
    </row>
    <row r="323" spans="1:11" ht="21.75" customHeight="1" x14ac:dyDescent="0.2">
      <c r="A323" s="80" t="s">
        <v>379</v>
      </c>
      <c r="B323" s="91" t="s">
        <v>37</v>
      </c>
      <c r="C323" s="131" t="s">
        <v>16</v>
      </c>
      <c r="D323" s="131" t="s">
        <v>8</v>
      </c>
      <c r="E323" s="91" t="s">
        <v>628</v>
      </c>
      <c r="F323" s="91" t="s">
        <v>152</v>
      </c>
      <c r="G323" s="66">
        <v>112369.8</v>
      </c>
      <c r="H323" s="66"/>
      <c r="I323" s="66">
        <f>I324+I325</f>
        <v>112369.8</v>
      </c>
      <c r="J323" s="3"/>
      <c r="K323" s="257"/>
    </row>
    <row r="324" spans="1:11" ht="17.25" customHeight="1" x14ac:dyDescent="0.2">
      <c r="A324" s="150" t="s">
        <v>571</v>
      </c>
      <c r="B324" s="91" t="s">
        <v>37</v>
      </c>
      <c r="C324" s="131" t="s">
        <v>16</v>
      </c>
      <c r="D324" s="131" t="s">
        <v>8</v>
      </c>
      <c r="E324" s="91" t="s">
        <v>628</v>
      </c>
      <c r="F324" s="91" t="s">
        <v>152</v>
      </c>
      <c r="G324" s="66">
        <v>88747.3</v>
      </c>
      <c r="H324" s="66"/>
      <c r="I324" s="66">
        <f>G324+H324</f>
        <v>88747.3</v>
      </c>
      <c r="J324" s="3"/>
      <c r="K324" s="257"/>
    </row>
    <row r="325" spans="1:11" ht="17.25" customHeight="1" x14ac:dyDescent="0.2">
      <c r="A325" s="150" t="s">
        <v>572</v>
      </c>
      <c r="B325" s="91" t="s">
        <v>37</v>
      </c>
      <c r="C325" s="131" t="s">
        <v>16</v>
      </c>
      <c r="D325" s="131" t="s">
        <v>8</v>
      </c>
      <c r="E325" s="91" t="s">
        <v>628</v>
      </c>
      <c r="F325" s="91" t="s">
        <v>152</v>
      </c>
      <c r="G325" s="66">
        <v>23622.5</v>
      </c>
      <c r="H325" s="66"/>
      <c r="I325" s="66">
        <f>G325+H325</f>
        <v>23622.5</v>
      </c>
      <c r="J325" s="3"/>
      <c r="K325" s="257"/>
    </row>
    <row r="326" spans="1:11" x14ac:dyDescent="0.2">
      <c r="A326" s="5" t="s">
        <v>83</v>
      </c>
      <c r="B326" s="90" t="s">
        <v>37</v>
      </c>
      <c r="C326" s="138" t="s">
        <v>16</v>
      </c>
      <c r="D326" s="138" t="s">
        <v>18</v>
      </c>
      <c r="E326" s="90"/>
      <c r="F326" s="90"/>
      <c r="G326" s="25">
        <f>G327</f>
        <v>236556.4</v>
      </c>
      <c r="H326" s="25">
        <f>H327</f>
        <v>-23565.899999999998</v>
      </c>
      <c r="I326" s="25">
        <f>I327</f>
        <v>212990.5</v>
      </c>
      <c r="J326" s="361"/>
      <c r="K326" s="257"/>
    </row>
    <row r="327" spans="1:11" x14ac:dyDescent="0.2">
      <c r="A327" s="5" t="s">
        <v>148</v>
      </c>
      <c r="B327" s="90" t="s">
        <v>37</v>
      </c>
      <c r="C327" s="138" t="s">
        <v>16</v>
      </c>
      <c r="D327" s="138" t="s">
        <v>18</v>
      </c>
      <c r="E327" s="90" t="s">
        <v>147</v>
      </c>
      <c r="F327" s="90"/>
      <c r="G327" s="25">
        <f>G328+G354+G367+G371+G363+G343+G339</f>
        <v>236556.4</v>
      </c>
      <c r="H327" s="25">
        <f>H328+H354+H367+H371+H363+H343+H339+H350</f>
        <v>-23565.899999999998</v>
      </c>
      <c r="I327" s="25">
        <f>I328+I354+I367+I371+I363+I343+I339+I350</f>
        <v>212990.5</v>
      </c>
      <c r="J327" s="3"/>
      <c r="K327" s="257"/>
    </row>
    <row r="328" spans="1:11" ht="24" x14ac:dyDescent="0.2">
      <c r="A328" s="5" t="s">
        <v>209</v>
      </c>
      <c r="B328" s="90" t="s">
        <v>37</v>
      </c>
      <c r="C328" s="138" t="s">
        <v>16</v>
      </c>
      <c r="D328" s="138" t="s">
        <v>18</v>
      </c>
      <c r="E328" s="90" t="s">
        <v>309</v>
      </c>
      <c r="F328" s="90"/>
      <c r="G328" s="34">
        <f>G329+G336</f>
        <v>136163</v>
      </c>
      <c r="H328" s="34">
        <f>H329+H336</f>
        <v>317.40000000000055</v>
      </c>
      <c r="I328" s="34">
        <f>I329+I336</f>
        <v>136480.4</v>
      </c>
      <c r="J328" s="3"/>
      <c r="K328" s="257"/>
    </row>
    <row r="329" spans="1:11" x14ac:dyDescent="0.2">
      <c r="A329" s="5" t="s">
        <v>312</v>
      </c>
      <c r="B329" s="90" t="s">
        <v>37</v>
      </c>
      <c r="C329" s="138" t="s">
        <v>16</v>
      </c>
      <c r="D329" s="138" t="s">
        <v>18</v>
      </c>
      <c r="E329" s="90" t="s">
        <v>313</v>
      </c>
      <c r="F329" s="90"/>
      <c r="G329" s="25">
        <f>G331</f>
        <v>108735.6</v>
      </c>
      <c r="H329" s="25">
        <f>H331</f>
        <v>1743.7000000000007</v>
      </c>
      <c r="I329" s="25">
        <f>I331</f>
        <v>110479.29999999999</v>
      </c>
      <c r="J329" s="3"/>
      <c r="K329" s="257"/>
    </row>
    <row r="330" spans="1:11" ht="24" x14ac:dyDescent="0.2">
      <c r="A330" s="120" t="s">
        <v>387</v>
      </c>
      <c r="B330" s="90" t="s">
        <v>37</v>
      </c>
      <c r="C330" s="138" t="s">
        <v>16</v>
      </c>
      <c r="D330" s="138" t="s">
        <v>18</v>
      </c>
      <c r="E330" s="90" t="s">
        <v>313</v>
      </c>
      <c r="F330" s="90" t="s">
        <v>173</v>
      </c>
      <c r="G330" s="25">
        <f>G331</f>
        <v>108735.6</v>
      </c>
      <c r="H330" s="25">
        <f>H331</f>
        <v>1743.7000000000007</v>
      </c>
      <c r="I330" s="25">
        <f>I331</f>
        <v>110479.29999999999</v>
      </c>
      <c r="J330" s="3"/>
      <c r="K330" s="257"/>
    </row>
    <row r="331" spans="1:11" ht="24" x14ac:dyDescent="0.2">
      <c r="A331" s="108" t="s">
        <v>388</v>
      </c>
      <c r="B331" s="90" t="s">
        <v>37</v>
      </c>
      <c r="C331" s="138" t="s">
        <v>16</v>
      </c>
      <c r="D331" s="138" t="s">
        <v>18</v>
      </c>
      <c r="E331" s="90" t="s">
        <v>313</v>
      </c>
      <c r="F331" s="141" t="s">
        <v>174</v>
      </c>
      <c r="G331" s="25">
        <f>G332+G333</f>
        <v>108735.6</v>
      </c>
      <c r="H331" s="25">
        <f>H332+H333</f>
        <v>1743.7000000000007</v>
      </c>
      <c r="I331" s="25">
        <f>I332+I333</f>
        <v>110479.29999999999</v>
      </c>
      <c r="J331" s="3"/>
      <c r="K331" s="257"/>
    </row>
    <row r="332" spans="1:11" ht="25.5" customHeight="1" x14ac:dyDescent="0.2">
      <c r="A332" s="104" t="s">
        <v>399</v>
      </c>
      <c r="B332" s="91" t="s">
        <v>37</v>
      </c>
      <c r="C332" s="131" t="s">
        <v>16</v>
      </c>
      <c r="D332" s="131" t="s">
        <v>18</v>
      </c>
      <c r="E332" s="91" t="s">
        <v>313</v>
      </c>
      <c r="F332" s="91" t="s">
        <v>92</v>
      </c>
      <c r="G332" s="66">
        <v>84461</v>
      </c>
      <c r="H332" s="66">
        <f>9271.7-3100</f>
        <v>6171.7000000000007</v>
      </c>
      <c r="I332" s="66">
        <f>G332+H332</f>
        <v>90632.7</v>
      </c>
      <c r="J332" s="3"/>
      <c r="K332" s="257"/>
    </row>
    <row r="333" spans="1:11" ht="24" x14ac:dyDescent="0.2">
      <c r="A333" s="121" t="s">
        <v>391</v>
      </c>
      <c r="B333" s="91" t="s">
        <v>37</v>
      </c>
      <c r="C333" s="131" t="s">
        <v>16</v>
      </c>
      <c r="D333" s="131" t="s">
        <v>18</v>
      </c>
      <c r="E333" s="91" t="s">
        <v>313</v>
      </c>
      <c r="F333" s="91" t="s">
        <v>86</v>
      </c>
      <c r="G333" s="66">
        <v>24274.6</v>
      </c>
      <c r="H333" s="66">
        <v>-4428</v>
      </c>
      <c r="I333" s="66">
        <f>G333+H333</f>
        <v>19846.599999999999</v>
      </c>
      <c r="J333" s="3"/>
      <c r="K333" s="257"/>
    </row>
    <row r="334" spans="1:11" x14ac:dyDescent="0.2">
      <c r="A334" s="5" t="s">
        <v>314</v>
      </c>
      <c r="B334" s="90" t="s">
        <v>37</v>
      </c>
      <c r="C334" s="138" t="s">
        <v>16</v>
      </c>
      <c r="D334" s="138" t="s">
        <v>18</v>
      </c>
      <c r="E334" s="90" t="s">
        <v>315</v>
      </c>
      <c r="F334" s="90"/>
      <c r="G334" s="34">
        <f>G336</f>
        <v>27427.4</v>
      </c>
      <c r="H334" s="34">
        <f>H336</f>
        <v>-1426.3000000000002</v>
      </c>
      <c r="I334" s="34">
        <f>I336</f>
        <v>26001.1</v>
      </c>
      <c r="J334" s="3"/>
      <c r="K334" s="257"/>
    </row>
    <row r="335" spans="1:11" ht="24" x14ac:dyDescent="0.2">
      <c r="A335" s="120" t="s">
        <v>387</v>
      </c>
      <c r="B335" s="90" t="s">
        <v>37</v>
      </c>
      <c r="C335" s="138" t="s">
        <v>16</v>
      </c>
      <c r="D335" s="138" t="s">
        <v>18</v>
      </c>
      <c r="E335" s="90" t="s">
        <v>315</v>
      </c>
      <c r="F335" s="90" t="s">
        <v>173</v>
      </c>
      <c r="G335" s="34">
        <f>G336</f>
        <v>27427.4</v>
      </c>
      <c r="H335" s="34">
        <f>H336</f>
        <v>-1426.3000000000002</v>
      </c>
      <c r="I335" s="34">
        <f>I336</f>
        <v>26001.1</v>
      </c>
      <c r="J335" s="3"/>
      <c r="K335" s="257"/>
    </row>
    <row r="336" spans="1:11" ht="24" x14ac:dyDescent="0.2">
      <c r="A336" s="108" t="s">
        <v>388</v>
      </c>
      <c r="B336" s="90" t="s">
        <v>37</v>
      </c>
      <c r="C336" s="138" t="s">
        <v>16</v>
      </c>
      <c r="D336" s="138" t="s">
        <v>18</v>
      </c>
      <c r="E336" s="90" t="s">
        <v>315</v>
      </c>
      <c r="F336" s="141" t="s">
        <v>174</v>
      </c>
      <c r="G336" s="25">
        <f>G337+G338</f>
        <v>27427.4</v>
      </c>
      <c r="H336" s="25">
        <f>H337+H338</f>
        <v>-1426.3000000000002</v>
      </c>
      <c r="I336" s="25">
        <f>I337+I338</f>
        <v>26001.1</v>
      </c>
      <c r="J336" s="3"/>
      <c r="K336" s="257"/>
    </row>
    <row r="337" spans="1:11" ht="24" x14ac:dyDescent="0.2">
      <c r="A337" s="104" t="s">
        <v>399</v>
      </c>
      <c r="B337" s="91" t="s">
        <v>37</v>
      </c>
      <c r="C337" s="131" t="s">
        <v>16</v>
      </c>
      <c r="D337" s="131" t="s">
        <v>18</v>
      </c>
      <c r="E337" s="91" t="s">
        <v>315</v>
      </c>
      <c r="F337" s="91" t="s">
        <v>92</v>
      </c>
      <c r="G337" s="66">
        <v>17201.400000000001</v>
      </c>
      <c r="H337" s="66">
        <f>282.6-300</f>
        <v>-17.399999999999977</v>
      </c>
      <c r="I337" s="66">
        <f>G337+H337</f>
        <v>17184</v>
      </c>
      <c r="J337" s="3"/>
      <c r="K337" s="257"/>
    </row>
    <row r="338" spans="1:11" ht="24" x14ac:dyDescent="0.2">
      <c r="A338" s="121" t="s">
        <v>391</v>
      </c>
      <c r="B338" s="91" t="s">
        <v>37</v>
      </c>
      <c r="C338" s="131" t="s">
        <v>16</v>
      </c>
      <c r="D338" s="131" t="s">
        <v>18</v>
      </c>
      <c r="E338" s="91" t="s">
        <v>315</v>
      </c>
      <c r="F338" s="91" t="s">
        <v>86</v>
      </c>
      <c r="G338" s="66">
        <v>10226</v>
      </c>
      <c r="H338" s="66">
        <v>-1408.9</v>
      </c>
      <c r="I338" s="66">
        <f>G338+H338</f>
        <v>8817.1</v>
      </c>
      <c r="J338" s="3"/>
      <c r="K338" s="257"/>
    </row>
    <row r="339" spans="1:11" ht="15" customHeight="1" x14ac:dyDescent="0.2">
      <c r="A339" s="232" t="s">
        <v>532</v>
      </c>
      <c r="B339" s="90" t="s">
        <v>37</v>
      </c>
      <c r="C339" s="138" t="s">
        <v>16</v>
      </c>
      <c r="D339" s="138" t="s">
        <v>18</v>
      </c>
      <c r="E339" s="90" t="s">
        <v>531</v>
      </c>
      <c r="F339" s="90"/>
      <c r="G339" s="34">
        <f>G340</f>
        <v>7272.8</v>
      </c>
      <c r="H339" s="34">
        <f>H340</f>
        <v>0</v>
      </c>
      <c r="I339" s="34">
        <f>I340</f>
        <v>7272.8</v>
      </c>
      <c r="J339" s="3"/>
      <c r="K339" s="257"/>
    </row>
    <row r="340" spans="1:11" ht="24" x14ac:dyDescent="0.2">
      <c r="A340" s="120" t="s">
        <v>387</v>
      </c>
      <c r="B340" s="90" t="s">
        <v>37</v>
      </c>
      <c r="C340" s="138" t="s">
        <v>16</v>
      </c>
      <c r="D340" s="138" t="s">
        <v>18</v>
      </c>
      <c r="E340" s="90" t="s">
        <v>531</v>
      </c>
      <c r="F340" s="141" t="s">
        <v>173</v>
      </c>
      <c r="G340" s="34">
        <f t="shared" ref="G340:I341" si="55">G341</f>
        <v>7272.8</v>
      </c>
      <c r="H340" s="34">
        <f t="shared" si="55"/>
        <v>0</v>
      </c>
      <c r="I340" s="34">
        <f t="shared" si="55"/>
        <v>7272.8</v>
      </c>
      <c r="J340" s="3"/>
      <c r="K340" s="257"/>
    </row>
    <row r="341" spans="1:11" ht="24" x14ac:dyDescent="0.2">
      <c r="A341" s="108" t="s">
        <v>388</v>
      </c>
      <c r="B341" s="90" t="s">
        <v>37</v>
      </c>
      <c r="C341" s="138" t="s">
        <v>16</v>
      </c>
      <c r="D341" s="138" t="s">
        <v>18</v>
      </c>
      <c r="E341" s="90" t="s">
        <v>531</v>
      </c>
      <c r="F341" s="141" t="s">
        <v>174</v>
      </c>
      <c r="G341" s="34">
        <f t="shared" si="55"/>
        <v>7272.8</v>
      </c>
      <c r="H341" s="34">
        <f t="shared" si="55"/>
        <v>0</v>
      </c>
      <c r="I341" s="34">
        <f t="shared" si="55"/>
        <v>7272.8</v>
      </c>
      <c r="J341" s="3"/>
      <c r="K341" s="257"/>
    </row>
    <row r="342" spans="1:11" ht="24" x14ac:dyDescent="0.2">
      <c r="A342" s="122" t="s">
        <v>391</v>
      </c>
      <c r="B342" s="91" t="s">
        <v>37</v>
      </c>
      <c r="C342" s="131" t="s">
        <v>16</v>
      </c>
      <c r="D342" s="131" t="s">
        <v>18</v>
      </c>
      <c r="E342" s="91" t="s">
        <v>531</v>
      </c>
      <c r="F342" s="91" t="s">
        <v>86</v>
      </c>
      <c r="G342" s="66">
        <v>7272.8</v>
      </c>
      <c r="H342" s="66"/>
      <c r="I342" s="66">
        <f>G342+H342</f>
        <v>7272.8</v>
      </c>
      <c r="J342" s="3"/>
      <c r="K342" s="257"/>
    </row>
    <row r="343" spans="1:11" ht="15.75" customHeight="1" x14ac:dyDescent="0.2">
      <c r="A343" s="5" t="s">
        <v>518</v>
      </c>
      <c r="B343" s="90" t="s">
        <v>37</v>
      </c>
      <c r="C343" s="138" t="s">
        <v>16</v>
      </c>
      <c r="D343" s="138" t="s">
        <v>18</v>
      </c>
      <c r="E343" s="90" t="s">
        <v>517</v>
      </c>
      <c r="F343" s="90"/>
      <c r="G343" s="34">
        <f t="shared" ref="G343:I344" si="56">G344</f>
        <v>1002.7</v>
      </c>
      <c r="H343" s="34">
        <f t="shared" si="56"/>
        <v>0</v>
      </c>
      <c r="I343" s="34">
        <f t="shared" si="56"/>
        <v>1002.7</v>
      </c>
      <c r="J343" s="3"/>
      <c r="K343" s="257"/>
    </row>
    <row r="344" spans="1:11" ht="24" x14ac:dyDescent="0.2">
      <c r="A344" s="120" t="s">
        <v>387</v>
      </c>
      <c r="B344" s="90" t="s">
        <v>37</v>
      </c>
      <c r="C344" s="138" t="s">
        <v>16</v>
      </c>
      <c r="D344" s="138" t="s">
        <v>18</v>
      </c>
      <c r="E344" s="90" t="s">
        <v>517</v>
      </c>
      <c r="F344" s="90" t="s">
        <v>173</v>
      </c>
      <c r="G344" s="34">
        <f t="shared" si="56"/>
        <v>1002.7</v>
      </c>
      <c r="H344" s="34">
        <f t="shared" si="56"/>
        <v>0</v>
      </c>
      <c r="I344" s="34">
        <f t="shared" si="56"/>
        <v>1002.7</v>
      </c>
      <c r="J344" s="3"/>
      <c r="K344" s="257"/>
    </row>
    <row r="345" spans="1:11" ht="24" x14ac:dyDescent="0.2">
      <c r="A345" s="108" t="s">
        <v>388</v>
      </c>
      <c r="B345" s="90" t="s">
        <v>37</v>
      </c>
      <c r="C345" s="138" t="s">
        <v>16</v>
      </c>
      <c r="D345" s="138" t="s">
        <v>18</v>
      </c>
      <c r="E345" s="90" t="s">
        <v>517</v>
      </c>
      <c r="F345" s="141" t="s">
        <v>174</v>
      </c>
      <c r="G345" s="34">
        <f>G346+G348</f>
        <v>1002.7</v>
      </c>
      <c r="H345" s="34">
        <f t="shared" ref="H345:I345" si="57">H346+H348</f>
        <v>0</v>
      </c>
      <c r="I345" s="34">
        <f t="shared" si="57"/>
        <v>1002.7</v>
      </c>
      <c r="J345" s="3"/>
      <c r="K345" s="257"/>
    </row>
    <row r="346" spans="1:11" ht="24" x14ac:dyDescent="0.2">
      <c r="A346" s="104" t="s">
        <v>399</v>
      </c>
      <c r="B346" s="91" t="s">
        <v>37</v>
      </c>
      <c r="C346" s="131" t="s">
        <v>16</v>
      </c>
      <c r="D346" s="131" t="s">
        <v>18</v>
      </c>
      <c r="E346" s="91" t="s">
        <v>517</v>
      </c>
      <c r="F346" s="91" t="s">
        <v>92</v>
      </c>
      <c r="G346" s="66"/>
      <c r="H346" s="66">
        <v>1002.7</v>
      </c>
      <c r="I346" s="66">
        <f>H346</f>
        <v>1002.7</v>
      </c>
      <c r="J346" s="3"/>
      <c r="K346" s="257"/>
    </row>
    <row r="347" spans="1:11" x14ac:dyDescent="0.2">
      <c r="A347" s="122" t="s">
        <v>513</v>
      </c>
      <c r="B347" s="91" t="s">
        <v>37</v>
      </c>
      <c r="C347" s="131" t="s">
        <v>16</v>
      </c>
      <c r="D347" s="131" t="s">
        <v>18</v>
      </c>
      <c r="E347" s="91" t="s">
        <v>517</v>
      </c>
      <c r="F347" s="91" t="s">
        <v>92</v>
      </c>
      <c r="G347" s="66"/>
      <c r="H347" s="66">
        <v>1002.7</v>
      </c>
      <c r="I347" s="66">
        <f>G347+H347</f>
        <v>1002.7</v>
      </c>
      <c r="J347" s="3"/>
      <c r="K347" s="257"/>
    </row>
    <row r="348" spans="1:11" ht="24" hidden="1" x14ac:dyDescent="0.2">
      <c r="A348" s="122" t="s">
        <v>391</v>
      </c>
      <c r="B348" s="91" t="s">
        <v>37</v>
      </c>
      <c r="C348" s="131" t="s">
        <v>16</v>
      </c>
      <c r="D348" s="131" t="s">
        <v>18</v>
      </c>
      <c r="E348" s="91" t="s">
        <v>517</v>
      </c>
      <c r="F348" s="91" t="s">
        <v>86</v>
      </c>
      <c r="G348" s="66">
        <v>1002.7</v>
      </c>
      <c r="H348" s="66">
        <v>-1002.7</v>
      </c>
      <c r="I348" s="66">
        <f>G348+H348</f>
        <v>0</v>
      </c>
      <c r="J348" s="3"/>
      <c r="K348" s="257"/>
    </row>
    <row r="349" spans="1:11" hidden="1" x14ac:dyDescent="0.2">
      <c r="A349" s="122" t="s">
        <v>513</v>
      </c>
      <c r="B349" s="91" t="s">
        <v>37</v>
      </c>
      <c r="C349" s="131" t="s">
        <v>16</v>
      </c>
      <c r="D349" s="131" t="s">
        <v>18</v>
      </c>
      <c r="E349" s="91" t="s">
        <v>517</v>
      </c>
      <c r="F349" s="91" t="s">
        <v>86</v>
      </c>
      <c r="G349" s="66">
        <v>1002.7</v>
      </c>
      <c r="H349" s="66">
        <v>-1002.7</v>
      </c>
      <c r="I349" s="66">
        <f>G349+H349</f>
        <v>0</v>
      </c>
      <c r="J349" s="3"/>
      <c r="K349" s="257"/>
    </row>
    <row r="350" spans="1:11" ht="24" x14ac:dyDescent="0.2">
      <c r="A350" s="5" t="s">
        <v>143</v>
      </c>
      <c r="B350" s="90" t="s">
        <v>37</v>
      </c>
      <c r="C350" s="138" t="s">
        <v>16</v>
      </c>
      <c r="D350" s="138" t="s">
        <v>18</v>
      </c>
      <c r="E350" s="90" t="s">
        <v>199</v>
      </c>
      <c r="F350" s="90"/>
      <c r="G350" s="34"/>
      <c r="H350" s="34">
        <f t="shared" ref="H350:I352" si="58">H351</f>
        <v>26708.3</v>
      </c>
      <c r="I350" s="34">
        <f t="shared" si="58"/>
        <v>26708.3</v>
      </c>
      <c r="J350" s="3"/>
      <c r="K350" s="257"/>
    </row>
    <row r="351" spans="1:11" ht="24" x14ac:dyDescent="0.2">
      <c r="A351" s="5" t="s">
        <v>400</v>
      </c>
      <c r="B351" s="90" t="s">
        <v>37</v>
      </c>
      <c r="C351" s="138" t="s">
        <v>16</v>
      </c>
      <c r="D351" s="138" t="s">
        <v>18</v>
      </c>
      <c r="E351" s="90" t="s">
        <v>199</v>
      </c>
      <c r="F351" s="90" t="s">
        <v>182</v>
      </c>
      <c r="G351" s="34"/>
      <c r="H351" s="34">
        <f t="shared" si="58"/>
        <v>26708.3</v>
      </c>
      <c r="I351" s="34">
        <f t="shared" si="58"/>
        <v>26708.3</v>
      </c>
      <c r="J351" s="3"/>
      <c r="K351" s="257"/>
    </row>
    <row r="352" spans="1:11" x14ac:dyDescent="0.2">
      <c r="A352" s="5" t="s">
        <v>184</v>
      </c>
      <c r="B352" s="90" t="s">
        <v>37</v>
      </c>
      <c r="C352" s="138" t="s">
        <v>16</v>
      </c>
      <c r="D352" s="138" t="s">
        <v>18</v>
      </c>
      <c r="E352" s="90" t="s">
        <v>199</v>
      </c>
      <c r="F352" s="90" t="s">
        <v>183</v>
      </c>
      <c r="G352" s="34"/>
      <c r="H352" s="34">
        <f t="shared" si="58"/>
        <v>26708.3</v>
      </c>
      <c r="I352" s="34">
        <f t="shared" si="58"/>
        <v>26708.3</v>
      </c>
      <c r="J352" s="3"/>
      <c r="K352" s="257"/>
    </row>
    <row r="353" spans="1:11" ht="24" x14ac:dyDescent="0.2">
      <c r="A353" s="80" t="s">
        <v>401</v>
      </c>
      <c r="B353" s="91" t="s">
        <v>37</v>
      </c>
      <c r="C353" s="131" t="s">
        <v>16</v>
      </c>
      <c r="D353" s="131" t="s">
        <v>18</v>
      </c>
      <c r="E353" s="91" t="s">
        <v>199</v>
      </c>
      <c r="F353" s="91" t="s">
        <v>152</v>
      </c>
      <c r="G353" s="66"/>
      <c r="H353" s="66">
        <f>21808.3+4900</f>
        <v>26708.3</v>
      </c>
      <c r="I353" s="66">
        <f>H353</f>
        <v>26708.3</v>
      </c>
      <c r="J353" s="3"/>
      <c r="K353" s="257"/>
    </row>
    <row r="354" spans="1:11" ht="24" x14ac:dyDescent="0.2">
      <c r="A354" s="20" t="s">
        <v>405</v>
      </c>
      <c r="B354" s="90" t="s">
        <v>37</v>
      </c>
      <c r="C354" s="138" t="s">
        <v>16</v>
      </c>
      <c r="D354" s="138" t="s">
        <v>18</v>
      </c>
      <c r="E354" s="141" t="s">
        <v>320</v>
      </c>
      <c r="F354" s="141"/>
      <c r="G354" s="34">
        <f>G355+G359</f>
        <v>55307.799999999996</v>
      </c>
      <c r="H354" s="34">
        <f>H355+H359</f>
        <v>-14826.2</v>
      </c>
      <c r="I354" s="34">
        <f>I355+I359</f>
        <v>40481.599999999991</v>
      </c>
      <c r="J354" s="3"/>
      <c r="K354" s="257"/>
    </row>
    <row r="355" spans="1:11" ht="24" x14ac:dyDescent="0.2">
      <c r="A355" s="52" t="s">
        <v>363</v>
      </c>
      <c r="B355" s="90" t="s">
        <v>37</v>
      </c>
      <c r="C355" s="138" t="s">
        <v>16</v>
      </c>
      <c r="D355" s="138" t="s">
        <v>18</v>
      </c>
      <c r="E355" s="141" t="s">
        <v>332</v>
      </c>
      <c r="F355" s="139"/>
      <c r="G355" s="34">
        <f t="shared" ref="G355:I357" si="59">G356</f>
        <v>37126.199999999997</v>
      </c>
      <c r="H355" s="34">
        <f t="shared" si="59"/>
        <v>-14826.2</v>
      </c>
      <c r="I355" s="34">
        <f t="shared" si="59"/>
        <v>22299.999999999996</v>
      </c>
      <c r="J355" s="3"/>
      <c r="K355" s="257"/>
    </row>
    <row r="356" spans="1:11" ht="24" x14ac:dyDescent="0.2">
      <c r="A356" s="92" t="s">
        <v>400</v>
      </c>
      <c r="B356" s="90" t="s">
        <v>37</v>
      </c>
      <c r="C356" s="138" t="s">
        <v>16</v>
      </c>
      <c r="D356" s="138" t="s">
        <v>18</v>
      </c>
      <c r="E356" s="141" t="s">
        <v>332</v>
      </c>
      <c r="F356" s="90" t="s">
        <v>182</v>
      </c>
      <c r="G356" s="34">
        <f t="shared" si="59"/>
        <v>37126.199999999997</v>
      </c>
      <c r="H356" s="34">
        <f t="shared" si="59"/>
        <v>-14826.2</v>
      </c>
      <c r="I356" s="34">
        <f t="shared" si="59"/>
        <v>22299.999999999996</v>
      </c>
      <c r="J356" s="3"/>
      <c r="K356" s="257"/>
    </row>
    <row r="357" spans="1:11" x14ac:dyDescent="0.2">
      <c r="A357" s="5" t="s">
        <v>184</v>
      </c>
      <c r="B357" s="90" t="s">
        <v>37</v>
      </c>
      <c r="C357" s="138" t="s">
        <v>16</v>
      </c>
      <c r="D357" s="138" t="s">
        <v>18</v>
      </c>
      <c r="E357" s="141" t="s">
        <v>332</v>
      </c>
      <c r="F357" s="90" t="s">
        <v>183</v>
      </c>
      <c r="G357" s="34">
        <f t="shared" si="59"/>
        <v>37126.199999999997</v>
      </c>
      <c r="H357" s="34">
        <f t="shared" si="59"/>
        <v>-14826.2</v>
      </c>
      <c r="I357" s="34">
        <f t="shared" si="59"/>
        <v>22299.999999999996</v>
      </c>
      <c r="J357" s="3"/>
      <c r="K357" s="257"/>
    </row>
    <row r="358" spans="1:11" ht="24" x14ac:dyDescent="0.2">
      <c r="A358" s="80" t="s">
        <v>401</v>
      </c>
      <c r="B358" s="91" t="s">
        <v>37</v>
      </c>
      <c r="C358" s="131" t="s">
        <v>16</v>
      </c>
      <c r="D358" s="131" t="s">
        <v>18</v>
      </c>
      <c r="E358" s="91" t="s">
        <v>332</v>
      </c>
      <c r="F358" s="91" t="s">
        <v>152</v>
      </c>
      <c r="G358" s="66">
        <v>37126.199999999997</v>
      </c>
      <c r="H358" s="66">
        <f>-6000-4000-4826.2</f>
        <v>-14826.2</v>
      </c>
      <c r="I358" s="66">
        <f>G358+H358</f>
        <v>22299.999999999996</v>
      </c>
      <c r="J358" s="3"/>
      <c r="K358" s="257"/>
    </row>
    <row r="359" spans="1:11" ht="24" x14ac:dyDescent="0.2">
      <c r="A359" s="52" t="s">
        <v>334</v>
      </c>
      <c r="B359" s="90" t="s">
        <v>37</v>
      </c>
      <c r="C359" s="138" t="s">
        <v>16</v>
      </c>
      <c r="D359" s="138" t="s">
        <v>18</v>
      </c>
      <c r="E359" s="141" t="s">
        <v>333</v>
      </c>
      <c r="F359" s="90"/>
      <c r="G359" s="34">
        <f t="shared" ref="G359:I361" si="60">G360</f>
        <v>18181.599999999999</v>
      </c>
      <c r="H359" s="34">
        <f>H360</f>
        <v>0</v>
      </c>
      <c r="I359" s="34">
        <f t="shared" si="60"/>
        <v>18181.599999999999</v>
      </c>
      <c r="J359" s="3"/>
      <c r="K359" s="257"/>
    </row>
    <row r="360" spans="1:11" ht="24" x14ac:dyDescent="0.2">
      <c r="A360" s="92" t="s">
        <v>400</v>
      </c>
      <c r="B360" s="90" t="s">
        <v>37</v>
      </c>
      <c r="C360" s="138" t="s">
        <v>16</v>
      </c>
      <c r="D360" s="138" t="s">
        <v>18</v>
      </c>
      <c r="E360" s="141" t="s">
        <v>333</v>
      </c>
      <c r="F360" s="90" t="s">
        <v>182</v>
      </c>
      <c r="G360" s="34">
        <f t="shared" si="60"/>
        <v>18181.599999999999</v>
      </c>
      <c r="H360" s="34">
        <f t="shared" si="60"/>
        <v>0</v>
      </c>
      <c r="I360" s="34">
        <f t="shared" si="60"/>
        <v>18181.599999999999</v>
      </c>
      <c r="J360" s="3"/>
      <c r="K360" s="257"/>
    </row>
    <row r="361" spans="1:11" x14ac:dyDescent="0.2">
      <c r="A361" s="5" t="s">
        <v>184</v>
      </c>
      <c r="B361" s="90" t="s">
        <v>37</v>
      </c>
      <c r="C361" s="138" t="s">
        <v>16</v>
      </c>
      <c r="D361" s="138" t="s">
        <v>18</v>
      </c>
      <c r="E361" s="141" t="s">
        <v>333</v>
      </c>
      <c r="F361" s="90" t="s">
        <v>183</v>
      </c>
      <c r="G361" s="34">
        <f t="shared" si="60"/>
        <v>18181.599999999999</v>
      </c>
      <c r="H361" s="34">
        <f t="shared" si="60"/>
        <v>0</v>
      </c>
      <c r="I361" s="34">
        <f t="shared" si="60"/>
        <v>18181.599999999999</v>
      </c>
      <c r="J361" s="3"/>
      <c r="K361" s="257"/>
    </row>
    <row r="362" spans="1:11" ht="24" x14ac:dyDescent="0.2">
      <c r="A362" s="80" t="s">
        <v>401</v>
      </c>
      <c r="B362" s="91" t="s">
        <v>37</v>
      </c>
      <c r="C362" s="131" t="s">
        <v>16</v>
      </c>
      <c r="D362" s="131" t="s">
        <v>18</v>
      </c>
      <c r="E362" s="91" t="s">
        <v>333</v>
      </c>
      <c r="F362" s="91" t="s">
        <v>152</v>
      </c>
      <c r="G362" s="66">
        <v>18181.599999999999</v>
      </c>
      <c r="H362" s="66"/>
      <c r="I362" s="66">
        <f>G362+H362</f>
        <v>18181.599999999999</v>
      </c>
      <c r="J362" s="3"/>
      <c r="K362" s="257"/>
    </row>
    <row r="363" spans="1:11" ht="24" hidden="1" x14ac:dyDescent="0.2">
      <c r="A363" s="52" t="s">
        <v>508</v>
      </c>
      <c r="B363" s="90" t="s">
        <v>37</v>
      </c>
      <c r="C363" s="138" t="s">
        <v>16</v>
      </c>
      <c r="D363" s="138" t="s">
        <v>18</v>
      </c>
      <c r="E363" s="141" t="s">
        <v>507</v>
      </c>
      <c r="F363" s="90"/>
      <c r="G363" s="34">
        <f t="shared" ref="G363:I365" si="61">G364</f>
        <v>30408.3</v>
      </c>
      <c r="H363" s="34">
        <f t="shared" si="61"/>
        <v>-30408.3</v>
      </c>
      <c r="I363" s="34">
        <f t="shared" si="61"/>
        <v>0</v>
      </c>
      <c r="J363" s="3"/>
      <c r="K363" s="257"/>
    </row>
    <row r="364" spans="1:11" ht="24" hidden="1" x14ac:dyDescent="0.2">
      <c r="A364" s="92" t="s">
        <v>400</v>
      </c>
      <c r="B364" s="90" t="s">
        <v>37</v>
      </c>
      <c r="C364" s="138" t="s">
        <v>16</v>
      </c>
      <c r="D364" s="138" t="s">
        <v>18</v>
      </c>
      <c r="E364" s="141" t="s">
        <v>507</v>
      </c>
      <c r="F364" s="90" t="s">
        <v>182</v>
      </c>
      <c r="G364" s="34">
        <f t="shared" si="61"/>
        <v>30408.3</v>
      </c>
      <c r="H364" s="34">
        <f t="shared" si="61"/>
        <v>-30408.3</v>
      </c>
      <c r="I364" s="34">
        <f t="shared" si="61"/>
        <v>0</v>
      </c>
      <c r="J364" s="3"/>
      <c r="K364" s="257"/>
    </row>
    <row r="365" spans="1:11" hidden="1" x14ac:dyDescent="0.2">
      <c r="A365" s="5" t="s">
        <v>184</v>
      </c>
      <c r="B365" s="90" t="s">
        <v>37</v>
      </c>
      <c r="C365" s="138" t="s">
        <v>16</v>
      </c>
      <c r="D365" s="138" t="s">
        <v>18</v>
      </c>
      <c r="E365" s="141" t="s">
        <v>507</v>
      </c>
      <c r="F365" s="90" t="s">
        <v>183</v>
      </c>
      <c r="G365" s="34">
        <f t="shared" si="61"/>
        <v>30408.3</v>
      </c>
      <c r="H365" s="34">
        <f t="shared" si="61"/>
        <v>-30408.3</v>
      </c>
      <c r="I365" s="34">
        <f t="shared" si="61"/>
        <v>0</v>
      </c>
      <c r="J365" s="3"/>
      <c r="K365" s="257"/>
    </row>
    <row r="366" spans="1:11" ht="24" hidden="1" x14ac:dyDescent="0.2">
      <c r="A366" s="80" t="s">
        <v>401</v>
      </c>
      <c r="B366" s="91" t="s">
        <v>37</v>
      </c>
      <c r="C366" s="131" t="s">
        <v>16</v>
      </c>
      <c r="D366" s="131" t="s">
        <v>18</v>
      </c>
      <c r="E366" s="91" t="s">
        <v>507</v>
      </c>
      <c r="F366" s="91" t="s">
        <v>152</v>
      </c>
      <c r="G366" s="66">
        <v>30408.3</v>
      </c>
      <c r="H366" s="66">
        <f>-26108.3-4300</f>
        <v>-30408.3</v>
      </c>
      <c r="I366" s="66">
        <f>G366+H366</f>
        <v>0</v>
      </c>
      <c r="J366" s="3"/>
      <c r="K366" s="257"/>
    </row>
    <row r="367" spans="1:11" ht="72" x14ac:dyDescent="0.2">
      <c r="A367" s="52" t="s">
        <v>444</v>
      </c>
      <c r="B367" s="90" t="s">
        <v>37</v>
      </c>
      <c r="C367" s="138" t="s">
        <v>16</v>
      </c>
      <c r="D367" s="138" t="s">
        <v>18</v>
      </c>
      <c r="E367" s="90" t="s">
        <v>411</v>
      </c>
      <c r="F367" s="90"/>
      <c r="G367" s="34">
        <f t="shared" ref="G367:I369" si="62">G368</f>
        <v>4044.7</v>
      </c>
      <c r="H367" s="34">
        <f t="shared" si="62"/>
        <v>-3000</v>
      </c>
      <c r="I367" s="34">
        <f t="shared" si="62"/>
        <v>1044.6999999999998</v>
      </c>
      <c r="J367" s="3"/>
      <c r="K367" s="257"/>
    </row>
    <row r="368" spans="1:11" ht="24" x14ac:dyDescent="0.2">
      <c r="A368" s="92" t="s">
        <v>400</v>
      </c>
      <c r="B368" s="90" t="s">
        <v>37</v>
      </c>
      <c r="C368" s="138" t="s">
        <v>16</v>
      </c>
      <c r="D368" s="138" t="s">
        <v>18</v>
      </c>
      <c r="E368" s="90" t="s">
        <v>411</v>
      </c>
      <c r="F368" s="90" t="s">
        <v>182</v>
      </c>
      <c r="G368" s="25">
        <f t="shared" si="62"/>
        <v>4044.7</v>
      </c>
      <c r="H368" s="25">
        <f t="shared" si="62"/>
        <v>-3000</v>
      </c>
      <c r="I368" s="25">
        <f t="shared" si="62"/>
        <v>1044.6999999999998</v>
      </c>
      <c r="J368" s="3"/>
      <c r="K368" s="257"/>
    </row>
    <row r="369" spans="1:11" x14ac:dyDescent="0.2">
      <c r="A369" s="5" t="s">
        <v>184</v>
      </c>
      <c r="B369" s="90" t="s">
        <v>37</v>
      </c>
      <c r="C369" s="138" t="s">
        <v>16</v>
      </c>
      <c r="D369" s="138" t="s">
        <v>18</v>
      </c>
      <c r="E369" s="90" t="s">
        <v>411</v>
      </c>
      <c r="F369" s="90" t="s">
        <v>183</v>
      </c>
      <c r="G369" s="25">
        <f t="shared" si="62"/>
        <v>4044.7</v>
      </c>
      <c r="H369" s="25">
        <f t="shared" si="62"/>
        <v>-3000</v>
      </c>
      <c r="I369" s="25">
        <f t="shared" si="62"/>
        <v>1044.6999999999998</v>
      </c>
      <c r="J369" s="3"/>
      <c r="K369" s="257"/>
    </row>
    <row r="370" spans="1:11" ht="24" x14ac:dyDescent="0.2">
      <c r="A370" s="75" t="s">
        <v>401</v>
      </c>
      <c r="B370" s="91" t="s">
        <v>37</v>
      </c>
      <c r="C370" s="131" t="s">
        <v>16</v>
      </c>
      <c r="D370" s="131" t="s">
        <v>18</v>
      </c>
      <c r="E370" s="91" t="s">
        <v>411</v>
      </c>
      <c r="F370" s="91" t="s">
        <v>152</v>
      </c>
      <c r="G370" s="66">
        <v>4044.7</v>
      </c>
      <c r="H370" s="66">
        <v>-3000</v>
      </c>
      <c r="I370" s="66">
        <f>G370+H370</f>
        <v>1044.6999999999998</v>
      </c>
      <c r="J370" s="3"/>
      <c r="K370" s="257"/>
    </row>
    <row r="371" spans="1:11" ht="72" hidden="1" x14ac:dyDescent="0.2">
      <c r="A371" s="52" t="s">
        <v>448</v>
      </c>
      <c r="B371" s="90" t="s">
        <v>37</v>
      </c>
      <c r="C371" s="138" t="s">
        <v>16</v>
      </c>
      <c r="D371" s="138" t="s">
        <v>18</v>
      </c>
      <c r="E371" s="90" t="s">
        <v>445</v>
      </c>
      <c r="F371" s="90"/>
      <c r="G371" s="34">
        <f t="shared" ref="G371:I373" si="63">G372</f>
        <v>2357.1</v>
      </c>
      <c r="H371" s="34">
        <f t="shared" si="63"/>
        <v>-2357.1</v>
      </c>
      <c r="I371" s="34">
        <f t="shared" si="63"/>
        <v>0</v>
      </c>
      <c r="J371" s="3"/>
      <c r="K371" s="257"/>
    </row>
    <row r="372" spans="1:11" ht="24" hidden="1" x14ac:dyDescent="0.2">
      <c r="A372" s="92" t="s">
        <v>400</v>
      </c>
      <c r="B372" s="90" t="s">
        <v>37</v>
      </c>
      <c r="C372" s="138" t="s">
        <v>16</v>
      </c>
      <c r="D372" s="138" t="s">
        <v>18</v>
      </c>
      <c r="E372" s="90" t="s">
        <v>445</v>
      </c>
      <c r="F372" s="90" t="s">
        <v>182</v>
      </c>
      <c r="G372" s="25">
        <f t="shared" si="63"/>
        <v>2357.1</v>
      </c>
      <c r="H372" s="25">
        <f t="shared" si="63"/>
        <v>-2357.1</v>
      </c>
      <c r="I372" s="25">
        <f t="shared" si="63"/>
        <v>0</v>
      </c>
      <c r="J372" s="3"/>
      <c r="K372" s="257"/>
    </row>
    <row r="373" spans="1:11" hidden="1" x14ac:dyDescent="0.2">
      <c r="A373" s="5" t="s">
        <v>184</v>
      </c>
      <c r="B373" s="90" t="s">
        <v>37</v>
      </c>
      <c r="C373" s="138" t="s">
        <v>16</v>
      </c>
      <c r="D373" s="138" t="s">
        <v>18</v>
      </c>
      <c r="E373" s="90" t="s">
        <v>445</v>
      </c>
      <c r="F373" s="90" t="s">
        <v>183</v>
      </c>
      <c r="G373" s="25">
        <f t="shared" si="63"/>
        <v>2357.1</v>
      </c>
      <c r="H373" s="25">
        <f t="shared" si="63"/>
        <v>-2357.1</v>
      </c>
      <c r="I373" s="25">
        <f t="shared" si="63"/>
        <v>0</v>
      </c>
      <c r="J373" s="3"/>
      <c r="K373" s="257"/>
    </row>
    <row r="374" spans="1:11" ht="24" hidden="1" x14ac:dyDescent="0.2">
      <c r="A374" s="75" t="s">
        <v>401</v>
      </c>
      <c r="B374" s="91" t="s">
        <v>37</v>
      </c>
      <c r="C374" s="131" t="s">
        <v>16</v>
      </c>
      <c r="D374" s="131" t="s">
        <v>18</v>
      </c>
      <c r="E374" s="91" t="s">
        <v>445</v>
      </c>
      <c r="F374" s="91" t="s">
        <v>152</v>
      </c>
      <c r="G374" s="66">
        <v>2357.1</v>
      </c>
      <c r="H374" s="66">
        <v>-2357.1</v>
      </c>
      <c r="I374" s="66">
        <f>G374+H374</f>
        <v>0</v>
      </c>
      <c r="J374" s="3"/>
      <c r="K374" s="257"/>
    </row>
    <row r="375" spans="1:11" x14ac:dyDescent="0.2">
      <c r="A375" s="5" t="s">
        <v>136</v>
      </c>
      <c r="B375" s="143" t="s">
        <v>37</v>
      </c>
      <c r="C375" s="137" t="s">
        <v>16</v>
      </c>
      <c r="D375" s="137" t="s">
        <v>9</v>
      </c>
      <c r="E375" s="143"/>
      <c r="F375" s="143"/>
      <c r="G375" s="36">
        <f>G376</f>
        <v>9359.7000000000007</v>
      </c>
      <c r="H375" s="36">
        <f>H376</f>
        <v>0</v>
      </c>
      <c r="I375" s="36">
        <f>I376</f>
        <v>9359.7000000000007</v>
      </c>
      <c r="J375" s="361"/>
      <c r="K375" s="257"/>
    </row>
    <row r="376" spans="1:11" x14ac:dyDescent="0.2">
      <c r="A376" s="5" t="s">
        <v>148</v>
      </c>
      <c r="B376" s="90" t="s">
        <v>37</v>
      </c>
      <c r="C376" s="138" t="s">
        <v>16</v>
      </c>
      <c r="D376" s="138" t="s">
        <v>9</v>
      </c>
      <c r="E376" s="90" t="s">
        <v>147</v>
      </c>
      <c r="F376" s="90"/>
      <c r="G376" s="25">
        <f>G377+G382+G386+G391</f>
        <v>9359.7000000000007</v>
      </c>
      <c r="H376" s="25">
        <f t="shared" ref="H376:I376" si="64">H377+H382+H386+H391</f>
        <v>0</v>
      </c>
      <c r="I376" s="25">
        <f t="shared" si="64"/>
        <v>9359.7000000000007</v>
      </c>
      <c r="J376" s="3"/>
      <c r="K376" s="257"/>
    </row>
    <row r="377" spans="1:11" ht="24" x14ac:dyDescent="0.2">
      <c r="A377" s="5" t="s">
        <v>214</v>
      </c>
      <c r="B377" s="143" t="s">
        <v>37</v>
      </c>
      <c r="C377" s="137" t="s">
        <v>16</v>
      </c>
      <c r="D377" s="137" t="s">
        <v>9</v>
      </c>
      <c r="E377" s="90" t="s">
        <v>316</v>
      </c>
      <c r="F377" s="143"/>
      <c r="G377" s="36">
        <f>G378</f>
        <v>60</v>
      </c>
      <c r="H377" s="36">
        <f>H378</f>
        <v>0</v>
      </c>
      <c r="I377" s="36">
        <f>I378</f>
        <v>60</v>
      </c>
      <c r="J377" s="3"/>
      <c r="K377" s="257"/>
    </row>
    <row r="378" spans="1:11" ht="24" x14ac:dyDescent="0.2">
      <c r="A378" s="5" t="s">
        <v>317</v>
      </c>
      <c r="B378" s="143" t="s">
        <v>37</v>
      </c>
      <c r="C378" s="137" t="s">
        <v>16</v>
      </c>
      <c r="D378" s="137" t="s">
        <v>9</v>
      </c>
      <c r="E378" s="90" t="s">
        <v>318</v>
      </c>
      <c r="F378" s="143"/>
      <c r="G378" s="36">
        <f>G380</f>
        <v>60</v>
      </c>
      <c r="H378" s="36">
        <f>H380</f>
        <v>0</v>
      </c>
      <c r="I378" s="36">
        <f>I380</f>
        <v>60</v>
      </c>
      <c r="J378" s="3"/>
      <c r="K378" s="257"/>
    </row>
    <row r="379" spans="1:11" ht="24" x14ac:dyDescent="0.2">
      <c r="A379" s="120" t="s">
        <v>387</v>
      </c>
      <c r="B379" s="143" t="s">
        <v>37</v>
      </c>
      <c r="C379" s="137" t="s">
        <v>16</v>
      </c>
      <c r="D379" s="137" t="s">
        <v>9</v>
      </c>
      <c r="E379" s="90" t="s">
        <v>318</v>
      </c>
      <c r="F379" s="144" t="s">
        <v>173</v>
      </c>
      <c r="G379" s="36">
        <f t="shared" ref="G379:I380" si="65">G380</f>
        <v>60</v>
      </c>
      <c r="H379" s="36">
        <f t="shared" si="65"/>
        <v>0</v>
      </c>
      <c r="I379" s="36">
        <f t="shared" si="65"/>
        <v>60</v>
      </c>
      <c r="J379" s="3"/>
      <c r="K379" s="257"/>
    </row>
    <row r="380" spans="1:11" ht="24" x14ac:dyDescent="0.2">
      <c r="A380" s="108" t="s">
        <v>388</v>
      </c>
      <c r="B380" s="141" t="s">
        <v>37</v>
      </c>
      <c r="C380" s="142" t="s">
        <v>16</v>
      </c>
      <c r="D380" s="142" t="s">
        <v>9</v>
      </c>
      <c r="E380" s="90" t="s">
        <v>318</v>
      </c>
      <c r="F380" s="141" t="s">
        <v>174</v>
      </c>
      <c r="G380" s="36">
        <f t="shared" si="65"/>
        <v>60</v>
      </c>
      <c r="H380" s="36">
        <f t="shared" si="65"/>
        <v>0</v>
      </c>
      <c r="I380" s="36">
        <f t="shared" si="65"/>
        <v>60</v>
      </c>
      <c r="J380" s="3"/>
      <c r="K380" s="257"/>
    </row>
    <row r="381" spans="1:11" ht="24" x14ac:dyDescent="0.2">
      <c r="A381" s="122" t="s">
        <v>391</v>
      </c>
      <c r="B381" s="91" t="s">
        <v>37</v>
      </c>
      <c r="C381" s="131" t="s">
        <v>16</v>
      </c>
      <c r="D381" s="131" t="s">
        <v>9</v>
      </c>
      <c r="E381" s="91" t="s">
        <v>318</v>
      </c>
      <c r="F381" s="91" t="s">
        <v>86</v>
      </c>
      <c r="G381" s="66">
        <v>60</v>
      </c>
      <c r="H381" s="66"/>
      <c r="I381" s="66">
        <f>G381+H381</f>
        <v>60</v>
      </c>
      <c r="J381" s="3"/>
      <c r="K381" s="257"/>
    </row>
    <row r="382" spans="1:11" ht="24" x14ac:dyDescent="0.2">
      <c r="A382" s="5" t="s">
        <v>569</v>
      </c>
      <c r="B382" s="255" t="s">
        <v>37</v>
      </c>
      <c r="C382" s="137" t="s">
        <v>16</v>
      </c>
      <c r="D382" s="137" t="s">
        <v>9</v>
      </c>
      <c r="E382" s="90" t="s">
        <v>568</v>
      </c>
      <c r="F382" s="255"/>
      <c r="G382" s="256">
        <f>G384</f>
        <v>2000</v>
      </c>
      <c r="H382" s="256">
        <f>H384</f>
        <v>0</v>
      </c>
      <c r="I382" s="256">
        <f>I384</f>
        <v>2000</v>
      </c>
      <c r="J382" s="3"/>
      <c r="K382" s="257"/>
    </row>
    <row r="383" spans="1:11" ht="24" x14ac:dyDescent="0.2">
      <c r="A383" s="120" t="s">
        <v>387</v>
      </c>
      <c r="B383" s="255" t="s">
        <v>37</v>
      </c>
      <c r="C383" s="137" t="s">
        <v>16</v>
      </c>
      <c r="D383" s="137" t="s">
        <v>9</v>
      </c>
      <c r="E383" s="90" t="s">
        <v>568</v>
      </c>
      <c r="F383" s="144" t="s">
        <v>173</v>
      </c>
      <c r="G383" s="256">
        <f t="shared" ref="G383:I384" si="66">G384</f>
        <v>2000</v>
      </c>
      <c r="H383" s="256">
        <f t="shared" si="66"/>
        <v>0</v>
      </c>
      <c r="I383" s="256">
        <f t="shared" si="66"/>
        <v>2000</v>
      </c>
      <c r="J383" s="3"/>
      <c r="K383" s="257"/>
    </row>
    <row r="384" spans="1:11" ht="24" x14ac:dyDescent="0.2">
      <c r="A384" s="120" t="s">
        <v>388</v>
      </c>
      <c r="B384" s="141" t="s">
        <v>37</v>
      </c>
      <c r="C384" s="142" t="s">
        <v>16</v>
      </c>
      <c r="D384" s="142" t="s">
        <v>9</v>
      </c>
      <c r="E384" s="90" t="s">
        <v>568</v>
      </c>
      <c r="F384" s="141" t="s">
        <v>174</v>
      </c>
      <c r="G384" s="256">
        <f t="shared" si="66"/>
        <v>2000</v>
      </c>
      <c r="H384" s="256">
        <f t="shared" si="66"/>
        <v>0</v>
      </c>
      <c r="I384" s="256">
        <f t="shared" si="66"/>
        <v>2000</v>
      </c>
      <c r="J384" s="3"/>
      <c r="K384" s="257"/>
    </row>
    <row r="385" spans="1:11" ht="24" x14ac:dyDescent="0.2">
      <c r="A385" s="122" t="s">
        <v>391</v>
      </c>
      <c r="B385" s="91" t="s">
        <v>37</v>
      </c>
      <c r="C385" s="131" t="s">
        <v>16</v>
      </c>
      <c r="D385" s="131" t="s">
        <v>9</v>
      </c>
      <c r="E385" s="91" t="s">
        <v>568</v>
      </c>
      <c r="F385" s="91" t="s">
        <v>86</v>
      </c>
      <c r="G385" s="66">
        <v>2000</v>
      </c>
      <c r="H385" s="66">
        <v>0</v>
      </c>
      <c r="I385" s="66">
        <f>G385+H385</f>
        <v>2000</v>
      </c>
      <c r="J385" s="3"/>
      <c r="K385" s="257"/>
    </row>
    <row r="386" spans="1:11" ht="24" x14ac:dyDescent="0.2">
      <c r="A386" s="6" t="s">
        <v>405</v>
      </c>
      <c r="B386" s="143" t="s">
        <v>37</v>
      </c>
      <c r="C386" s="137" t="s">
        <v>16</v>
      </c>
      <c r="D386" s="137" t="s">
        <v>9</v>
      </c>
      <c r="E386" s="144" t="s">
        <v>320</v>
      </c>
      <c r="F386" s="144"/>
      <c r="G386" s="32">
        <f>G387</f>
        <v>7050</v>
      </c>
      <c r="H386" s="32">
        <f>H387</f>
        <v>0</v>
      </c>
      <c r="I386" s="32">
        <f>I387</f>
        <v>7050</v>
      </c>
      <c r="J386" s="3"/>
      <c r="K386" s="257"/>
    </row>
    <row r="387" spans="1:11" ht="24" x14ac:dyDescent="0.2">
      <c r="A387" s="5" t="s">
        <v>335</v>
      </c>
      <c r="B387" s="143" t="s">
        <v>37</v>
      </c>
      <c r="C387" s="137" t="s">
        <v>16</v>
      </c>
      <c r="D387" s="137" t="s">
        <v>9</v>
      </c>
      <c r="E387" s="144" t="s">
        <v>336</v>
      </c>
      <c r="F387" s="144"/>
      <c r="G387" s="32">
        <f>G390</f>
        <v>7050</v>
      </c>
      <c r="H387" s="32">
        <f>H390</f>
        <v>0</v>
      </c>
      <c r="I387" s="32">
        <f>I390</f>
        <v>7050</v>
      </c>
      <c r="J387" s="3"/>
      <c r="K387" s="257"/>
    </row>
    <row r="388" spans="1:11" ht="24" x14ac:dyDescent="0.2">
      <c r="A388" s="92" t="s">
        <v>400</v>
      </c>
      <c r="B388" s="143" t="s">
        <v>37</v>
      </c>
      <c r="C388" s="137" t="s">
        <v>16</v>
      </c>
      <c r="D388" s="137" t="s">
        <v>9</v>
      </c>
      <c r="E388" s="144" t="s">
        <v>336</v>
      </c>
      <c r="F388" s="144" t="s">
        <v>182</v>
      </c>
      <c r="G388" s="32">
        <f t="shared" ref="G388:I389" si="67">G389</f>
        <v>7050</v>
      </c>
      <c r="H388" s="32">
        <f t="shared" si="67"/>
        <v>0</v>
      </c>
      <c r="I388" s="32">
        <f t="shared" si="67"/>
        <v>7050</v>
      </c>
      <c r="J388" s="3"/>
      <c r="K388" s="257"/>
    </row>
    <row r="389" spans="1:11" x14ac:dyDescent="0.2">
      <c r="A389" s="5" t="s">
        <v>184</v>
      </c>
      <c r="B389" s="143" t="s">
        <v>37</v>
      </c>
      <c r="C389" s="137" t="s">
        <v>16</v>
      </c>
      <c r="D389" s="137" t="s">
        <v>9</v>
      </c>
      <c r="E389" s="144" t="s">
        <v>336</v>
      </c>
      <c r="F389" s="144" t="s">
        <v>183</v>
      </c>
      <c r="G389" s="32">
        <f t="shared" si="67"/>
        <v>7050</v>
      </c>
      <c r="H389" s="32">
        <f t="shared" si="67"/>
        <v>0</v>
      </c>
      <c r="I389" s="32">
        <f t="shared" si="67"/>
        <v>7050</v>
      </c>
      <c r="J389" s="3"/>
      <c r="K389" s="257"/>
    </row>
    <row r="390" spans="1:11" ht="24" x14ac:dyDescent="0.2">
      <c r="A390" s="75" t="s">
        <v>401</v>
      </c>
      <c r="B390" s="145" t="s">
        <v>37</v>
      </c>
      <c r="C390" s="131" t="s">
        <v>16</v>
      </c>
      <c r="D390" s="131" t="s">
        <v>9</v>
      </c>
      <c r="E390" s="91" t="s">
        <v>336</v>
      </c>
      <c r="F390" s="91" t="s">
        <v>152</v>
      </c>
      <c r="G390" s="66">
        <v>7050</v>
      </c>
      <c r="H390" s="66"/>
      <c r="I390" s="66">
        <f>G390+H390</f>
        <v>7050</v>
      </c>
      <c r="J390" s="3"/>
      <c r="K390" s="257"/>
    </row>
    <row r="391" spans="1:11" ht="24" x14ac:dyDescent="0.2">
      <c r="A391" s="246" t="s">
        <v>553</v>
      </c>
      <c r="B391" s="141" t="s">
        <v>37</v>
      </c>
      <c r="C391" s="142" t="s">
        <v>16</v>
      </c>
      <c r="D391" s="142" t="s">
        <v>9</v>
      </c>
      <c r="E391" s="21" t="s">
        <v>552</v>
      </c>
      <c r="F391" s="141"/>
      <c r="G391" s="34">
        <f>G396+G392</f>
        <v>249.70000000000002</v>
      </c>
      <c r="H391" s="34">
        <f t="shared" ref="H391:I391" si="68">H396+H392</f>
        <v>0</v>
      </c>
      <c r="I391" s="34">
        <f t="shared" si="68"/>
        <v>249.70000000000002</v>
      </c>
      <c r="J391" s="3"/>
      <c r="K391" s="257"/>
    </row>
    <row r="392" spans="1:11" ht="48" x14ac:dyDescent="0.2">
      <c r="A392" s="71" t="s">
        <v>404</v>
      </c>
      <c r="B392" s="90" t="s">
        <v>37</v>
      </c>
      <c r="C392" s="142" t="s">
        <v>16</v>
      </c>
      <c r="D392" s="142" t="s">
        <v>9</v>
      </c>
      <c r="E392" s="21" t="s">
        <v>552</v>
      </c>
      <c r="F392" s="90" t="s">
        <v>171</v>
      </c>
      <c r="G392" s="25">
        <f t="shared" ref="G392:I393" si="69">G393</f>
        <v>53.9</v>
      </c>
      <c r="H392" s="25">
        <f t="shared" si="69"/>
        <v>0</v>
      </c>
      <c r="I392" s="25">
        <f t="shared" si="69"/>
        <v>53.9</v>
      </c>
      <c r="J392" s="3"/>
      <c r="K392" s="257"/>
    </row>
    <row r="393" spans="1:11" ht="24" x14ac:dyDescent="0.2">
      <c r="A393" s="5" t="s">
        <v>172</v>
      </c>
      <c r="B393" s="11" t="s">
        <v>37</v>
      </c>
      <c r="C393" s="142" t="s">
        <v>16</v>
      </c>
      <c r="D393" s="142" t="s">
        <v>9</v>
      </c>
      <c r="E393" s="21" t="s">
        <v>552</v>
      </c>
      <c r="F393" s="11" t="s">
        <v>170</v>
      </c>
      <c r="G393" s="25">
        <f t="shared" si="69"/>
        <v>53.9</v>
      </c>
      <c r="H393" s="25">
        <f t="shared" si="69"/>
        <v>0</v>
      </c>
      <c r="I393" s="25">
        <f t="shared" si="69"/>
        <v>53.9</v>
      </c>
      <c r="J393" s="3"/>
      <c r="K393" s="257"/>
    </row>
    <row r="394" spans="1:11" ht="25.5" x14ac:dyDescent="0.2">
      <c r="A394" s="73" t="s">
        <v>394</v>
      </c>
      <c r="B394" s="64" t="s">
        <v>37</v>
      </c>
      <c r="C394" s="131" t="s">
        <v>16</v>
      </c>
      <c r="D394" s="131" t="s">
        <v>9</v>
      </c>
      <c r="E394" s="64" t="s">
        <v>552</v>
      </c>
      <c r="F394" s="70" t="s">
        <v>87</v>
      </c>
      <c r="G394" s="66">
        <v>53.9</v>
      </c>
      <c r="H394" s="66"/>
      <c r="I394" s="66">
        <f>H394+G394</f>
        <v>53.9</v>
      </c>
      <c r="J394" s="3"/>
      <c r="K394" s="257"/>
    </row>
    <row r="395" spans="1:11" ht="24" x14ac:dyDescent="0.2">
      <c r="A395" s="253" t="s">
        <v>387</v>
      </c>
      <c r="B395" s="141" t="s">
        <v>37</v>
      </c>
      <c r="C395" s="142" t="s">
        <v>16</v>
      </c>
      <c r="D395" s="142" t="s">
        <v>9</v>
      </c>
      <c r="E395" s="21" t="s">
        <v>552</v>
      </c>
      <c r="F395" s="141" t="s">
        <v>173</v>
      </c>
      <c r="G395" s="34">
        <f t="shared" ref="G395:I396" si="70">G396</f>
        <v>195.8</v>
      </c>
      <c r="H395" s="34">
        <f t="shared" si="70"/>
        <v>0</v>
      </c>
      <c r="I395" s="34">
        <f t="shared" si="70"/>
        <v>195.8</v>
      </c>
      <c r="J395" s="3"/>
      <c r="K395" s="257"/>
    </row>
    <row r="396" spans="1:11" ht="24" x14ac:dyDescent="0.2">
      <c r="A396" s="251" t="s">
        <v>388</v>
      </c>
      <c r="B396" s="141" t="s">
        <v>37</v>
      </c>
      <c r="C396" s="142" t="s">
        <v>16</v>
      </c>
      <c r="D396" s="142" t="s">
        <v>9</v>
      </c>
      <c r="E396" s="21" t="s">
        <v>552</v>
      </c>
      <c r="F396" s="90" t="s">
        <v>174</v>
      </c>
      <c r="G396" s="34">
        <f t="shared" si="70"/>
        <v>195.8</v>
      </c>
      <c r="H396" s="34">
        <f t="shared" si="70"/>
        <v>0</v>
      </c>
      <c r="I396" s="34">
        <f t="shared" si="70"/>
        <v>195.8</v>
      </c>
      <c r="J396" s="3"/>
      <c r="K396" s="257"/>
    </row>
    <row r="397" spans="1:11" ht="24.75" customHeight="1" x14ac:dyDescent="0.2">
      <c r="A397" s="252" t="s">
        <v>365</v>
      </c>
      <c r="B397" s="91" t="s">
        <v>37</v>
      </c>
      <c r="C397" s="131" t="s">
        <v>16</v>
      </c>
      <c r="D397" s="131" t="s">
        <v>9</v>
      </c>
      <c r="E397" s="64" t="s">
        <v>552</v>
      </c>
      <c r="F397" s="91" t="s">
        <v>86</v>
      </c>
      <c r="G397" s="66">
        <v>195.8</v>
      </c>
      <c r="H397" s="66"/>
      <c r="I397" s="66">
        <f>G397+H397</f>
        <v>195.8</v>
      </c>
      <c r="J397" s="3"/>
      <c r="K397" s="257"/>
    </row>
    <row r="398" spans="1:11" ht="17.25" customHeight="1" x14ac:dyDescent="0.2">
      <c r="A398" s="20" t="s">
        <v>144</v>
      </c>
      <c r="B398" s="143" t="s">
        <v>37</v>
      </c>
      <c r="C398" s="142" t="s">
        <v>16</v>
      </c>
      <c r="D398" s="142" t="s">
        <v>16</v>
      </c>
      <c r="E398" s="141"/>
      <c r="F398" s="141"/>
      <c r="G398" s="34">
        <f>G399</f>
        <v>10504.800000000001</v>
      </c>
      <c r="H398" s="34">
        <f>H399</f>
        <v>1999.8999999999999</v>
      </c>
      <c r="I398" s="34">
        <f>I399</f>
        <v>12504.699999999999</v>
      </c>
      <c r="J398" s="361"/>
      <c r="K398" s="257"/>
    </row>
    <row r="399" spans="1:11" ht="17.25" customHeight="1" x14ac:dyDescent="0.2">
      <c r="A399" s="5" t="s">
        <v>148</v>
      </c>
      <c r="B399" s="143" t="s">
        <v>37</v>
      </c>
      <c r="C399" s="142" t="s">
        <v>16</v>
      </c>
      <c r="D399" s="142" t="s">
        <v>16</v>
      </c>
      <c r="E399" s="90" t="s">
        <v>147</v>
      </c>
      <c r="F399" s="90"/>
      <c r="G399" s="25">
        <f>G400+G413</f>
        <v>10504.800000000001</v>
      </c>
      <c r="H399" s="25">
        <f>H400+H413</f>
        <v>1999.8999999999999</v>
      </c>
      <c r="I399" s="25">
        <f>I400+I413</f>
        <v>12504.699999999999</v>
      </c>
      <c r="J399" s="3"/>
      <c r="K399" s="257"/>
    </row>
    <row r="400" spans="1:11" ht="24" x14ac:dyDescent="0.2">
      <c r="A400" s="5" t="s">
        <v>212</v>
      </c>
      <c r="B400" s="143" t="s">
        <v>37</v>
      </c>
      <c r="C400" s="142" t="s">
        <v>16</v>
      </c>
      <c r="D400" s="142" t="s">
        <v>16</v>
      </c>
      <c r="E400" s="90" t="s">
        <v>213</v>
      </c>
      <c r="F400" s="11" t="s">
        <v>7</v>
      </c>
      <c r="G400" s="25">
        <f>G401+G405</f>
        <v>9825.7000000000007</v>
      </c>
      <c r="H400" s="25">
        <f>H401+H405+H410</f>
        <v>1999.8999999999999</v>
      </c>
      <c r="I400" s="25">
        <f>I401+I405+I410</f>
        <v>11825.599999999999</v>
      </c>
      <c r="J400" s="3"/>
      <c r="K400" s="257"/>
    </row>
    <row r="401" spans="1:11" ht="48" x14ac:dyDescent="0.2">
      <c r="A401" s="71" t="s">
        <v>404</v>
      </c>
      <c r="B401" s="143" t="s">
        <v>37</v>
      </c>
      <c r="C401" s="142" t="s">
        <v>16</v>
      </c>
      <c r="D401" s="142" t="s">
        <v>16</v>
      </c>
      <c r="E401" s="90" t="s">
        <v>213</v>
      </c>
      <c r="F401" s="11" t="s">
        <v>171</v>
      </c>
      <c r="G401" s="25">
        <f>G402</f>
        <v>6279.6</v>
      </c>
      <c r="H401" s="25">
        <f>H402</f>
        <v>0</v>
      </c>
      <c r="I401" s="25">
        <f>I402</f>
        <v>6279.6</v>
      </c>
      <c r="J401" s="3"/>
      <c r="K401" s="257"/>
    </row>
    <row r="402" spans="1:11" x14ac:dyDescent="0.2">
      <c r="A402" s="5" t="s">
        <v>474</v>
      </c>
      <c r="B402" s="143" t="s">
        <v>37</v>
      </c>
      <c r="C402" s="142" t="s">
        <v>16</v>
      </c>
      <c r="D402" s="142" t="s">
        <v>16</v>
      </c>
      <c r="E402" s="90" t="s">
        <v>213</v>
      </c>
      <c r="F402" s="11" t="s">
        <v>473</v>
      </c>
      <c r="G402" s="25">
        <f>G403+G404</f>
        <v>6279.6</v>
      </c>
      <c r="H402" s="25">
        <f>H403+H404</f>
        <v>0</v>
      </c>
      <c r="I402" s="25">
        <f>I403+I404</f>
        <v>6279.6</v>
      </c>
      <c r="J402" s="3"/>
      <c r="K402" s="257"/>
    </row>
    <row r="403" spans="1:11" ht="25.5" x14ac:dyDescent="0.2">
      <c r="A403" s="73" t="s">
        <v>505</v>
      </c>
      <c r="B403" s="145" t="s">
        <v>37</v>
      </c>
      <c r="C403" s="131" t="s">
        <v>16</v>
      </c>
      <c r="D403" s="131" t="s">
        <v>16</v>
      </c>
      <c r="E403" s="91" t="s">
        <v>213</v>
      </c>
      <c r="F403" s="64" t="s">
        <v>475</v>
      </c>
      <c r="G403" s="66">
        <v>6094.6</v>
      </c>
      <c r="H403" s="66">
        <v>0</v>
      </c>
      <c r="I403" s="66">
        <f>G403+H403</f>
        <v>6094.6</v>
      </c>
      <c r="J403" s="3"/>
      <c r="K403" s="257"/>
    </row>
    <row r="404" spans="1:11" ht="25.5" x14ac:dyDescent="0.2">
      <c r="A404" s="73" t="s">
        <v>395</v>
      </c>
      <c r="B404" s="145" t="s">
        <v>37</v>
      </c>
      <c r="C404" s="131" t="s">
        <v>16</v>
      </c>
      <c r="D404" s="131" t="s">
        <v>16</v>
      </c>
      <c r="E404" s="91" t="s">
        <v>213</v>
      </c>
      <c r="F404" s="64" t="s">
        <v>478</v>
      </c>
      <c r="G404" s="66">
        <v>185</v>
      </c>
      <c r="H404" s="66">
        <v>0</v>
      </c>
      <c r="I404" s="66">
        <f>G404+H404</f>
        <v>185</v>
      </c>
      <c r="J404" s="3"/>
      <c r="K404" s="257"/>
    </row>
    <row r="405" spans="1:11" ht="25.5" x14ac:dyDescent="0.2">
      <c r="A405" s="105" t="s">
        <v>387</v>
      </c>
      <c r="B405" s="143" t="s">
        <v>37</v>
      </c>
      <c r="C405" s="142" t="s">
        <v>16</v>
      </c>
      <c r="D405" s="142" t="s">
        <v>16</v>
      </c>
      <c r="E405" s="90" t="s">
        <v>213</v>
      </c>
      <c r="F405" s="11" t="s">
        <v>173</v>
      </c>
      <c r="G405" s="25">
        <f>G406</f>
        <v>3546.1000000000004</v>
      </c>
      <c r="H405" s="25">
        <f>H406</f>
        <v>1644.6</v>
      </c>
      <c r="I405" s="25">
        <f>I406</f>
        <v>5190.7</v>
      </c>
      <c r="J405" s="3"/>
      <c r="K405" s="257"/>
    </row>
    <row r="406" spans="1:11" ht="25.5" x14ac:dyDescent="0.2">
      <c r="A406" s="105" t="s">
        <v>388</v>
      </c>
      <c r="B406" s="143" t="s">
        <v>37</v>
      </c>
      <c r="C406" s="142" t="s">
        <v>16</v>
      </c>
      <c r="D406" s="142" t="s">
        <v>16</v>
      </c>
      <c r="E406" s="90" t="s">
        <v>213</v>
      </c>
      <c r="F406" s="11" t="s">
        <v>174</v>
      </c>
      <c r="G406" s="25">
        <f>G407+G409</f>
        <v>3546.1000000000004</v>
      </c>
      <c r="H406" s="25">
        <f>H407+H408+H409</f>
        <v>1644.6</v>
      </c>
      <c r="I406" s="25">
        <f>I407+I408+I409</f>
        <v>5190.7</v>
      </c>
      <c r="J406" s="3"/>
      <c r="K406" s="257"/>
    </row>
    <row r="407" spans="1:11" ht="25.5" x14ac:dyDescent="0.2">
      <c r="A407" s="107" t="s">
        <v>114</v>
      </c>
      <c r="B407" s="145" t="s">
        <v>37</v>
      </c>
      <c r="C407" s="131" t="s">
        <v>16</v>
      </c>
      <c r="D407" s="131" t="s">
        <v>16</v>
      </c>
      <c r="E407" s="91" t="s">
        <v>213</v>
      </c>
      <c r="F407" s="64" t="s">
        <v>115</v>
      </c>
      <c r="G407" s="66">
        <v>558.70000000000005</v>
      </c>
      <c r="H407" s="66"/>
      <c r="I407" s="66">
        <f>G407+H407</f>
        <v>558.70000000000005</v>
      </c>
      <c r="J407" s="3"/>
      <c r="K407" s="257"/>
    </row>
    <row r="408" spans="1:11" ht="24" x14ac:dyDescent="0.2">
      <c r="A408" s="375" t="s">
        <v>399</v>
      </c>
      <c r="B408" s="376" t="s">
        <v>37</v>
      </c>
      <c r="C408" s="131" t="s">
        <v>16</v>
      </c>
      <c r="D408" s="131" t="s">
        <v>16</v>
      </c>
      <c r="E408" s="91" t="s">
        <v>213</v>
      </c>
      <c r="F408" s="377" t="s">
        <v>92</v>
      </c>
      <c r="G408" s="66"/>
      <c r="H408" s="66">
        <v>500</v>
      </c>
      <c r="I408" s="66">
        <f>H408</f>
        <v>500</v>
      </c>
      <c r="J408" s="3"/>
      <c r="K408" s="257"/>
    </row>
    <row r="409" spans="1:11" ht="25.5" x14ac:dyDescent="0.2">
      <c r="A409" s="77" t="s">
        <v>391</v>
      </c>
      <c r="B409" s="145" t="s">
        <v>37</v>
      </c>
      <c r="C409" s="131" t="s">
        <v>16</v>
      </c>
      <c r="D409" s="131" t="s">
        <v>16</v>
      </c>
      <c r="E409" s="91" t="s">
        <v>213</v>
      </c>
      <c r="F409" s="64" t="s">
        <v>86</v>
      </c>
      <c r="G409" s="66">
        <v>2987.4</v>
      </c>
      <c r="H409" s="66">
        <f>-355.4+445.5+30-475.5+1500</f>
        <v>1144.5999999999999</v>
      </c>
      <c r="I409" s="66">
        <f>G409+H409</f>
        <v>4132</v>
      </c>
      <c r="J409" s="3"/>
      <c r="K409" s="257"/>
    </row>
    <row r="410" spans="1:11" x14ac:dyDescent="0.2">
      <c r="A410" s="120" t="s">
        <v>175</v>
      </c>
      <c r="B410" s="90" t="s">
        <v>37</v>
      </c>
      <c r="C410" s="142" t="s">
        <v>16</v>
      </c>
      <c r="D410" s="142" t="s">
        <v>16</v>
      </c>
      <c r="E410" s="90" t="s">
        <v>213</v>
      </c>
      <c r="F410" s="90" t="s">
        <v>176</v>
      </c>
      <c r="G410" s="25">
        <f t="shared" ref="G410:I411" si="71">G411</f>
        <v>0</v>
      </c>
      <c r="H410" s="25">
        <f t="shared" si="71"/>
        <v>355.3</v>
      </c>
      <c r="I410" s="25">
        <f t="shared" si="71"/>
        <v>355.3</v>
      </c>
      <c r="J410" s="3"/>
      <c r="K410" s="257"/>
    </row>
    <row r="411" spans="1:11" x14ac:dyDescent="0.2">
      <c r="A411" s="120" t="s">
        <v>178</v>
      </c>
      <c r="B411" s="90" t="s">
        <v>37</v>
      </c>
      <c r="C411" s="142" t="s">
        <v>16</v>
      </c>
      <c r="D411" s="142" t="s">
        <v>16</v>
      </c>
      <c r="E411" s="90" t="s">
        <v>213</v>
      </c>
      <c r="F411" s="90" t="s">
        <v>177</v>
      </c>
      <c r="G411" s="25">
        <f t="shared" si="71"/>
        <v>0</v>
      </c>
      <c r="H411" s="25">
        <f t="shared" si="71"/>
        <v>355.3</v>
      </c>
      <c r="I411" s="25">
        <f t="shared" si="71"/>
        <v>355.3</v>
      </c>
      <c r="J411" s="3"/>
      <c r="K411" s="257"/>
    </row>
    <row r="412" spans="1:11" x14ac:dyDescent="0.2">
      <c r="A412" s="124" t="s">
        <v>94</v>
      </c>
      <c r="B412" s="91" t="s">
        <v>37</v>
      </c>
      <c r="C412" s="131" t="s">
        <v>16</v>
      </c>
      <c r="D412" s="131" t="s">
        <v>16</v>
      </c>
      <c r="E412" s="91" t="s">
        <v>213</v>
      </c>
      <c r="F412" s="91" t="s">
        <v>95</v>
      </c>
      <c r="G412" s="66"/>
      <c r="H412" s="66">
        <v>355.3</v>
      </c>
      <c r="I412" s="66">
        <f>H412</f>
        <v>355.3</v>
      </c>
      <c r="J412" s="3"/>
      <c r="K412" s="257"/>
    </row>
    <row r="413" spans="1:11" ht="108" x14ac:dyDescent="0.2">
      <c r="A413" s="50" t="s">
        <v>424</v>
      </c>
      <c r="B413" s="90" t="s">
        <v>37</v>
      </c>
      <c r="C413" s="137" t="s">
        <v>16</v>
      </c>
      <c r="D413" s="137" t="s">
        <v>16</v>
      </c>
      <c r="E413" s="90" t="s">
        <v>415</v>
      </c>
      <c r="F413" s="90" t="s">
        <v>7</v>
      </c>
      <c r="G413" s="32">
        <f>G414+G417</f>
        <v>679.09999999999991</v>
      </c>
      <c r="H413" s="32">
        <f>H414+H417</f>
        <v>0</v>
      </c>
      <c r="I413" s="32">
        <f>I414+I417</f>
        <v>679.09999999999991</v>
      </c>
      <c r="J413" s="3"/>
      <c r="K413" s="257"/>
    </row>
    <row r="414" spans="1:11" ht="48" x14ac:dyDescent="0.2">
      <c r="A414" s="71" t="s">
        <v>404</v>
      </c>
      <c r="B414" s="90" t="s">
        <v>37</v>
      </c>
      <c r="C414" s="137" t="s">
        <v>16</v>
      </c>
      <c r="D414" s="137" t="s">
        <v>16</v>
      </c>
      <c r="E414" s="90" t="s">
        <v>415</v>
      </c>
      <c r="F414" s="90" t="s">
        <v>171</v>
      </c>
      <c r="G414" s="32">
        <f t="shared" ref="G414:I415" si="72">G415</f>
        <v>662.59999999999991</v>
      </c>
      <c r="H414" s="32">
        <f t="shared" si="72"/>
        <v>0</v>
      </c>
      <c r="I414" s="32">
        <f t="shared" si="72"/>
        <v>662.59999999999991</v>
      </c>
      <c r="J414" s="3"/>
      <c r="K414" s="257"/>
    </row>
    <row r="415" spans="1:11" ht="24" x14ac:dyDescent="0.2">
      <c r="A415" s="50" t="s">
        <v>172</v>
      </c>
      <c r="B415" s="90" t="s">
        <v>37</v>
      </c>
      <c r="C415" s="137" t="s">
        <v>16</v>
      </c>
      <c r="D415" s="137" t="s">
        <v>16</v>
      </c>
      <c r="E415" s="90" t="s">
        <v>415</v>
      </c>
      <c r="F415" s="90" t="s">
        <v>170</v>
      </c>
      <c r="G415" s="32">
        <f t="shared" si="72"/>
        <v>662.59999999999991</v>
      </c>
      <c r="H415" s="32">
        <f t="shared" si="72"/>
        <v>0</v>
      </c>
      <c r="I415" s="32">
        <f t="shared" si="72"/>
        <v>662.59999999999991</v>
      </c>
      <c r="J415" s="3"/>
      <c r="K415" s="257"/>
    </row>
    <row r="416" spans="1:11" ht="24" x14ac:dyDescent="0.2">
      <c r="A416" s="124" t="s">
        <v>394</v>
      </c>
      <c r="B416" s="91" t="s">
        <v>37</v>
      </c>
      <c r="C416" s="131" t="s">
        <v>16</v>
      </c>
      <c r="D416" s="131" t="s">
        <v>16</v>
      </c>
      <c r="E416" s="91" t="s">
        <v>415</v>
      </c>
      <c r="F416" s="91" t="s">
        <v>87</v>
      </c>
      <c r="G416" s="66">
        <f>508.9+153.7</f>
        <v>662.59999999999991</v>
      </c>
      <c r="H416" s="66"/>
      <c r="I416" s="66">
        <f>G416+H416</f>
        <v>662.59999999999991</v>
      </c>
      <c r="J416" s="3"/>
      <c r="K416" s="257"/>
    </row>
    <row r="417" spans="1:11" ht="24" x14ac:dyDescent="0.2">
      <c r="A417" s="120" t="s">
        <v>387</v>
      </c>
      <c r="B417" s="90" t="s">
        <v>37</v>
      </c>
      <c r="C417" s="137" t="s">
        <v>16</v>
      </c>
      <c r="D417" s="137" t="s">
        <v>16</v>
      </c>
      <c r="E417" s="90" t="s">
        <v>415</v>
      </c>
      <c r="F417" s="90" t="s">
        <v>173</v>
      </c>
      <c r="G417" s="25">
        <f>G418</f>
        <v>16.5</v>
      </c>
      <c r="H417" s="25">
        <f>H418</f>
        <v>0</v>
      </c>
      <c r="I417" s="25">
        <f>I418</f>
        <v>16.5</v>
      </c>
      <c r="J417" s="3"/>
      <c r="K417" s="257"/>
    </row>
    <row r="418" spans="1:11" ht="24" x14ac:dyDescent="0.2">
      <c r="A418" s="120" t="s">
        <v>388</v>
      </c>
      <c r="B418" s="90" t="s">
        <v>37</v>
      </c>
      <c r="C418" s="137" t="s">
        <v>16</v>
      </c>
      <c r="D418" s="137" t="s">
        <v>16</v>
      </c>
      <c r="E418" s="90" t="s">
        <v>415</v>
      </c>
      <c r="F418" s="90" t="s">
        <v>174</v>
      </c>
      <c r="G418" s="25">
        <f>G419+G420</f>
        <v>16.5</v>
      </c>
      <c r="H418" s="25">
        <f>H419+H420</f>
        <v>0</v>
      </c>
      <c r="I418" s="25">
        <f>I419+I420</f>
        <v>16.5</v>
      </c>
      <c r="J418" s="3"/>
      <c r="K418" s="257"/>
    </row>
    <row r="419" spans="1:11" ht="24" x14ac:dyDescent="0.2">
      <c r="A419" s="26" t="s">
        <v>114</v>
      </c>
      <c r="B419" s="64" t="s">
        <v>37</v>
      </c>
      <c r="C419" s="65" t="s">
        <v>16</v>
      </c>
      <c r="D419" s="65" t="s">
        <v>16</v>
      </c>
      <c r="E419" s="91" t="s">
        <v>415</v>
      </c>
      <c r="F419" s="64" t="s">
        <v>115</v>
      </c>
      <c r="G419" s="123">
        <f>8.5</f>
        <v>8.5</v>
      </c>
      <c r="H419" s="123"/>
      <c r="I419" s="66">
        <f>G419+H419</f>
        <v>8.5</v>
      </c>
      <c r="J419" s="3"/>
      <c r="K419" s="257"/>
    </row>
    <row r="420" spans="1:11" ht="25.5" x14ac:dyDescent="0.2">
      <c r="A420" s="77" t="s">
        <v>391</v>
      </c>
      <c r="B420" s="64" t="s">
        <v>37</v>
      </c>
      <c r="C420" s="65" t="s">
        <v>16</v>
      </c>
      <c r="D420" s="65" t="s">
        <v>16</v>
      </c>
      <c r="E420" s="91" t="s">
        <v>415</v>
      </c>
      <c r="F420" s="64" t="s">
        <v>86</v>
      </c>
      <c r="G420" s="123">
        <f>16.5-G419</f>
        <v>8</v>
      </c>
      <c r="H420" s="123"/>
      <c r="I420" s="66">
        <f>G420+H420</f>
        <v>8</v>
      </c>
      <c r="J420" s="3"/>
      <c r="K420" s="257"/>
    </row>
    <row r="421" spans="1:11" x14ac:dyDescent="0.2">
      <c r="A421" s="41" t="s">
        <v>52</v>
      </c>
      <c r="B421" s="22" t="s">
        <v>37</v>
      </c>
      <c r="C421" s="51" t="s">
        <v>11</v>
      </c>
      <c r="D421" s="51" t="s">
        <v>56</v>
      </c>
      <c r="E421" s="22" t="s">
        <v>7</v>
      </c>
      <c r="F421" s="22" t="s">
        <v>7</v>
      </c>
      <c r="G421" s="24">
        <f>G429+G422</f>
        <v>35155.4</v>
      </c>
      <c r="H421" s="24">
        <f>H429+H422</f>
        <v>0</v>
      </c>
      <c r="I421" s="24">
        <f>I429+I422</f>
        <v>35155.4</v>
      </c>
      <c r="J421" s="3"/>
      <c r="K421" s="257"/>
    </row>
    <row r="422" spans="1:11" x14ac:dyDescent="0.2">
      <c r="A422" s="5" t="s">
        <v>20</v>
      </c>
      <c r="B422" s="11" t="s">
        <v>37</v>
      </c>
      <c r="C422" s="13" t="s">
        <v>11</v>
      </c>
      <c r="D422" s="13" t="s">
        <v>18</v>
      </c>
      <c r="E422" s="11"/>
      <c r="F422" s="11"/>
      <c r="G422" s="25">
        <f>G423</f>
        <v>34411.599999999999</v>
      </c>
      <c r="H422" s="25">
        <f t="shared" ref="H422:I426" si="73">H423</f>
        <v>0</v>
      </c>
      <c r="I422" s="25">
        <f t="shared" si="73"/>
        <v>34411.599999999999</v>
      </c>
      <c r="J422" s="3"/>
      <c r="K422" s="257"/>
    </row>
    <row r="423" spans="1:11" x14ac:dyDescent="0.2">
      <c r="A423" s="5" t="s">
        <v>148</v>
      </c>
      <c r="B423" s="11" t="s">
        <v>37</v>
      </c>
      <c r="C423" s="13" t="s">
        <v>11</v>
      </c>
      <c r="D423" s="13" t="s">
        <v>18</v>
      </c>
      <c r="E423" s="11" t="s">
        <v>147</v>
      </c>
      <c r="F423" s="11"/>
      <c r="G423" s="25">
        <f>G424</f>
        <v>34411.599999999999</v>
      </c>
      <c r="H423" s="25">
        <f t="shared" si="73"/>
        <v>0</v>
      </c>
      <c r="I423" s="25">
        <f t="shared" si="73"/>
        <v>34411.599999999999</v>
      </c>
      <c r="J423" s="3"/>
      <c r="K423" s="257"/>
    </row>
    <row r="424" spans="1:11" ht="36" x14ac:dyDescent="0.2">
      <c r="A424" s="5" t="s">
        <v>195</v>
      </c>
      <c r="B424" s="11" t="s">
        <v>37</v>
      </c>
      <c r="C424" s="13" t="s">
        <v>542</v>
      </c>
      <c r="D424" s="13" t="s">
        <v>18</v>
      </c>
      <c r="E424" s="11" t="s">
        <v>196</v>
      </c>
      <c r="F424" s="11"/>
      <c r="G424" s="25">
        <f>G425</f>
        <v>34411.599999999999</v>
      </c>
      <c r="H424" s="25">
        <f t="shared" si="73"/>
        <v>0</v>
      </c>
      <c r="I424" s="25">
        <f t="shared" si="73"/>
        <v>34411.599999999999</v>
      </c>
      <c r="J424" s="3"/>
      <c r="K424" s="257"/>
    </row>
    <row r="425" spans="1:11" ht="24" x14ac:dyDescent="0.2">
      <c r="A425" s="5" t="s">
        <v>166</v>
      </c>
      <c r="B425" s="11" t="s">
        <v>37</v>
      </c>
      <c r="C425" s="13" t="s">
        <v>11</v>
      </c>
      <c r="D425" s="13" t="s">
        <v>18</v>
      </c>
      <c r="E425" s="11" t="s">
        <v>196</v>
      </c>
      <c r="F425" s="11" t="s">
        <v>164</v>
      </c>
      <c r="G425" s="25">
        <f>G426</f>
        <v>34411.599999999999</v>
      </c>
      <c r="H425" s="25">
        <f t="shared" si="73"/>
        <v>0</v>
      </c>
      <c r="I425" s="25">
        <f t="shared" si="73"/>
        <v>34411.599999999999</v>
      </c>
      <c r="J425" s="3"/>
      <c r="K425" s="257"/>
    </row>
    <row r="426" spans="1:11" ht="16.5" customHeight="1" x14ac:dyDescent="0.2">
      <c r="A426" s="5" t="s">
        <v>198</v>
      </c>
      <c r="B426" s="11" t="s">
        <v>37</v>
      </c>
      <c r="C426" s="13" t="s">
        <v>11</v>
      </c>
      <c r="D426" s="13" t="s">
        <v>18</v>
      </c>
      <c r="E426" s="11" t="s">
        <v>196</v>
      </c>
      <c r="F426" s="11" t="s">
        <v>168</v>
      </c>
      <c r="G426" s="25">
        <f>G427</f>
        <v>34411.599999999999</v>
      </c>
      <c r="H426" s="25">
        <f t="shared" si="73"/>
        <v>0</v>
      </c>
      <c r="I426" s="25">
        <f t="shared" si="73"/>
        <v>34411.599999999999</v>
      </c>
      <c r="J426" s="3"/>
      <c r="K426" s="257"/>
    </row>
    <row r="427" spans="1:11" ht="40.5" customHeight="1" x14ac:dyDescent="0.2">
      <c r="A427" s="26" t="s">
        <v>381</v>
      </c>
      <c r="B427" s="64" t="s">
        <v>37</v>
      </c>
      <c r="C427" s="65" t="s">
        <v>11</v>
      </c>
      <c r="D427" s="65" t="s">
        <v>18</v>
      </c>
      <c r="E427" s="91" t="s">
        <v>196</v>
      </c>
      <c r="F427" s="64" t="s">
        <v>93</v>
      </c>
      <c r="G427" s="123">
        <f>33722.4+689.2</f>
        <v>34411.599999999999</v>
      </c>
      <c r="H427" s="123"/>
      <c r="I427" s="66">
        <f>G427+H427</f>
        <v>34411.599999999999</v>
      </c>
      <c r="J427" s="3"/>
      <c r="K427" s="257"/>
    </row>
    <row r="428" spans="1:11" ht="16.5" customHeight="1" x14ac:dyDescent="0.2">
      <c r="A428" s="26" t="s">
        <v>543</v>
      </c>
      <c r="B428" s="64" t="s">
        <v>37</v>
      </c>
      <c r="C428" s="65" t="s">
        <v>11</v>
      </c>
      <c r="D428" s="65" t="s">
        <v>18</v>
      </c>
      <c r="E428" s="91" t="s">
        <v>196</v>
      </c>
      <c r="F428" s="64" t="s">
        <v>93</v>
      </c>
      <c r="G428" s="123">
        <f>33722.4+689.2</f>
        <v>34411.599999999999</v>
      </c>
      <c r="H428" s="123"/>
      <c r="I428" s="66">
        <f>G428+H428</f>
        <v>34411.599999999999</v>
      </c>
      <c r="J428" s="3"/>
      <c r="K428" s="257"/>
    </row>
    <row r="429" spans="1:11" ht="13.5" x14ac:dyDescent="0.2">
      <c r="A429" s="5" t="s">
        <v>24</v>
      </c>
      <c r="B429" s="141" t="s">
        <v>37</v>
      </c>
      <c r="C429" s="142" t="s">
        <v>11</v>
      </c>
      <c r="D429" s="142" t="s">
        <v>11</v>
      </c>
      <c r="E429" s="146"/>
      <c r="F429" s="146"/>
      <c r="G429" s="34">
        <f t="shared" ref="G429:H429" si="74">G430+G443+G448</f>
        <v>743.8</v>
      </c>
      <c r="H429" s="34">
        <f t="shared" si="74"/>
        <v>0</v>
      </c>
      <c r="I429" s="34">
        <f>I430+I443+I448</f>
        <v>743.8</v>
      </c>
      <c r="J429" s="3"/>
      <c r="K429" s="257"/>
    </row>
    <row r="430" spans="1:11" ht="27.75" customHeight="1" x14ac:dyDescent="0.2">
      <c r="A430" s="5" t="s">
        <v>206</v>
      </c>
      <c r="B430" s="141" t="s">
        <v>37</v>
      </c>
      <c r="C430" s="138" t="s">
        <v>11</v>
      </c>
      <c r="D430" s="138" t="s">
        <v>11</v>
      </c>
      <c r="E430" s="90" t="s">
        <v>240</v>
      </c>
      <c r="F430" s="141"/>
      <c r="G430" s="34">
        <f>G439+G435+G431</f>
        <v>309.90000000000003</v>
      </c>
      <c r="H430" s="34">
        <f>H439+H435+H431</f>
        <v>82.2</v>
      </c>
      <c r="I430" s="34">
        <f>I439+I435+I431</f>
        <v>392.1</v>
      </c>
      <c r="J430" s="3"/>
      <c r="K430" s="257"/>
    </row>
    <row r="431" spans="1:11" ht="25.5" customHeight="1" x14ac:dyDescent="0.2">
      <c r="A431" s="89" t="s">
        <v>430</v>
      </c>
      <c r="B431" s="141" t="s">
        <v>37</v>
      </c>
      <c r="C431" s="138" t="s">
        <v>11</v>
      </c>
      <c r="D431" s="138" t="s">
        <v>11</v>
      </c>
      <c r="E431" s="90" t="s">
        <v>283</v>
      </c>
      <c r="F431" s="141"/>
      <c r="G431" s="34">
        <f t="shared" ref="G431:I433" si="75">G432</f>
        <v>259.10000000000002</v>
      </c>
      <c r="H431" s="34">
        <f t="shared" si="75"/>
        <v>82.2</v>
      </c>
      <c r="I431" s="34">
        <f t="shared" si="75"/>
        <v>341.3</v>
      </c>
      <c r="J431" s="3"/>
      <c r="K431" s="257"/>
    </row>
    <row r="432" spans="1:11" ht="24" x14ac:dyDescent="0.2">
      <c r="A432" s="108" t="s">
        <v>387</v>
      </c>
      <c r="B432" s="141" t="s">
        <v>37</v>
      </c>
      <c r="C432" s="138" t="s">
        <v>11</v>
      </c>
      <c r="D432" s="138" t="s">
        <v>11</v>
      </c>
      <c r="E432" s="90" t="s">
        <v>283</v>
      </c>
      <c r="F432" s="90" t="s">
        <v>173</v>
      </c>
      <c r="G432" s="34">
        <f t="shared" si="75"/>
        <v>259.10000000000002</v>
      </c>
      <c r="H432" s="34">
        <f t="shared" si="75"/>
        <v>82.2</v>
      </c>
      <c r="I432" s="34">
        <f t="shared" si="75"/>
        <v>341.3</v>
      </c>
      <c r="J432" s="3"/>
      <c r="K432" s="257"/>
    </row>
    <row r="433" spans="1:11" ht="24" x14ac:dyDescent="0.2">
      <c r="A433" s="108" t="s">
        <v>388</v>
      </c>
      <c r="B433" s="141" t="s">
        <v>37</v>
      </c>
      <c r="C433" s="138" t="s">
        <v>11</v>
      </c>
      <c r="D433" s="138" t="s">
        <v>11</v>
      </c>
      <c r="E433" s="90" t="s">
        <v>283</v>
      </c>
      <c r="F433" s="90" t="s">
        <v>174</v>
      </c>
      <c r="G433" s="34">
        <f t="shared" si="75"/>
        <v>259.10000000000002</v>
      </c>
      <c r="H433" s="34">
        <f t="shared" si="75"/>
        <v>82.2</v>
      </c>
      <c r="I433" s="34">
        <f t="shared" si="75"/>
        <v>341.3</v>
      </c>
      <c r="J433" s="3"/>
      <c r="K433" s="257"/>
    </row>
    <row r="434" spans="1:11" ht="25.5" customHeight="1" x14ac:dyDescent="0.2">
      <c r="A434" s="121" t="s">
        <v>365</v>
      </c>
      <c r="B434" s="91" t="s">
        <v>37</v>
      </c>
      <c r="C434" s="131" t="s">
        <v>11</v>
      </c>
      <c r="D434" s="131" t="s">
        <v>11</v>
      </c>
      <c r="E434" s="91" t="s">
        <v>283</v>
      </c>
      <c r="F434" s="91" t="s">
        <v>86</v>
      </c>
      <c r="G434" s="66">
        <v>259.10000000000002</v>
      </c>
      <c r="H434" s="66">
        <v>82.2</v>
      </c>
      <c r="I434" s="66">
        <f>G434+H434</f>
        <v>341.3</v>
      </c>
      <c r="J434" s="3"/>
      <c r="K434" s="257"/>
    </row>
    <row r="435" spans="1:11" x14ac:dyDescent="0.2">
      <c r="A435" s="89" t="s">
        <v>241</v>
      </c>
      <c r="B435" s="141" t="s">
        <v>37</v>
      </c>
      <c r="C435" s="138" t="s">
        <v>11</v>
      </c>
      <c r="D435" s="138" t="s">
        <v>11</v>
      </c>
      <c r="E435" s="90" t="s">
        <v>243</v>
      </c>
      <c r="F435" s="141"/>
      <c r="G435" s="34">
        <f t="shared" ref="G435:I437" si="76">G436</f>
        <v>33.200000000000003</v>
      </c>
      <c r="H435" s="34">
        <f t="shared" si="76"/>
        <v>0</v>
      </c>
      <c r="I435" s="34">
        <f t="shared" si="76"/>
        <v>33.200000000000003</v>
      </c>
      <c r="J435" s="3"/>
      <c r="K435" s="257"/>
    </row>
    <row r="436" spans="1:11" ht="24" x14ac:dyDescent="0.2">
      <c r="A436" s="108" t="s">
        <v>387</v>
      </c>
      <c r="B436" s="141" t="s">
        <v>37</v>
      </c>
      <c r="C436" s="138" t="s">
        <v>11</v>
      </c>
      <c r="D436" s="138" t="s">
        <v>11</v>
      </c>
      <c r="E436" s="90" t="s">
        <v>243</v>
      </c>
      <c r="F436" s="90" t="s">
        <v>173</v>
      </c>
      <c r="G436" s="34">
        <f t="shared" si="76"/>
        <v>33.200000000000003</v>
      </c>
      <c r="H436" s="34">
        <f t="shared" si="76"/>
        <v>0</v>
      </c>
      <c r="I436" s="34">
        <f t="shared" si="76"/>
        <v>33.200000000000003</v>
      </c>
      <c r="J436" s="3"/>
      <c r="K436" s="257"/>
    </row>
    <row r="437" spans="1:11" ht="24" x14ac:dyDescent="0.2">
      <c r="A437" s="108" t="s">
        <v>388</v>
      </c>
      <c r="B437" s="141" t="s">
        <v>37</v>
      </c>
      <c r="C437" s="138" t="s">
        <v>11</v>
      </c>
      <c r="D437" s="138" t="s">
        <v>11</v>
      </c>
      <c r="E437" s="90" t="s">
        <v>243</v>
      </c>
      <c r="F437" s="90" t="s">
        <v>174</v>
      </c>
      <c r="G437" s="34">
        <f t="shared" si="76"/>
        <v>33.200000000000003</v>
      </c>
      <c r="H437" s="34">
        <f t="shared" si="76"/>
        <v>0</v>
      </c>
      <c r="I437" s="34">
        <f t="shared" si="76"/>
        <v>33.200000000000003</v>
      </c>
      <c r="J437" s="3"/>
      <c r="K437" s="257"/>
    </row>
    <row r="438" spans="1:11" ht="24" x14ac:dyDescent="0.2">
      <c r="A438" s="121" t="s">
        <v>391</v>
      </c>
      <c r="B438" s="91" t="s">
        <v>37</v>
      </c>
      <c r="C438" s="131" t="s">
        <v>11</v>
      </c>
      <c r="D438" s="131" t="s">
        <v>11</v>
      </c>
      <c r="E438" s="91" t="s">
        <v>243</v>
      </c>
      <c r="F438" s="91" t="s">
        <v>86</v>
      </c>
      <c r="G438" s="66">
        <v>33.200000000000003</v>
      </c>
      <c r="H438" s="66"/>
      <c r="I438" s="66">
        <f>G438+H438</f>
        <v>33.200000000000003</v>
      </c>
      <c r="J438" s="3"/>
      <c r="K438" s="257"/>
    </row>
    <row r="439" spans="1:11" ht="24" x14ac:dyDescent="0.2">
      <c r="A439" s="89" t="s">
        <v>242</v>
      </c>
      <c r="B439" s="141" t="s">
        <v>37</v>
      </c>
      <c r="C439" s="138" t="s">
        <v>11</v>
      </c>
      <c r="D439" s="138" t="s">
        <v>11</v>
      </c>
      <c r="E439" s="90" t="s">
        <v>284</v>
      </c>
      <c r="F439" s="141"/>
      <c r="G439" s="34">
        <f t="shared" ref="G439:I441" si="77">G440</f>
        <v>17.600000000000001</v>
      </c>
      <c r="H439" s="34">
        <f t="shared" si="77"/>
        <v>0</v>
      </c>
      <c r="I439" s="34">
        <f t="shared" si="77"/>
        <v>17.600000000000001</v>
      </c>
      <c r="J439" s="3"/>
      <c r="K439" s="257"/>
    </row>
    <row r="440" spans="1:11" ht="24" x14ac:dyDescent="0.2">
      <c r="A440" s="108" t="s">
        <v>387</v>
      </c>
      <c r="B440" s="141" t="s">
        <v>37</v>
      </c>
      <c r="C440" s="138" t="s">
        <v>11</v>
      </c>
      <c r="D440" s="138" t="s">
        <v>11</v>
      </c>
      <c r="E440" s="90" t="s">
        <v>284</v>
      </c>
      <c r="F440" s="90" t="s">
        <v>173</v>
      </c>
      <c r="G440" s="34">
        <f t="shared" si="77"/>
        <v>17.600000000000001</v>
      </c>
      <c r="H440" s="34">
        <f t="shared" si="77"/>
        <v>0</v>
      </c>
      <c r="I440" s="34">
        <f t="shared" si="77"/>
        <v>17.600000000000001</v>
      </c>
      <c r="J440" s="3"/>
      <c r="K440" s="257"/>
    </row>
    <row r="441" spans="1:11" ht="24" x14ac:dyDescent="0.2">
      <c r="A441" s="108" t="s">
        <v>388</v>
      </c>
      <c r="B441" s="141" t="s">
        <v>37</v>
      </c>
      <c r="C441" s="138" t="s">
        <v>11</v>
      </c>
      <c r="D441" s="138" t="s">
        <v>11</v>
      </c>
      <c r="E441" s="90" t="s">
        <v>284</v>
      </c>
      <c r="F441" s="90" t="s">
        <v>174</v>
      </c>
      <c r="G441" s="34">
        <f t="shared" si="77"/>
        <v>17.600000000000001</v>
      </c>
      <c r="H441" s="34">
        <f t="shared" si="77"/>
        <v>0</v>
      </c>
      <c r="I441" s="34">
        <f t="shared" si="77"/>
        <v>17.600000000000001</v>
      </c>
      <c r="J441" s="3"/>
      <c r="K441" s="257"/>
    </row>
    <row r="442" spans="1:11" ht="24" x14ac:dyDescent="0.2">
      <c r="A442" s="122" t="s">
        <v>391</v>
      </c>
      <c r="B442" s="91" t="s">
        <v>37</v>
      </c>
      <c r="C442" s="131" t="s">
        <v>11</v>
      </c>
      <c r="D442" s="131" t="s">
        <v>11</v>
      </c>
      <c r="E442" s="91" t="s">
        <v>284</v>
      </c>
      <c r="F442" s="91" t="s">
        <v>86</v>
      </c>
      <c r="G442" s="66">
        <v>17.600000000000001</v>
      </c>
      <c r="H442" s="66"/>
      <c r="I442" s="66">
        <f>G442+H442</f>
        <v>17.600000000000001</v>
      </c>
      <c r="J442" s="3"/>
      <c r="K442" s="257"/>
    </row>
    <row r="443" spans="1:11" ht="36" hidden="1" x14ac:dyDescent="0.2">
      <c r="A443" s="120" t="s">
        <v>256</v>
      </c>
      <c r="B443" s="90" t="s">
        <v>37</v>
      </c>
      <c r="C443" s="138" t="s">
        <v>11</v>
      </c>
      <c r="D443" s="138" t="s">
        <v>11</v>
      </c>
      <c r="E443" s="90" t="s">
        <v>252</v>
      </c>
      <c r="F443" s="90"/>
      <c r="G443" s="25">
        <f t="shared" ref="G443:I446" si="78">G444</f>
        <v>82.2</v>
      </c>
      <c r="H443" s="25">
        <f t="shared" si="78"/>
        <v>-82.2</v>
      </c>
      <c r="I443" s="25">
        <f t="shared" si="78"/>
        <v>0</v>
      </c>
      <c r="J443" s="3"/>
      <c r="K443" s="257"/>
    </row>
    <row r="444" spans="1:11" ht="24" hidden="1" x14ac:dyDescent="0.2">
      <c r="A444" s="120" t="s">
        <v>360</v>
      </c>
      <c r="B444" s="90" t="s">
        <v>37</v>
      </c>
      <c r="C444" s="138" t="s">
        <v>11</v>
      </c>
      <c r="D444" s="138" t="s">
        <v>11</v>
      </c>
      <c r="E444" s="90" t="s">
        <v>361</v>
      </c>
      <c r="F444" s="90"/>
      <c r="G444" s="25">
        <f t="shared" si="78"/>
        <v>82.2</v>
      </c>
      <c r="H444" s="25">
        <f t="shared" si="78"/>
        <v>-82.2</v>
      </c>
      <c r="I444" s="25">
        <f t="shared" si="78"/>
        <v>0</v>
      </c>
      <c r="J444" s="3"/>
      <c r="K444" s="257"/>
    </row>
    <row r="445" spans="1:11" ht="24" hidden="1" x14ac:dyDescent="0.2">
      <c r="A445" s="120" t="s">
        <v>387</v>
      </c>
      <c r="B445" s="90" t="s">
        <v>37</v>
      </c>
      <c r="C445" s="138" t="s">
        <v>11</v>
      </c>
      <c r="D445" s="138" t="s">
        <v>11</v>
      </c>
      <c r="E445" s="90" t="s">
        <v>361</v>
      </c>
      <c r="F445" s="90" t="s">
        <v>173</v>
      </c>
      <c r="G445" s="34">
        <f t="shared" si="78"/>
        <v>82.2</v>
      </c>
      <c r="H445" s="34">
        <f t="shared" si="78"/>
        <v>-82.2</v>
      </c>
      <c r="I445" s="34">
        <f t="shared" si="78"/>
        <v>0</v>
      </c>
      <c r="J445" s="3"/>
      <c r="K445" s="257"/>
    </row>
    <row r="446" spans="1:11" ht="24" hidden="1" x14ac:dyDescent="0.2">
      <c r="A446" s="120" t="s">
        <v>388</v>
      </c>
      <c r="B446" s="90" t="s">
        <v>37</v>
      </c>
      <c r="C446" s="138" t="s">
        <v>11</v>
      </c>
      <c r="D446" s="138" t="s">
        <v>11</v>
      </c>
      <c r="E446" s="90" t="s">
        <v>361</v>
      </c>
      <c r="F446" s="90" t="s">
        <v>174</v>
      </c>
      <c r="G446" s="34">
        <f t="shared" si="78"/>
        <v>82.2</v>
      </c>
      <c r="H446" s="34">
        <f t="shared" si="78"/>
        <v>-82.2</v>
      </c>
      <c r="I446" s="34">
        <f t="shared" si="78"/>
        <v>0</v>
      </c>
      <c r="J446" s="3"/>
      <c r="K446" s="257"/>
    </row>
    <row r="447" spans="1:11" ht="24" hidden="1" x14ac:dyDescent="0.2">
      <c r="A447" s="122" t="s">
        <v>391</v>
      </c>
      <c r="B447" s="64" t="s">
        <v>37</v>
      </c>
      <c r="C447" s="65" t="s">
        <v>11</v>
      </c>
      <c r="D447" s="65" t="s">
        <v>11</v>
      </c>
      <c r="E447" s="64" t="s">
        <v>361</v>
      </c>
      <c r="F447" s="64" t="s">
        <v>86</v>
      </c>
      <c r="G447" s="123">
        <v>82.2</v>
      </c>
      <c r="H447" s="123">
        <v>-82.2</v>
      </c>
      <c r="I447" s="66">
        <f>G447+H447</f>
        <v>0</v>
      </c>
      <c r="J447" s="3"/>
      <c r="K447" s="257"/>
    </row>
    <row r="448" spans="1:11" ht="24" x14ac:dyDescent="0.2">
      <c r="A448" s="232" t="s">
        <v>277</v>
      </c>
      <c r="B448" s="358" t="s">
        <v>37</v>
      </c>
      <c r="C448" s="359" t="s">
        <v>11</v>
      </c>
      <c r="D448" s="359" t="s">
        <v>11</v>
      </c>
      <c r="E448" s="21" t="s">
        <v>488</v>
      </c>
      <c r="F448" s="21"/>
      <c r="G448" s="357">
        <f t="shared" ref="G448:I450" si="79">G449</f>
        <v>351.7</v>
      </c>
      <c r="H448" s="357">
        <f t="shared" si="79"/>
        <v>0</v>
      </c>
      <c r="I448" s="34">
        <f t="shared" si="79"/>
        <v>351.7</v>
      </c>
      <c r="J448" s="3"/>
      <c r="K448" s="257"/>
    </row>
    <row r="449" spans="1:12" ht="24" x14ac:dyDescent="0.2">
      <c r="A449" s="5" t="s">
        <v>166</v>
      </c>
      <c r="B449" s="358" t="s">
        <v>37</v>
      </c>
      <c r="C449" s="359" t="s">
        <v>11</v>
      </c>
      <c r="D449" s="359" t="s">
        <v>11</v>
      </c>
      <c r="E449" s="21" t="s">
        <v>488</v>
      </c>
      <c r="F449" s="21" t="s">
        <v>164</v>
      </c>
      <c r="G449" s="357">
        <f t="shared" si="79"/>
        <v>351.7</v>
      </c>
      <c r="H449" s="357">
        <f t="shared" si="79"/>
        <v>0</v>
      </c>
      <c r="I449" s="34">
        <f t="shared" si="79"/>
        <v>351.7</v>
      </c>
      <c r="J449" s="3"/>
      <c r="K449" s="257"/>
    </row>
    <row r="450" spans="1:12" x14ac:dyDescent="0.2">
      <c r="A450" s="5" t="s">
        <v>169</v>
      </c>
      <c r="B450" s="358" t="s">
        <v>37</v>
      </c>
      <c r="C450" s="359" t="s">
        <v>11</v>
      </c>
      <c r="D450" s="359" t="s">
        <v>11</v>
      </c>
      <c r="E450" s="21" t="s">
        <v>488</v>
      </c>
      <c r="F450" s="21" t="s">
        <v>168</v>
      </c>
      <c r="G450" s="357">
        <f t="shared" si="79"/>
        <v>351.7</v>
      </c>
      <c r="H450" s="357">
        <f t="shared" si="79"/>
        <v>0</v>
      </c>
      <c r="I450" s="34">
        <f t="shared" si="79"/>
        <v>351.7</v>
      </c>
      <c r="J450" s="3"/>
      <c r="K450" s="257"/>
    </row>
    <row r="451" spans="1:12" x14ac:dyDescent="0.2">
      <c r="A451" s="26" t="s">
        <v>99</v>
      </c>
      <c r="B451" s="64" t="s">
        <v>37</v>
      </c>
      <c r="C451" s="65" t="s">
        <v>11</v>
      </c>
      <c r="D451" s="65" t="s">
        <v>11</v>
      </c>
      <c r="E451" s="64" t="s">
        <v>488</v>
      </c>
      <c r="F451" s="64" t="s">
        <v>100</v>
      </c>
      <c r="G451" s="123">
        <v>351.7</v>
      </c>
      <c r="H451" s="123"/>
      <c r="I451" s="66">
        <f>G451</f>
        <v>351.7</v>
      </c>
      <c r="J451" s="3"/>
      <c r="K451" s="257"/>
    </row>
    <row r="452" spans="1:12" x14ac:dyDescent="0.2">
      <c r="A452" s="41" t="s">
        <v>53</v>
      </c>
      <c r="B452" s="22" t="s">
        <v>37</v>
      </c>
      <c r="C452" s="51" t="s">
        <v>14</v>
      </c>
      <c r="D452" s="51" t="s">
        <v>56</v>
      </c>
      <c r="E452" s="22" t="s">
        <v>7</v>
      </c>
      <c r="F452" s="22" t="s">
        <v>7</v>
      </c>
      <c r="G452" s="24">
        <f>G453+G462+G499</f>
        <v>45668.1</v>
      </c>
      <c r="H452" s="24">
        <f>H453+H462+H499</f>
        <v>1026.7</v>
      </c>
      <c r="I452" s="24">
        <f>I453+I462+I499</f>
        <v>46694.799999999996</v>
      </c>
      <c r="J452" s="3"/>
      <c r="K452" s="257"/>
    </row>
    <row r="453" spans="1:12" x14ac:dyDescent="0.2">
      <c r="A453" s="83" t="s">
        <v>25</v>
      </c>
      <c r="B453" s="90" t="s">
        <v>37</v>
      </c>
      <c r="C453" s="138" t="s">
        <v>14</v>
      </c>
      <c r="D453" s="138" t="s">
        <v>8</v>
      </c>
      <c r="E453" s="90" t="s">
        <v>7</v>
      </c>
      <c r="F453" s="90" t="s">
        <v>7</v>
      </c>
      <c r="G453" s="25">
        <f>G456</f>
        <v>5377.8</v>
      </c>
      <c r="H453" s="25">
        <f>H456</f>
        <v>800</v>
      </c>
      <c r="I453" s="25">
        <f>I456</f>
        <v>6177.8</v>
      </c>
      <c r="J453" s="3"/>
      <c r="K453" s="257"/>
    </row>
    <row r="454" spans="1:12" x14ac:dyDescent="0.2">
      <c r="A454" s="83" t="s">
        <v>148</v>
      </c>
      <c r="B454" s="90" t="s">
        <v>37</v>
      </c>
      <c r="C454" s="138" t="s">
        <v>14</v>
      </c>
      <c r="D454" s="138" t="s">
        <v>8</v>
      </c>
      <c r="E454" s="90" t="s">
        <v>147</v>
      </c>
      <c r="F454" s="90"/>
      <c r="G454" s="25">
        <f>G456</f>
        <v>5377.8</v>
      </c>
      <c r="H454" s="25">
        <f>H456</f>
        <v>800</v>
      </c>
      <c r="I454" s="25">
        <f>I456</f>
        <v>6177.8</v>
      </c>
      <c r="J454" s="3"/>
      <c r="K454" s="257"/>
    </row>
    <row r="455" spans="1:12" ht="25.5" x14ac:dyDescent="0.2">
      <c r="A455" s="83" t="s">
        <v>300</v>
      </c>
      <c r="B455" s="90" t="s">
        <v>37</v>
      </c>
      <c r="C455" s="138" t="s">
        <v>14</v>
      </c>
      <c r="D455" s="138" t="s">
        <v>8</v>
      </c>
      <c r="E455" s="90" t="s">
        <v>299</v>
      </c>
      <c r="F455" s="90"/>
      <c r="G455" s="25">
        <f t="shared" ref="G455:I456" si="80">G456</f>
        <v>5377.8</v>
      </c>
      <c r="H455" s="25">
        <f t="shared" si="80"/>
        <v>800</v>
      </c>
      <c r="I455" s="25">
        <f t="shared" si="80"/>
        <v>6177.8</v>
      </c>
      <c r="J455" s="3"/>
      <c r="K455" s="257"/>
    </row>
    <row r="456" spans="1:12" x14ac:dyDescent="0.2">
      <c r="A456" s="83" t="s">
        <v>35</v>
      </c>
      <c r="B456" s="90" t="s">
        <v>37</v>
      </c>
      <c r="C456" s="138" t="s">
        <v>14</v>
      </c>
      <c r="D456" s="138" t="s">
        <v>8</v>
      </c>
      <c r="E456" s="90" t="s">
        <v>337</v>
      </c>
      <c r="F456" s="90" t="s">
        <v>7</v>
      </c>
      <c r="G456" s="25">
        <f t="shared" si="80"/>
        <v>5377.8</v>
      </c>
      <c r="H456" s="25">
        <f t="shared" si="80"/>
        <v>800</v>
      </c>
      <c r="I456" s="25">
        <f t="shared" si="80"/>
        <v>6177.8</v>
      </c>
      <c r="J456" s="3"/>
      <c r="K456" s="257"/>
    </row>
    <row r="457" spans="1:12" x14ac:dyDescent="0.2">
      <c r="A457" s="83" t="s">
        <v>396</v>
      </c>
      <c r="B457" s="90" t="s">
        <v>37</v>
      </c>
      <c r="C457" s="138" t="s">
        <v>14</v>
      </c>
      <c r="D457" s="138" t="s">
        <v>8</v>
      </c>
      <c r="E457" s="90" t="s">
        <v>337</v>
      </c>
      <c r="F457" s="90" t="s">
        <v>179</v>
      </c>
      <c r="G457" s="25">
        <f>G460+G458</f>
        <v>5377.8</v>
      </c>
      <c r="H457" s="25">
        <f>H460+H458</f>
        <v>800</v>
      </c>
      <c r="I457" s="25">
        <f>I460+I458</f>
        <v>6177.8</v>
      </c>
      <c r="J457" s="3"/>
      <c r="K457" s="257"/>
    </row>
    <row r="458" spans="1:12" x14ac:dyDescent="0.2">
      <c r="A458" s="83" t="s">
        <v>181</v>
      </c>
      <c r="B458" s="90" t="s">
        <v>37</v>
      </c>
      <c r="C458" s="138" t="s">
        <v>14</v>
      </c>
      <c r="D458" s="138" t="s">
        <v>8</v>
      </c>
      <c r="E458" s="90" t="s">
        <v>337</v>
      </c>
      <c r="F458" s="90" t="s">
        <v>180</v>
      </c>
      <c r="G458" s="25">
        <f>G459</f>
        <v>5355</v>
      </c>
      <c r="H458" s="25">
        <f>H459</f>
        <v>800</v>
      </c>
      <c r="I458" s="25">
        <f>I459</f>
        <v>6155</v>
      </c>
      <c r="J458" s="3"/>
      <c r="K458" s="257"/>
    </row>
    <row r="459" spans="1:12" x14ac:dyDescent="0.2">
      <c r="A459" s="147" t="s">
        <v>155</v>
      </c>
      <c r="B459" s="91" t="s">
        <v>37</v>
      </c>
      <c r="C459" s="131" t="s">
        <v>14</v>
      </c>
      <c r="D459" s="131" t="s">
        <v>8</v>
      </c>
      <c r="E459" s="91" t="s">
        <v>337</v>
      </c>
      <c r="F459" s="91" t="s">
        <v>105</v>
      </c>
      <c r="G459" s="66">
        <v>5355</v>
      </c>
      <c r="H459" s="66">
        <v>800</v>
      </c>
      <c r="I459" s="66">
        <f>G459+H459</f>
        <v>6155</v>
      </c>
      <c r="J459" s="3"/>
      <c r="K459" s="257"/>
      <c r="L459" s="3"/>
    </row>
    <row r="460" spans="1:12" ht="25.5" x14ac:dyDescent="0.2">
      <c r="A460" s="148" t="s">
        <v>189</v>
      </c>
      <c r="B460" s="90" t="s">
        <v>37</v>
      </c>
      <c r="C460" s="138" t="s">
        <v>14</v>
      </c>
      <c r="D460" s="138" t="s">
        <v>8</v>
      </c>
      <c r="E460" s="90" t="s">
        <v>337</v>
      </c>
      <c r="F460" s="90" t="s">
        <v>186</v>
      </c>
      <c r="G460" s="25">
        <f>G461</f>
        <v>22.8</v>
      </c>
      <c r="H460" s="25">
        <f>H461</f>
        <v>0</v>
      </c>
      <c r="I460" s="25">
        <f>I461</f>
        <v>22.8</v>
      </c>
      <c r="J460" s="3"/>
      <c r="K460" s="257"/>
    </row>
    <row r="461" spans="1:12" ht="25.5" x14ac:dyDescent="0.2">
      <c r="A461" s="147" t="s">
        <v>156</v>
      </c>
      <c r="B461" s="91" t="s">
        <v>37</v>
      </c>
      <c r="C461" s="131" t="s">
        <v>14</v>
      </c>
      <c r="D461" s="131" t="s">
        <v>8</v>
      </c>
      <c r="E461" s="91" t="s">
        <v>337</v>
      </c>
      <c r="F461" s="91" t="s">
        <v>104</v>
      </c>
      <c r="G461" s="66">
        <v>22.8</v>
      </c>
      <c r="H461" s="66"/>
      <c r="I461" s="66">
        <f>G461+H461</f>
        <v>22.8</v>
      </c>
      <c r="J461" s="3"/>
      <c r="K461" s="257"/>
    </row>
    <row r="462" spans="1:12" x14ac:dyDescent="0.2">
      <c r="A462" s="83" t="s">
        <v>29</v>
      </c>
      <c r="B462" s="90" t="s">
        <v>37</v>
      </c>
      <c r="C462" s="138" t="s">
        <v>14</v>
      </c>
      <c r="D462" s="138" t="s">
        <v>9</v>
      </c>
      <c r="E462" s="90" t="s">
        <v>7</v>
      </c>
      <c r="F462" s="90" t="s">
        <v>7</v>
      </c>
      <c r="G462" s="25">
        <f>G463</f>
        <v>4117.6000000000004</v>
      </c>
      <c r="H462" s="25">
        <f>H463</f>
        <v>226.7</v>
      </c>
      <c r="I462" s="25">
        <f>I463</f>
        <v>4344.3</v>
      </c>
      <c r="J462" s="3"/>
      <c r="K462" s="257"/>
    </row>
    <row r="463" spans="1:12" x14ac:dyDescent="0.2">
      <c r="A463" s="83" t="s">
        <v>148</v>
      </c>
      <c r="B463" s="90" t="s">
        <v>37</v>
      </c>
      <c r="C463" s="138" t="s">
        <v>14</v>
      </c>
      <c r="D463" s="138" t="s">
        <v>9</v>
      </c>
      <c r="E463" s="90" t="s">
        <v>147</v>
      </c>
      <c r="F463" s="90"/>
      <c r="G463" s="25">
        <f>G467+G475+G489+G496+G486+G464</f>
        <v>4117.6000000000004</v>
      </c>
      <c r="H463" s="25">
        <f>H467+H475+H489+H496+H486+H464+H472</f>
        <v>226.7</v>
      </c>
      <c r="I463" s="25">
        <f>I467+I475+I489+I496+I486+I464+I472</f>
        <v>4344.3</v>
      </c>
      <c r="J463" s="3"/>
      <c r="K463" s="257"/>
    </row>
    <row r="464" spans="1:12" ht="37.5" customHeight="1" x14ac:dyDescent="0.2">
      <c r="A464" s="161" t="s">
        <v>574</v>
      </c>
      <c r="B464" s="90" t="s">
        <v>37</v>
      </c>
      <c r="C464" s="138" t="s">
        <v>14</v>
      </c>
      <c r="D464" s="138" t="s">
        <v>9</v>
      </c>
      <c r="E464" s="90" t="s">
        <v>573</v>
      </c>
      <c r="F464" s="90"/>
      <c r="G464" s="34">
        <f t="shared" ref="G464:I465" si="81">G465</f>
        <v>147.19999999999999</v>
      </c>
      <c r="H464" s="34">
        <f t="shared" si="81"/>
        <v>0</v>
      </c>
      <c r="I464" s="34">
        <f t="shared" si="81"/>
        <v>147.19999999999999</v>
      </c>
      <c r="J464" s="3"/>
      <c r="K464" s="257"/>
    </row>
    <row r="465" spans="1:12" ht="25.5" x14ac:dyDescent="0.2">
      <c r="A465" s="83" t="s">
        <v>189</v>
      </c>
      <c r="B465" s="90" t="s">
        <v>37</v>
      </c>
      <c r="C465" s="138" t="s">
        <v>14</v>
      </c>
      <c r="D465" s="138" t="s">
        <v>9</v>
      </c>
      <c r="E465" s="90" t="s">
        <v>573</v>
      </c>
      <c r="F465" s="90" t="s">
        <v>186</v>
      </c>
      <c r="G465" s="34">
        <f t="shared" si="81"/>
        <v>147.19999999999999</v>
      </c>
      <c r="H465" s="34">
        <f t="shared" si="81"/>
        <v>0</v>
      </c>
      <c r="I465" s="34">
        <f t="shared" si="81"/>
        <v>147.19999999999999</v>
      </c>
      <c r="J465" s="3"/>
      <c r="K465" s="257"/>
    </row>
    <row r="466" spans="1:12" x14ac:dyDescent="0.2">
      <c r="A466" s="150" t="s">
        <v>90</v>
      </c>
      <c r="B466" s="91" t="s">
        <v>37</v>
      </c>
      <c r="C466" s="131" t="s">
        <v>14</v>
      </c>
      <c r="D466" s="131" t="s">
        <v>9</v>
      </c>
      <c r="E466" s="91" t="s">
        <v>573</v>
      </c>
      <c r="F466" s="91" t="s">
        <v>89</v>
      </c>
      <c r="G466" s="66">
        <v>147.19999999999999</v>
      </c>
      <c r="H466" s="66">
        <v>0</v>
      </c>
      <c r="I466" s="66">
        <f>G466+H466</f>
        <v>147.19999999999999</v>
      </c>
      <c r="J466" s="3"/>
      <c r="K466" s="257"/>
    </row>
    <row r="467" spans="1:12" ht="51" x14ac:dyDescent="0.2">
      <c r="A467" s="149" t="s">
        <v>425</v>
      </c>
      <c r="B467" s="90" t="s">
        <v>37</v>
      </c>
      <c r="C467" s="138" t="s">
        <v>14</v>
      </c>
      <c r="D467" s="138" t="s">
        <v>9</v>
      </c>
      <c r="E467" s="90" t="s">
        <v>575</v>
      </c>
      <c r="F467" s="90"/>
      <c r="G467" s="25">
        <f t="shared" ref="G467:I469" si="82">G468</f>
        <v>2272.6</v>
      </c>
      <c r="H467" s="25">
        <f t="shared" si="82"/>
        <v>0</v>
      </c>
      <c r="I467" s="25">
        <f t="shared" si="82"/>
        <v>2272.6</v>
      </c>
      <c r="J467" s="3"/>
      <c r="K467" s="257"/>
    </row>
    <row r="468" spans="1:12" x14ac:dyDescent="0.2">
      <c r="A468" s="83" t="s">
        <v>396</v>
      </c>
      <c r="B468" s="90" t="s">
        <v>37</v>
      </c>
      <c r="C468" s="138" t="s">
        <v>14</v>
      </c>
      <c r="D468" s="138" t="s">
        <v>9</v>
      </c>
      <c r="E468" s="90" t="s">
        <v>575</v>
      </c>
      <c r="F468" s="90" t="s">
        <v>179</v>
      </c>
      <c r="G468" s="25">
        <f t="shared" si="82"/>
        <v>2272.6</v>
      </c>
      <c r="H468" s="25">
        <f t="shared" si="82"/>
        <v>0</v>
      </c>
      <c r="I468" s="25">
        <f t="shared" si="82"/>
        <v>2272.6</v>
      </c>
      <c r="J468" s="3"/>
      <c r="K468" s="257"/>
      <c r="L468" s="3"/>
    </row>
    <row r="469" spans="1:12" ht="25.5" x14ac:dyDescent="0.2">
      <c r="A469" s="83" t="s">
        <v>189</v>
      </c>
      <c r="B469" s="90" t="s">
        <v>37</v>
      </c>
      <c r="C469" s="138" t="s">
        <v>14</v>
      </c>
      <c r="D469" s="138" t="s">
        <v>9</v>
      </c>
      <c r="E469" s="90" t="s">
        <v>575</v>
      </c>
      <c r="F469" s="90" t="s">
        <v>186</v>
      </c>
      <c r="G469" s="25">
        <f t="shared" si="82"/>
        <v>2272.6</v>
      </c>
      <c r="H469" s="25">
        <f t="shared" si="82"/>
        <v>0</v>
      </c>
      <c r="I469" s="25">
        <f t="shared" si="82"/>
        <v>2272.6</v>
      </c>
      <c r="J469" s="3"/>
      <c r="K469" s="257"/>
    </row>
    <row r="470" spans="1:12" ht="25.5" x14ac:dyDescent="0.2">
      <c r="A470" s="83" t="s">
        <v>376</v>
      </c>
      <c r="B470" s="90" t="s">
        <v>37</v>
      </c>
      <c r="C470" s="138" t="s">
        <v>14</v>
      </c>
      <c r="D470" s="138" t="s">
        <v>9</v>
      </c>
      <c r="E470" s="90" t="s">
        <v>575</v>
      </c>
      <c r="F470" s="90" t="s">
        <v>113</v>
      </c>
      <c r="G470" s="25">
        <f>G471</f>
        <v>2272.6</v>
      </c>
      <c r="H470" s="25">
        <f>H471</f>
        <v>0</v>
      </c>
      <c r="I470" s="25">
        <f>I471</f>
        <v>2272.6</v>
      </c>
      <c r="J470" s="3"/>
      <c r="K470" s="257"/>
    </row>
    <row r="471" spans="1:12" x14ac:dyDescent="0.2">
      <c r="A471" s="150" t="s">
        <v>85</v>
      </c>
      <c r="B471" s="91" t="s">
        <v>37</v>
      </c>
      <c r="C471" s="131" t="s">
        <v>14</v>
      </c>
      <c r="D471" s="131" t="s">
        <v>9</v>
      </c>
      <c r="E471" s="91" t="s">
        <v>575</v>
      </c>
      <c r="F471" s="91" t="s">
        <v>113</v>
      </c>
      <c r="G471" s="66">
        <v>2272.6</v>
      </c>
      <c r="H471" s="66"/>
      <c r="I471" s="66">
        <f>G471+H471</f>
        <v>2272.6</v>
      </c>
      <c r="J471" s="3"/>
      <c r="K471" s="257"/>
    </row>
    <row r="472" spans="1:12" x14ac:dyDescent="0.2">
      <c r="A472" s="161" t="s">
        <v>639</v>
      </c>
      <c r="B472" s="90" t="s">
        <v>37</v>
      </c>
      <c r="C472" s="138" t="s">
        <v>14</v>
      </c>
      <c r="D472" s="138" t="s">
        <v>9</v>
      </c>
      <c r="E472" s="90" t="s">
        <v>638</v>
      </c>
      <c r="F472" s="141"/>
      <c r="G472" s="34"/>
      <c r="H472" s="34">
        <f>H473</f>
        <v>136.69999999999999</v>
      </c>
      <c r="I472" s="34">
        <f>I473</f>
        <v>136.69999999999999</v>
      </c>
      <c r="J472" s="3"/>
      <c r="K472" s="257"/>
    </row>
    <row r="473" spans="1:12" ht="25.5" x14ac:dyDescent="0.2">
      <c r="A473" s="148" t="s">
        <v>189</v>
      </c>
      <c r="B473" s="90" t="s">
        <v>37</v>
      </c>
      <c r="C473" s="138" t="s">
        <v>14</v>
      </c>
      <c r="D473" s="138" t="s">
        <v>9</v>
      </c>
      <c r="E473" s="90" t="s">
        <v>638</v>
      </c>
      <c r="F473" s="90" t="s">
        <v>186</v>
      </c>
      <c r="G473" s="34"/>
      <c r="H473" s="34">
        <f>H474</f>
        <v>136.69999999999999</v>
      </c>
      <c r="I473" s="34">
        <f>I474</f>
        <v>136.69999999999999</v>
      </c>
      <c r="J473" s="3"/>
      <c r="K473" s="257"/>
    </row>
    <row r="474" spans="1:12" ht="25.5" x14ac:dyDescent="0.2">
      <c r="A474" s="147" t="s">
        <v>156</v>
      </c>
      <c r="B474" s="91" t="s">
        <v>37</v>
      </c>
      <c r="C474" s="131" t="s">
        <v>14</v>
      </c>
      <c r="D474" s="131" t="s">
        <v>9</v>
      </c>
      <c r="E474" s="91" t="s">
        <v>638</v>
      </c>
      <c r="F474" s="91" t="s">
        <v>104</v>
      </c>
      <c r="G474" s="66"/>
      <c r="H474" s="66">
        <v>136.69999999999999</v>
      </c>
      <c r="I474" s="66">
        <f>H474</f>
        <v>136.69999999999999</v>
      </c>
      <c r="J474" s="3"/>
      <c r="K474" s="257"/>
    </row>
    <row r="475" spans="1:12" x14ac:dyDescent="0.2">
      <c r="A475" s="83" t="s">
        <v>339</v>
      </c>
      <c r="B475" s="90" t="s">
        <v>37</v>
      </c>
      <c r="C475" s="138" t="s">
        <v>14</v>
      </c>
      <c r="D475" s="138" t="s">
        <v>9</v>
      </c>
      <c r="E475" s="90" t="s">
        <v>338</v>
      </c>
      <c r="F475" s="90" t="s">
        <v>7</v>
      </c>
      <c r="G475" s="25">
        <f>G476+G482</f>
        <v>379.9</v>
      </c>
      <c r="H475" s="25">
        <f>H476+H482</f>
        <v>90</v>
      </c>
      <c r="I475" s="25">
        <f>I476+I482</f>
        <v>469.9</v>
      </c>
      <c r="J475" s="3"/>
      <c r="K475" s="257"/>
    </row>
    <row r="476" spans="1:12" ht="38.25" x14ac:dyDescent="0.2">
      <c r="A476" s="83" t="s">
        <v>622</v>
      </c>
      <c r="B476" s="90" t="s">
        <v>37</v>
      </c>
      <c r="C476" s="138" t="s">
        <v>14</v>
      </c>
      <c r="D476" s="138" t="s">
        <v>9</v>
      </c>
      <c r="E476" s="90" t="s">
        <v>340</v>
      </c>
      <c r="F476" s="90"/>
      <c r="G476" s="25">
        <f>G479+G481</f>
        <v>158.6</v>
      </c>
      <c r="H476" s="25">
        <f>H479+H481</f>
        <v>0</v>
      </c>
      <c r="I476" s="25">
        <f>I479+I481</f>
        <v>158.6</v>
      </c>
      <c r="J476" s="3"/>
      <c r="K476" s="257"/>
    </row>
    <row r="477" spans="1:12" x14ac:dyDescent="0.2">
      <c r="A477" s="83" t="s">
        <v>396</v>
      </c>
      <c r="B477" s="90" t="s">
        <v>37</v>
      </c>
      <c r="C477" s="138" t="s">
        <v>14</v>
      </c>
      <c r="D477" s="138" t="s">
        <v>9</v>
      </c>
      <c r="E477" s="90" t="s">
        <v>340</v>
      </c>
      <c r="F477" s="90" t="s">
        <v>179</v>
      </c>
      <c r="G477" s="25">
        <f>G480+G478</f>
        <v>158.6</v>
      </c>
      <c r="H477" s="25">
        <f>H480+H478</f>
        <v>0</v>
      </c>
      <c r="I477" s="25">
        <f>I480+I478</f>
        <v>158.6</v>
      </c>
      <c r="J477" s="3"/>
      <c r="K477" s="257"/>
    </row>
    <row r="478" spans="1:12" x14ac:dyDescent="0.2">
      <c r="A478" s="83" t="s">
        <v>181</v>
      </c>
      <c r="B478" s="90" t="s">
        <v>37</v>
      </c>
      <c r="C478" s="138" t="s">
        <v>14</v>
      </c>
      <c r="D478" s="138" t="s">
        <v>9</v>
      </c>
      <c r="E478" s="90" t="s">
        <v>340</v>
      </c>
      <c r="F478" s="90" t="s">
        <v>180</v>
      </c>
      <c r="G478" s="25">
        <f>G479</f>
        <v>156.69999999999999</v>
      </c>
      <c r="H478" s="25">
        <f>H479</f>
        <v>0</v>
      </c>
      <c r="I478" s="25">
        <f>I479</f>
        <v>156.69999999999999</v>
      </c>
      <c r="J478" s="3"/>
      <c r="K478" s="257"/>
    </row>
    <row r="479" spans="1:12" ht="25.5" x14ac:dyDescent="0.2">
      <c r="A479" s="150" t="s">
        <v>397</v>
      </c>
      <c r="B479" s="91" t="s">
        <v>37</v>
      </c>
      <c r="C479" s="131" t="s">
        <v>14</v>
      </c>
      <c r="D479" s="131" t="s">
        <v>9</v>
      </c>
      <c r="E479" s="91" t="s">
        <v>340</v>
      </c>
      <c r="F479" s="91" t="s">
        <v>373</v>
      </c>
      <c r="G479" s="66">
        <v>156.69999999999999</v>
      </c>
      <c r="H479" s="66"/>
      <c r="I479" s="66">
        <f>G479+H479</f>
        <v>156.69999999999999</v>
      </c>
      <c r="J479" s="3"/>
      <c r="K479" s="257"/>
    </row>
    <row r="480" spans="1:12" ht="25.5" x14ac:dyDescent="0.2">
      <c r="A480" s="83" t="s">
        <v>189</v>
      </c>
      <c r="B480" s="90" t="s">
        <v>37</v>
      </c>
      <c r="C480" s="138" t="s">
        <v>14</v>
      </c>
      <c r="D480" s="138" t="s">
        <v>9</v>
      </c>
      <c r="E480" s="90" t="s">
        <v>340</v>
      </c>
      <c r="F480" s="90" t="s">
        <v>186</v>
      </c>
      <c r="G480" s="25">
        <f>G481</f>
        <v>1.9</v>
      </c>
      <c r="H480" s="25">
        <f>H481</f>
        <v>0</v>
      </c>
      <c r="I480" s="25">
        <f>I481</f>
        <v>1.9</v>
      </c>
      <c r="J480" s="3"/>
      <c r="K480" s="257"/>
    </row>
    <row r="481" spans="1:11" ht="25.5" x14ac:dyDescent="0.2">
      <c r="A481" s="147" t="s">
        <v>156</v>
      </c>
      <c r="B481" s="91" t="s">
        <v>37</v>
      </c>
      <c r="C481" s="131" t="s">
        <v>14</v>
      </c>
      <c r="D481" s="131" t="s">
        <v>9</v>
      </c>
      <c r="E481" s="91" t="s">
        <v>340</v>
      </c>
      <c r="F481" s="91" t="s">
        <v>104</v>
      </c>
      <c r="G481" s="66">
        <v>1.9</v>
      </c>
      <c r="H481" s="66"/>
      <c r="I481" s="66">
        <f>G481+H481</f>
        <v>1.9</v>
      </c>
      <c r="J481" s="3"/>
      <c r="K481" s="257"/>
    </row>
    <row r="482" spans="1:11" ht="38.25" x14ac:dyDescent="0.2">
      <c r="A482" s="83" t="s">
        <v>619</v>
      </c>
      <c r="B482" s="90" t="s">
        <v>37</v>
      </c>
      <c r="C482" s="138" t="s">
        <v>14</v>
      </c>
      <c r="D482" s="138" t="s">
        <v>9</v>
      </c>
      <c r="E482" s="90" t="s">
        <v>623</v>
      </c>
      <c r="F482" s="90"/>
      <c r="G482" s="25">
        <f>G483</f>
        <v>221.3</v>
      </c>
      <c r="H482" s="34">
        <f>H483</f>
        <v>90</v>
      </c>
      <c r="I482" s="25">
        <f>I483</f>
        <v>311.3</v>
      </c>
      <c r="J482" s="3"/>
      <c r="K482" s="257"/>
    </row>
    <row r="483" spans="1:11" x14ac:dyDescent="0.2">
      <c r="A483" s="83" t="s">
        <v>396</v>
      </c>
      <c r="B483" s="90" t="s">
        <v>37</v>
      </c>
      <c r="C483" s="138" t="s">
        <v>14</v>
      </c>
      <c r="D483" s="138" t="s">
        <v>9</v>
      </c>
      <c r="E483" s="90" t="s">
        <v>623</v>
      </c>
      <c r="F483" s="90" t="s">
        <v>179</v>
      </c>
      <c r="G483" s="25">
        <f>G484</f>
        <v>221.3</v>
      </c>
      <c r="H483" s="25">
        <f t="shared" ref="H483:I484" si="83">H484</f>
        <v>90</v>
      </c>
      <c r="I483" s="25">
        <f t="shared" si="83"/>
        <v>311.3</v>
      </c>
      <c r="J483" s="3"/>
      <c r="K483" s="257"/>
    </row>
    <row r="484" spans="1:11" x14ac:dyDescent="0.2">
      <c r="A484" s="83" t="s">
        <v>181</v>
      </c>
      <c r="B484" s="90" t="s">
        <v>37</v>
      </c>
      <c r="C484" s="138" t="s">
        <v>14</v>
      </c>
      <c r="D484" s="138" t="s">
        <v>9</v>
      </c>
      <c r="E484" s="90" t="s">
        <v>623</v>
      </c>
      <c r="F484" s="90" t="s">
        <v>180</v>
      </c>
      <c r="G484" s="25">
        <f>G485</f>
        <v>221.3</v>
      </c>
      <c r="H484" s="25">
        <f t="shared" si="83"/>
        <v>90</v>
      </c>
      <c r="I484" s="25">
        <f t="shared" si="83"/>
        <v>311.3</v>
      </c>
      <c r="J484" s="3"/>
      <c r="K484" s="257"/>
    </row>
    <row r="485" spans="1:11" ht="25.5" x14ac:dyDescent="0.2">
      <c r="A485" s="150" t="s">
        <v>397</v>
      </c>
      <c r="B485" s="91" t="s">
        <v>37</v>
      </c>
      <c r="C485" s="131" t="s">
        <v>14</v>
      </c>
      <c r="D485" s="131" t="s">
        <v>9</v>
      </c>
      <c r="E485" s="91" t="s">
        <v>623</v>
      </c>
      <c r="F485" s="91" t="s">
        <v>373</v>
      </c>
      <c r="G485" s="66">
        <v>221.3</v>
      </c>
      <c r="H485" s="66">
        <v>90</v>
      </c>
      <c r="I485" s="66">
        <f>G485+H485</f>
        <v>311.3</v>
      </c>
      <c r="J485" s="3"/>
      <c r="K485" s="257"/>
    </row>
    <row r="486" spans="1:11" ht="51" x14ac:dyDescent="0.2">
      <c r="A486" s="83" t="s">
        <v>562</v>
      </c>
      <c r="B486" s="90" t="s">
        <v>37</v>
      </c>
      <c r="C486" s="138" t="s">
        <v>14</v>
      </c>
      <c r="D486" s="138" t="s">
        <v>9</v>
      </c>
      <c r="E486" s="90" t="s">
        <v>556</v>
      </c>
      <c r="F486" s="90"/>
      <c r="G486" s="34">
        <f t="shared" ref="G486:I487" si="84">G487</f>
        <v>708.4</v>
      </c>
      <c r="H486" s="34">
        <f t="shared" si="84"/>
        <v>0</v>
      </c>
      <c r="I486" s="34">
        <f t="shared" si="84"/>
        <v>708.4</v>
      </c>
      <c r="J486" s="3"/>
      <c r="K486" s="257"/>
    </row>
    <row r="487" spans="1:11" ht="25.5" x14ac:dyDescent="0.2">
      <c r="A487" s="83" t="s">
        <v>189</v>
      </c>
      <c r="B487" s="90" t="s">
        <v>37</v>
      </c>
      <c r="C487" s="138" t="s">
        <v>14</v>
      </c>
      <c r="D487" s="138" t="s">
        <v>9</v>
      </c>
      <c r="E487" s="90" t="s">
        <v>556</v>
      </c>
      <c r="F487" s="90" t="s">
        <v>186</v>
      </c>
      <c r="G487" s="34">
        <f t="shared" si="84"/>
        <v>708.4</v>
      </c>
      <c r="H487" s="34">
        <f t="shared" si="84"/>
        <v>0</v>
      </c>
      <c r="I487" s="34">
        <f t="shared" si="84"/>
        <v>708.4</v>
      </c>
      <c r="J487" s="3"/>
      <c r="K487" s="257"/>
    </row>
    <row r="488" spans="1:11" x14ac:dyDescent="0.2">
      <c r="A488" s="150" t="s">
        <v>90</v>
      </c>
      <c r="B488" s="91" t="s">
        <v>37</v>
      </c>
      <c r="C488" s="131" t="s">
        <v>14</v>
      </c>
      <c r="D488" s="131" t="s">
        <v>9</v>
      </c>
      <c r="E488" s="91" t="s">
        <v>556</v>
      </c>
      <c r="F488" s="91" t="s">
        <v>89</v>
      </c>
      <c r="G488" s="66">
        <v>708.4</v>
      </c>
      <c r="H488" s="66">
        <v>0</v>
      </c>
      <c r="I488" s="66">
        <f>G488+H488</f>
        <v>708.4</v>
      </c>
      <c r="J488" s="3"/>
      <c r="K488" s="257"/>
    </row>
    <row r="489" spans="1:11" ht="63.75" x14ac:dyDescent="0.2">
      <c r="A489" s="149" t="s">
        <v>426</v>
      </c>
      <c r="B489" s="90" t="s">
        <v>37</v>
      </c>
      <c r="C489" s="137" t="s">
        <v>14</v>
      </c>
      <c r="D489" s="137" t="s">
        <v>9</v>
      </c>
      <c r="E489" s="90" t="s">
        <v>410</v>
      </c>
      <c r="F489" s="90"/>
      <c r="G489" s="25">
        <f>G490+G495</f>
        <v>27.4</v>
      </c>
      <c r="H489" s="25">
        <f>H490+H495</f>
        <v>0</v>
      </c>
      <c r="I489" s="25">
        <f>I490+I495</f>
        <v>27.4</v>
      </c>
      <c r="J489" s="3"/>
      <c r="K489" s="257"/>
    </row>
    <row r="490" spans="1:11" ht="48" x14ac:dyDescent="0.2">
      <c r="A490" s="71" t="s">
        <v>404</v>
      </c>
      <c r="B490" s="90" t="s">
        <v>37</v>
      </c>
      <c r="C490" s="137" t="s">
        <v>14</v>
      </c>
      <c r="D490" s="137" t="s">
        <v>9</v>
      </c>
      <c r="E490" s="90" t="s">
        <v>410</v>
      </c>
      <c r="F490" s="90" t="s">
        <v>171</v>
      </c>
      <c r="G490" s="25">
        <f t="shared" ref="G490:I491" si="85">G491</f>
        <v>26.7</v>
      </c>
      <c r="H490" s="25">
        <f t="shared" si="85"/>
        <v>0</v>
      </c>
      <c r="I490" s="25">
        <f t="shared" si="85"/>
        <v>26.7</v>
      </c>
      <c r="J490" s="3"/>
      <c r="K490" s="257"/>
    </row>
    <row r="491" spans="1:11" ht="25.5" x14ac:dyDescent="0.2">
      <c r="A491" s="151" t="s">
        <v>172</v>
      </c>
      <c r="B491" s="90" t="s">
        <v>37</v>
      </c>
      <c r="C491" s="137" t="s">
        <v>14</v>
      </c>
      <c r="D491" s="137" t="s">
        <v>9</v>
      </c>
      <c r="E491" s="90" t="s">
        <v>410</v>
      </c>
      <c r="F491" s="90" t="s">
        <v>170</v>
      </c>
      <c r="G491" s="25">
        <f t="shared" si="85"/>
        <v>26.7</v>
      </c>
      <c r="H491" s="25">
        <f t="shared" si="85"/>
        <v>0</v>
      </c>
      <c r="I491" s="25">
        <f t="shared" si="85"/>
        <v>26.7</v>
      </c>
      <c r="J491" s="3"/>
      <c r="K491" s="257"/>
    </row>
    <row r="492" spans="1:11" ht="25.5" x14ac:dyDescent="0.2">
      <c r="A492" s="73" t="s">
        <v>394</v>
      </c>
      <c r="B492" s="91" t="s">
        <v>37</v>
      </c>
      <c r="C492" s="131" t="s">
        <v>14</v>
      </c>
      <c r="D492" s="131" t="s">
        <v>9</v>
      </c>
      <c r="E492" s="91" t="s">
        <v>410</v>
      </c>
      <c r="F492" s="91" t="s">
        <v>87</v>
      </c>
      <c r="G492" s="66">
        <f>20.5+6.2</f>
        <v>26.7</v>
      </c>
      <c r="H492" s="66"/>
      <c r="I492" s="66">
        <f>G492+H492</f>
        <v>26.7</v>
      </c>
      <c r="J492" s="3"/>
      <c r="K492" s="257"/>
    </row>
    <row r="493" spans="1:11" ht="25.5" x14ac:dyDescent="0.2">
      <c r="A493" s="105" t="s">
        <v>387</v>
      </c>
      <c r="B493" s="90" t="s">
        <v>37</v>
      </c>
      <c r="C493" s="137" t="s">
        <v>14</v>
      </c>
      <c r="D493" s="137" t="s">
        <v>9</v>
      </c>
      <c r="E493" s="90" t="s">
        <v>410</v>
      </c>
      <c r="F493" s="90" t="s">
        <v>173</v>
      </c>
      <c r="G493" s="25">
        <f t="shared" ref="G493:I494" si="86">G494</f>
        <v>0.7</v>
      </c>
      <c r="H493" s="25">
        <f t="shared" si="86"/>
        <v>0</v>
      </c>
      <c r="I493" s="25">
        <f t="shared" si="86"/>
        <v>0.7</v>
      </c>
      <c r="J493" s="3"/>
      <c r="K493" s="257"/>
    </row>
    <row r="494" spans="1:11" ht="25.5" x14ac:dyDescent="0.2">
      <c r="A494" s="105" t="s">
        <v>388</v>
      </c>
      <c r="B494" s="90" t="s">
        <v>37</v>
      </c>
      <c r="C494" s="137" t="s">
        <v>14</v>
      </c>
      <c r="D494" s="137" t="s">
        <v>9</v>
      </c>
      <c r="E494" s="90" t="s">
        <v>410</v>
      </c>
      <c r="F494" s="90" t="s">
        <v>174</v>
      </c>
      <c r="G494" s="25">
        <f t="shared" si="86"/>
        <v>0.7</v>
      </c>
      <c r="H494" s="25">
        <f t="shared" si="86"/>
        <v>0</v>
      </c>
      <c r="I494" s="25">
        <f t="shared" si="86"/>
        <v>0.7</v>
      </c>
      <c r="J494" s="3"/>
      <c r="K494" s="257"/>
    </row>
    <row r="495" spans="1:11" ht="25.5" x14ac:dyDescent="0.2">
      <c r="A495" s="77" t="s">
        <v>391</v>
      </c>
      <c r="B495" s="91" t="s">
        <v>37</v>
      </c>
      <c r="C495" s="131" t="s">
        <v>14</v>
      </c>
      <c r="D495" s="131" t="s">
        <v>9</v>
      </c>
      <c r="E495" s="91" t="s">
        <v>410</v>
      </c>
      <c r="F495" s="91" t="s">
        <v>86</v>
      </c>
      <c r="G495" s="66">
        <v>0.7</v>
      </c>
      <c r="H495" s="66"/>
      <c r="I495" s="66">
        <f>G495+H495</f>
        <v>0.7</v>
      </c>
      <c r="J495" s="3"/>
      <c r="K495" s="257"/>
    </row>
    <row r="496" spans="1:11" ht="51" x14ac:dyDescent="0.2">
      <c r="A496" s="83" t="s">
        <v>451</v>
      </c>
      <c r="B496" s="90" t="s">
        <v>37</v>
      </c>
      <c r="C496" s="138" t="s">
        <v>14</v>
      </c>
      <c r="D496" s="138" t="s">
        <v>9</v>
      </c>
      <c r="E496" s="90" t="s">
        <v>450</v>
      </c>
      <c r="F496" s="90"/>
      <c r="G496" s="25">
        <f t="shared" ref="G496:I497" si="87">G497</f>
        <v>582.1</v>
      </c>
      <c r="H496" s="25">
        <f t="shared" si="87"/>
        <v>0</v>
      </c>
      <c r="I496" s="25">
        <f t="shared" si="87"/>
        <v>582.1</v>
      </c>
      <c r="J496" s="3"/>
      <c r="K496" s="257"/>
    </row>
    <row r="497" spans="1:11" ht="25.5" x14ac:dyDescent="0.2">
      <c r="A497" s="83" t="s">
        <v>189</v>
      </c>
      <c r="B497" s="90" t="s">
        <v>37</v>
      </c>
      <c r="C497" s="138" t="s">
        <v>14</v>
      </c>
      <c r="D497" s="138" t="s">
        <v>9</v>
      </c>
      <c r="E497" s="90" t="s">
        <v>450</v>
      </c>
      <c r="F497" s="90" t="s">
        <v>186</v>
      </c>
      <c r="G497" s="25">
        <f t="shared" si="87"/>
        <v>582.1</v>
      </c>
      <c r="H497" s="25">
        <f t="shared" si="87"/>
        <v>0</v>
      </c>
      <c r="I497" s="25">
        <f t="shared" si="87"/>
        <v>582.1</v>
      </c>
      <c r="J497" s="3"/>
      <c r="K497" s="257"/>
    </row>
    <row r="498" spans="1:11" x14ac:dyDescent="0.2">
      <c r="A498" s="150" t="s">
        <v>90</v>
      </c>
      <c r="B498" s="91" t="s">
        <v>37</v>
      </c>
      <c r="C498" s="131" t="s">
        <v>14</v>
      </c>
      <c r="D498" s="131" t="s">
        <v>9</v>
      </c>
      <c r="E498" s="91" t="s">
        <v>450</v>
      </c>
      <c r="F498" s="91" t="s">
        <v>89</v>
      </c>
      <c r="G498" s="66">
        <v>582.1</v>
      </c>
      <c r="H498" s="66"/>
      <c r="I498" s="66">
        <f>G498+H498</f>
        <v>582.1</v>
      </c>
      <c r="J498" s="3"/>
      <c r="K498" s="257"/>
    </row>
    <row r="499" spans="1:11" x14ac:dyDescent="0.2">
      <c r="A499" s="83" t="s">
        <v>62</v>
      </c>
      <c r="B499" s="90" t="s">
        <v>37</v>
      </c>
      <c r="C499" s="138" t="s">
        <v>14</v>
      </c>
      <c r="D499" s="138" t="s">
        <v>10</v>
      </c>
      <c r="E499" s="141"/>
      <c r="F499" s="141"/>
      <c r="G499" s="34">
        <f>G500</f>
        <v>36172.699999999997</v>
      </c>
      <c r="H499" s="34">
        <f>H500</f>
        <v>0</v>
      </c>
      <c r="I499" s="34">
        <f>G499+H499</f>
        <v>36172.699999999997</v>
      </c>
      <c r="J499" s="3"/>
      <c r="K499" s="257"/>
    </row>
    <row r="500" spans="1:11" x14ac:dyDescent="0.2">
      <c r="A500" s="83" t="s">
        <v>148</v>
      </c>
      <c r="B500" s="90" t="s">
        <v>37</v>
      </c>
      <c r="C500" s="127">
        <v>10</v>
      </c>
      <c r="D500" s="127">
        <v>4</v>
      </c>
      <c r="E500" s="90" t="s">
        <v>147</v>
      </c>
      <c r="F500" s="90"/>
      <c r="G500" s="25">
        <f>G505+G510+G501+G517</f>
        <v>36172.699999999997</v>
      </c>
      <c r="H500" s="25">
        <f>H505+H510+H501+H517</f>
        <v>0</v>
      </c>
      <c r="I500" s="25">
        <f>I505+I510+I501+I517</f>
        <v>36172.699999999997</v>
      </c>
      <c r="J500" s="3"/>
      <c r="K500" s="257"/>
    </row>
    <row r="501" spans="1:11" ht="51" x14ac:dyDescent="0.2">
      <c r="A501" s="149" t="s">
        <v>427</v>
      </c>
      <c r="B501" s="90" t="s">
        <v>37</v>
      </c>
      <c r="C501" s="137" t="s">
        <v>14</v>
      </c>
      <c r="D501" s="137" t="s">
        <v>10</v>
      </c>
      <c r="E501" s="90" t="s">
        <v>490</v>
      </c>
      <c r="F501" s="141"/>
      <c r="G501" s="25">
        <f t="shared" ref="G501:I502" si="88">G502</f>
        <v>5786.2</v>
      </c>
      <c r="H501" s="25">
        <f t="shared" si="88"/>
        <v>0</v>
      </c>
      <c r="I501" s="25">
        <f t="shared" si="88"/>
        <v>5786.2</v>
      </c>
      <c r="J501" s="3"/>
      <c r="K501" s="257"/>
    </row>
    <row r="502" spans="1:11" ht="26.25" customHeight="1" x14ac:dyDescent="0.2">
      <c r="A502" s="152" t="s">
        <v>377</v>
      </c>
      <c r="B502" s="90" t="s">
        <v>37</v>
      </c>
      <c r="C502" s="137" t="s">
        <v>14</v>
      </c>
      <c r="D502" s="137" t="s">
        <v>10</v>
      </c>
      <c r="E502" s="90" t="s">
        <v>490</v>
      </c>
      <c r="F502" s="141" t="s">
        <v>182</v>
      </c>
      <c r="G502" s="25">
        <f t="shared" si="88"/>
        <v>5786.2</v>
      </c>
      <c r="H502" s="25">
        <f t="shared" si="88"/>
        <v>0</v>
      </c>
      <c r="I502" s="25">
        <f t="shared" si="88"/>
        <v>5786.2</v>
      </c>
      <c r="J502" s="3"/>
      <c r="K502" s="257"/>
    </row>
    <row r="503" spans="1:11" x14ac:dyDescent="0.2">
      <c r="A503" s="83" t="s">
        <v>184</v>
      </c>
      <c r="B503" s="90" t="s">
        <v>37</v>
      </c>
      <c r="C503" s="137" t="s">
        <v>14</v>
      </c>
      <c r="D503" s="137" t="s">
        <v>10</v>
      </c>
      <c r="E503" s="90" t="s">
        <v>490</v>
      </c>
      <c r="F503" s="141" t="s">
        <v>183</v>
      </c>
      <c r="G503" s="25">
        <f>G504</f>
        <v>5786.2</v>
      </c>
      <c r="H503" s="25">
        <f>H504</f>
        <v>0</v>
      </c>
      <c r="I503" s="25">
        <f>I504</f>
        <v>5786.2</v>
      </c>
      <c r="J503" s="3"/>
      <c r="K503" s="257"/>
    </row>
    <row r="504" spans="1:11" ht="28.5" customHeight="1" x14ac:dyDescent="0.2">
      <c r="A504" s="221" t="s">
        <v>378</v>
      </c>
      <c r="B504" s="91" t="s">
        <v>37</v>
      </c>
      <c r="C504" s="131" t="s">
        <v>14</v>
      </c>
      <c r="D504" s="131" t="s">
        <v>10</v>
      </c>
      <c r="E504" s="91" t="s">
        <v>490</v>
      </c>
      <c r="F504" s="91" t="s">
        <v>153</v>
      </c>
      <c r="G504" s="66">
        <v>5786.2</v>
      </c>
      <c r="H504" s="66">
        <v>0</v>
      </c>
      <c r="I504" s="66">
        <f>G504+H504</f>
        <v>5786.2</v>
      </c>
      <c r="J504" s="3"/>
      <c r="K504" s="257"/>
    </row>
    <row r="505" spans="1:11" ht="81" customHeight="1" x14ac:dyDescent="0.2">
      <c r="A505" s="149" t="s">
        <v>428</v>
      </c>
      <c r="B505" s="90" t="s">
        <v>37</v>
      </c>
      <c r="C505" s="138" t="s">
        <v>14</v>
      </c>
      <c r="D505" s="138" t="s">
        <v>10</v>
      </c>
      <c r="E505" s="90" t="s">
        <v>408</v>
      </c>
      <c r="F505" s="90"/>
      <c r="G505" s="25">
        <f t="shared" ref="G505:I508" si="89">G506</f>
        <v>18472.599999999999</v>
      </c>
      <c r="H505" s="25">
        <f t="shared" si="89"/>
        <v>0</v>
      </c>
      <c r="I505" s="25">
        <f t="shared" si="89"/>
        <v>18472.599999999999</v>
      </c>
      <c r="J505" s="3"/>
      <c r="K505" s="257"/>
    </row>
    <row r="506" spans="1:11" ht="25.5" x14ac:dyDescent="0.2">
      <c r="A506" s="152" t="s">
        <v>400</v>
      </c>
      <c r="B506" s="90" t="s">
        <v>37</v>
      </c>
      <c r="C506" s="138" t="s">
        <v>14</v>
      </c>
      <c r="D506" s="138" t="s">
        <v>10</v>
      </c>
      <c r="E506" s="90" t="s">
        <v>408</v>
      </c>
      <c r="F506" s="141" t="s">
        <v>182</v>
      </c>
      <c r="G506" s="25">
        <f t="shared" si="89"/>
        <v>18472.599999999999</v>
      </c>
      <c r="H506" s="25">
        <f t="shared" si="89"/>
        <v>0</v>
      </c>
      <c r="I506" s="25">
        <f t="shared" si="89"/>
        <v>18472.599999999999</v>
      </c>
      <c r="J506" s="3"/>
      <c r="K506" s="257"/>
    </row>
    <row r="507" spans="1:11" x14ac:dyDescent="0.2">
      <c r="A507" s="83" t="s">
        <v>184</v>
      </c>
      <c r="B507" s="90" t="s">
        <v>37</v>
      </c>
      <c r="C507" s="138" t="s">
        <v>14</v>
      </c>
      <c r="D507" s="138" t="s">
        <v>10</v>
      </c>
      <c r="E507" s="90" t="s">
        <v>408</v>
      </c>
      <c r="F507" s="141" t="s">
        <v>183</v>
      </c>
      <c r="G507" s="25">
        <f t="shared" si="89"/>
        <v>18472.599999999999</v>
      </c>
      <c r="H507" s="25">
        <f t="shared" si="89"/>
        <v>0</v>
      </c>
      <c r="I507" s="25">
        <f t="shared" si="89"/>
        <v>18472.599999999999</v>
      </c>
      <c r="J507" s="3"/>
      <c r="K507" s="257"/>
    </row>
    <row r="508" spans="1:11" ht="25.5" x14ac:dyDescent="0.2">
      <c r="A508" s="153" t="s">
        <v>406</v>
      </c>
      <c r="B508" s="90" t="s">
        <v>37</v>
      </c>
      <c r="C508" s="137" t="s">
        <v>14</v>
      </c>
      <c r="D508" s="137" t="s">
        <v>10</v>
      </c>
      <c r="E508" s="90" t="s">
        <v>408</v>
      </c>
      <c r="F508" s="144" t="s">
        <v>153</v>
      </c>
      <c r="G508" s="34">
        <f t="shared" si="89"/>
        <v>18472.599999999999</v>
      </c>
      <c r="H508" s="34">
        <f t="shared" si="89"/>
        <v>0</v>
      </c>
      <c r="I508" s="34">
        <f t="shared" si="89"/>
        <v>18472.599999999999</v>
      </c>
      <c r="J508" s="3"/>
      <c r="K508" s="257"/>
    </row>
    <row r="509" spans="1:11" x14ac:dyDescent="0.2">
      <c r="A509" s="150" t="s">
        <v>84</v>
      </c>
      <c r="B509" s="91" t="s">
        <v>37</v>
      </c>
      <c r="C509" s="131" t="s">
        <v>14</v>
      </c>
      <c r="D509" s="131" t="s">
        <v>10</v>
      </c>
      <c r="E509" s="91" t="s">
        <v>408</v>
      </c>
      <c r="F509" s="91" t="s">
        <v>153</v>
      </c>
      <c r="G509" s="66">
        <v>18472.599999999999</v>
      </c>
      <c r="H509" s="66"/>
      <c r="I509" s="66">
        <f>G509+H509</f>
        <v>18472.599999999999</v>
      </c>
      <c r="J509" s="3"/>
      <c r="K509" s="257"/>
    </row>
    <row r="510" spans="1:11" ht="89.25" x14ac:dyDescent="0.2">
      <c r="A510" s="149" t="s">
        <v>429</v>
      </c>
      <c r="B510" s="90" t="s">
        <v>37</v>
      </c>
      <c r="C510" s="138" t="s">
        <v>14</v>
      </c>
      <c r="D510" s="138" t="s">
        <v>10</v>
      </c>
      <c r="E510" s="141" t="s">
        <v>409</v>
      </c>
      <c r="F510" s="141"/>
      <c r="G510" s="34">
        <f>G511+G514</f>
        <v>43.8</v>
      </c>
      <c r="H510" s="34">
        <f>H511+H514</f>
        <v>0</v>
      </c>
      <c r="I510" s="34">
        <f>I511+I514</f>
        <v>43.8</v>
      </c>
      <c r="J510" s="3"/>
      <c r="K510" s="257"/>
    </row>
    <row r="511" spans="1:11" ht="48" x14ac:dyDescent="0.2">
      <c r="A511" s="71" t="s">
        <v>404</v>
      </c>
      <c r="B511" s="90" t="s">
        <v>37</v>
      </c>
      <c r="C511" s="137" t="s">
        <v>14</v>
      </c>
      <c r="D511" s="137" t="s">
        <v>10</v>
      </c>
      <c r="E511" s="141" t="s">
        <v>409</v>
      </c>
      <c r="F511" s="90" t="s">
        <v>171</v>
      </c>
      <c r="G511" s="32">
        <f t="shared" ref="G511:I512" si="90">G512</f>
        <v>42.599999999999994</v>
      </c>
      <c r="H511" s="32">
        <f t="shared" si="90"/>
        <v>0</v>
      </c>
      <c r="I511" s="32">
        <f t="shared" si="90"/>
        <v>42.599999999999994</v>
      </c>
      <c r="J511" s="3"/>
      <c r="K511" s="257"/>
    </row>
    <row r="512" spans="1:11" ht="25.5" x14ac:dyDescent="0.2">
      <c r="A512" s="151" t="s">
        <v>172</v>
      </c>
      <c r="B512" s="90" t="s">
        <v>37</v>
      </c>
      <c r="C512" s="137" t="s">
        <v>14</v>
      </c>
      <c r="D512" s="137" t="s">
        <v>10</v>
      </c>
      <c r="E512" s="141" t="s">
        <v>409</v>
      </c>
      <c r="F512" s="90" t="s">
        <v>170</v>
      </c>
      <c r="G512" s="32">
        <f t="shared" si="90"/>
        <v>42.599999999999994</v>
      </c>
      <c r="H512" s="32">
        <f t="shared" si="90"/>
        <v>0</v>
      </c>
      <c r="I512" s="32">
        <f t="shared" si="90"/>
        <v>42.599999999999994</v>
      </c>
      <c r="J512" s="3"/>
      <c r="K512" s="257"/>
    </row>
    <row r="513" spans="1:11" ht="38.25" x14ac:dyDescent="0.2">
      <c r="A513" s="73" t="s">
        <v>367</v>
      </c>
      <c r="B513" s="91" t="s">
        <v>37</v>
      </c>
      <c r="C513" s="131" t="s">
        <v>14</v>
      </c>
      <c r="D513" s="131" t="s">
        <v>10</v>
      </c>
      <c r="E513" s="91" t="s">
        <v>409</v>
      </c>
      <c r="F513" s="91" t="s">
        <v>87</v>
      </c>
      <c r="G513" s="66">
        <f>43.8-G514</f>
        <v>42.599999999999994</v>
      </c>
      <c r="H513" s="66"/>
      <c r="I513" s="66">
        <f>G513+H513</f>
        <v>42.599999999999994</v>
      </c>
      <c r="J513" s="3"/>
      <c r="K513" s="257"/>
    </row>
    <row r="514" spans="1:11" ht="25.5" x14ac:dyDescent="0.2">
      <c r="A514" s="105" t="s">
        <v>387</v>
      </c>
      <c r="B514" s="90" t="s">
        <v>37</v>
      </c>
      <c r="C514" s="137" t="s">
        <v>14</v>
      </c>
      <c r="D514" s="137" t="s">
        <v>10</v>
      </c>
      <c r="E514" s="141" t="s">
        <v>409</v>
      </c>
      <c r="F514" s="90" t="s">
        <v>173</v>
      </c>
      <c r="G514" s="32">
        <f t="shared" ref="G514:I515" si="91">G515</f>
        <v>1.2</v>
      </c>
      <c r="H514" s="32">
        <f t="shared" si="91"/>
        <v>0</v>
      </c>
      <c r="I514" s="32">
        <f t="shared" si="91"/>
        <v>1.2</v>
      </c>
      <c r="J514" s="3"/>
      <c r="K514" s="257"/>
    </row>
    <row r="515" spans="1:11" ht="25.5" x14ac:dyDescent="0.2">
      <c r="A515" s="105" t="s">
        <v>388</v>
      </c>
      <c r="B515" s="90" t="s">
        <v>37</v>
      </c>
      <c r="C515" s="137" t="s">
        <v>14</v>
      </c>
      <c r="D515" s="137" t="s">
        <v>10</v>
      </c>
      <c r="E515" s="141" t="s">
        <v>409</v>
      </c>
      <c r="F515" s="90" t="s">
        <v>174</v>
      </c>
      <c r="G515" s="32">
        <f t="shared" si="91"/>
        <v>1.2</v>
      </c>
      <c r="H515" s="32">
        <f t="shared" si="91"/>
        <v>0</v>
      </c>
      <c r="I515" s="32">
        <f t="shared" si="91"/>
        <v>1.2</v>
      </c>
      <c r="J515" s="3"/>
      <c r="K515" s="257"/>
    </row>
    <row r="516" spans="1:11" ht="25.5" x14ac:dyDescent="0.2">
      <c r="A516" s="77" t="s">
        <v>391</v>
      </c>
      <c r="B516" s="91" t="s">
        <v>37</v>
      </c>
      <c r="C516" s="131" t="s">
        <v>14</v>
      </c>
      <c r="D516" s="131" t="s">
        <v>10</v>
      </c>
      <c r="E516" s="91" t="s">
        <v>409</v>
      </c>
      <c r="F516" s="91" t="s">
        <v>86</v>
      </c>
      <c r="G516" s="66">
        <v>1.2</v>
      </c>
      <c r="H516" s="66"/>
      <c r="I516" s="66">
        <f>G516+H516</f>
        <v>1.2</v>
      </c>
      <c r="J516" s="3"/>
      <c r="K516" s="257"/>
    </row>
    <row r="517" spans="1:11" ht="63.75" x14ac:dyDescent="0.2">
      <c r="A517" s="245" t="s">
        <v>548</v>
      </c>
      <c r="B517" s="90" t="s">
        <v>37</v>
      </c>
      <c r="C517" s="137" t="s">
        <v>14</v>
      </c>
      <c r="D517" s="137" t="s">
        <v>10</v>
      </c>
      <c r="E517" s="141" t="s">
        <v>547</v>
      </c>
      <c r="F517" s="141"/>
      <c r="G517" s="34">
        <f t="shared" ref="G517:I520" si="92">G518</f>
        <v>11870.1</v>
      </c>
      <c r="H517" s="34">
        <f t="shared" si="92"/>
        <v>0</v>
      </c>
      <c r="I517" s="34">
        <f t="shared" si="92"/>
        <v>11870.1</v>
      </c>
      <c r="J517" s="3"/>
      <c r="K517" s="257"/>
    </row>
    <row r="518" spans="1:11" ht="25.5" x14ac:dyDescent="0.2">
      <c r="A518" s="245" t="s">
        <v>549</v>
      </c>
      <c r="B518" s="90" t="s">
        <v>37</v>
      </c>
      <c r="C518" s="137" t="s">
        <v>14</v>
      </c>
      <c r="D518" s="137" t="s">
        <v>10</v>
      </c>
      <c r="E518" s="141" t="s">
        <v>547</v>
      </c>
      <c r="F518" s="141" t="s">
        <v>182</v>
      </c>
      <c r="G518" s="34">
        <f t="shared" si="92"/>
        <v>11870.1</v>
      </c>
      <c r="H518" s="34">
        <f t="shared" si="92"/>
        <v>0</v>
      </c>
      <c r="I518" s="34">
        <f t="shared" si="92"/>
        <v>11870.1</v>
      </c>
      <c r="J518" s="3"/>
      <c r="K518" s="257"/>
    </row>
    <row r="519" spans="1:11" x14ac:dyDescent="0.2">
      <c r="A519" s="245" t="s">
        <v>184</v>
      </c>
      <c r="B519" s="90" t="s">
        <v>37</v>
      </c>
      <c r="C519" s="137" t="s">
        <v>14</v>
      </c>
      <c r="D519" s="137" t="s">
        <v>10</v>
      </c>
      <c r="E519" s="141" t="s">
        <v>547</v>
      </c>
      <c r="F519" s="141" t="s">
        <v>183</v>
      </c>
      <c r="G519" s="34">
        <f t="shared" si="92"/>
        <v>11870.1</v>
      </c>
      <c r="H519" s="34">
        <f t="shared" si="92"/>
        <v>0</v>
      </c>
      <c r="I519" s="34">
        <f t="shared" si="92"/>
        <v>11870.1</v>
      </c>
      <c r="J519" s="3"/>
      <c r="K519" s="257"/>
    </row>
    <row r="520" spans="1:11" ht="25.5" x14ac:dyDescent="0.2">
      <c r="A520" s="153" t="s">
        <v>406</v>
      </c>
      <c r="B520" s="90" t="s">
        <v>37</v>
      </c>
      <c r="C520" s="137" t="s">
        <v>14</v>
      </c>
      <c r="D520" s="137" t="s">
        <v>10</v>
      </c>
      <c r="E520" s="141" t="s">
        <v>547</v>
      </c>
      <c r="F520" s="141" t="s">
        <v>153</v>
      </c>
      <c r="G520" s="34">
        <f t="shared" si="92"/>
        <v>11870.1</v>
      </c>
      <c r="H520" s="34">
        <f t="shared" si="92"/>
        <v>0</v>
      </c>
      <c r="I520" s="34">
        <f t="shared" si="92"/>
        <v>11870.1</v>
      </c>
      <c r="J520" s="3"/>
      <c r="K520" s="257"/>
    </row>
    <row r="521" spans="1:11" x14ac:dyDescent="0.2">
      <c r="A521" s="150" t="s">
        <v>84</v>
      </c>
      <c r="B521" s="91" t="s">
        <v>37</v>
      </c>
      <c r="C521" s="131" t="s">
        <v>14</v>
      </c>
      <c r="D521" s="131" t="s">
        <v>10</v>
      </c>
      <c r="E521" s="91" t="s">
        <v>547</v>
      </c>
      <c r="F521" s="91" t="s">
        <v>153</v>
      </c>
      <c r="G521" s="66">
        <v>11870.1</v>
      </c>
      <c r="H521" s="66">
        <v>0</v>
      </c>
      <c r="I521" s="66">
        <f>G521+H521</f>
        <v>11870.1</v>
      </c>
    </row>
    <row r="522" spans="1:11" ht="13.5" x14ac:dyDescent="0.2">
      <c r="A522" s="154" t="s">
        <v>70</v>
      </c>
      <c r="B522" s="156" t="s">
        <v>37</v>
      </c>
      <c r="C522" s="157" t="s">
        <v>15</v>
      </c>
      <c r="D522" s="157" t="s">
        <v>56</v>
      </c>
      <c r="E522" s="156"/>
      <c r="F522" s="156"/>
      <c r="G522" s="158">
        <f>G523+G549</f>
        <v>28359.300000000003</v>
      </c>
      <c r="H522" s="158">
        <f>H523+H549</f>
        <v>-1730.6</v>
      </c>
      <c r="I522" s="158">
        <f>I523+I549</f>
        <v>26628.7</v>
      </c>
    </row>
    <row r="523" spans="1:11" x14ac:dyDescent="0.2">
      <c r="A523" s="5" t="s">
        <v>82</v>
      </c>
      <c r="B523" s="155" t="s">
        <v>37</v>
      </c>
      <c r="C523" s="138" t="s">
        <v>15</v>
      </c>
      <c r="D523" s="138" t="s">
        <v>8</v>
      </c>
      <c r="E523" s="155"/>
      <c r="F523" s="155"/>
      <c r="G523" s="34">
        <f>G524</f>
        <v>26433.9</v>
      </c>
      <c r="H523" s="34">
        <f>H524</f>
        <v>-2998.6</v>
      </c>
      <c r="I523" s="34">
        <f>I524</f>
        <v>23435.3</v>
      </c>
    </row>
    <row r="524" spans="1:11" x14ac:dyDescent="0.2">
      <c r="A524" s="5" t="s">
        <v>148</v>
      </c>
      <c r="B524" s="90" t="s">
        <v>37</v>
      </c>
      <c r="C524" s="138" t="s">
        <v>15</v>
      </c>
      <c r="D524" s="138" t="s">
        <v>8</v>
      </c>
      <c r="E524" s="90" t="s">
        <v>147</v>
      </c>
      <c r="F524" s="90"/>
      <c r="G524" s="25">
        <f>G525+G530+G540+G545</f>
        <v>26433.9</v>
      </c>
      <c r="H524" s="25">
        <f t="shared" ref="H524:I524" si="93">H525+H530+H540+H545</f>
        <v>-2998.6</v>
      </c>
      <c r="I524" s="25">
        <f t="shared" si="93"/>
        <v>23435.3</v>
      </c>
    </row>
    <row r="525" spans="1:11" ht="36" x14ac:dyDescent="0.2">
      <c r="A525" s="5" t="s">
        <v>195</v>
      </c>
      <c r="B525" s="90" t="s">
        <v>37</v>
      </c>
      <c r="C525" s="138" t="s">
        <v>15</v>
      </c>
      <c r="D525" s="138" t="s">
        <v>8</v>
      </c>
      <c r="E525" s="90" t="s">
        <v>196</v>
      </c>
      <c r="F525" s="90"/>
      <c r="G525" s="25">
        <f t="shared" ref="G525:I526" si="94">G526</f>
        <v>17831.900000000001</v>
      </c>
      <c r="H525" s="25">
        <f t="shared" si="94"/>
        <v>-2998.6</v>
      </c>
      <c r="I525" s="25">
        <f t="shared" si="94"/>
        <v>14833.300000000001</v>
      </c>
    </row>
    <row r="526" spans="1:11" ht="24" x14ac:dyDescent="0.2">
      <c r="A526" s="5" t="s">
        <v>166</v>
      </c>
      <c r="B526" s="90" t="s">
        <v>37</v>
      </c>
      <c r="C526" s="138" t="s">
        <v>15</v>
      </c>
      <c r="D526" s="138" t="s">
        <v>8</v>
      </c>
      <c r="E526" s="90" t="s">
        <v>196</v>
      </c>
      <c r="F526" s="90" t="s">
        <v>164</v>
      </c>
      <c r="G526" s="25">
        <f t="shared" si="94"/>
        <v>17831.900000000001</v>
      </c>
      <c r="H526" s="25">
        <f t="shared" si="94"/>
        <v>-2998.6</v>
      </c>
      <c r="I526" s="25">
        <f t="shared" si="94"/>
        <v>14833.300000000001</v>
      </c>
    </row>
    <row r="527" spans="1:11" x14ac:dyDescent="0.2">
      <c r="A527" s="5" t="s">
        <v>169</v>
      </c>
      <c r="B527" s="90" t="s">
        <v>37</v>
      </c>
      <c r="C527" s="138" t="s">
        <v>15</v>
      </c>
      <c r="D527" s="138" t="s">
        <v>8</v>
      </c>
      <c r="E527" s="90" t="s">
        <v>196</v>
      </c>
      <c r="F527" s="90" t="s">
        <v>168</v>
      </c>
      <c r="G527" s="25">
        <f>G528+G529</f>
        <v>17831.900000000001</v>
      </c>
      <c r="H527" s="25">
        <f>H528+H529</f>
        <v>-2998.6</v>
      </c>
      <c r="I527" s="25">
        <f>I528+I529</f>
        <v>14833.300000000001</v>
      </c>
    </row>
    <row r="528" spans="1:11" ht="36" x14ac:dyDescent="0.2">
      <c r="A528" s="26" t="s">
        <v>392</v>
      </c>
      <c r="B528" s="91" t="s">
        <v>37</v>
      </c>
      <c r="C528" s="129">
        <v>11</v>
      </c>
      <c r="D528" s="129">
        <v>1</v>
      </c>
      <c r="E528" s="91" t="s">
        <v>196</v>
      </c>
      <c r="F528" s="91" t="s">
        <v>93</v>
      </c>
      <c r="G528" s="81">
        <v>17031.900000000001</v>
      </c>
      <c r="H528" s="81">
        <v>-2998.6</v>
      </c>
      <c r="I528" s="66">
        <f>G528+H528</f>
        <v>14033.300000000001</v>
      </c>
    </row>
    <row r="529" spans="1:9" x14ac:dyDescent="0.2">
      <c r="A529" s="26" t="s">
        <v>99</v>
      </c>
      <c r="B529" s="91" t="s">
        <v>37</v>
      </c>
      <c r="C529" s="129">
        <v>11</v>
      </c>
      <c r="D529" s="129">
        <v>1</v>
      </c>
      <c r="E529" s="91" t="s">
        <v>196</v>
      </c>
      <c r="F529" s="91" t="s">
        <v>100</v>
      </c>
      <c r="G529" s="81">
        <v>800</v>
      </c>
      <c r="H529" s="81">
        <v>0</v>
      </c>
      <c r="I529" s="66">
        <f>G529+H529</f>
        <v>800</v>
      </c>
    </row>
    <row r="530" spans="1:9" ht="24" x14ac:dyDescent="0.2">
      <c r="A530" s="5" t="s">
        <v>210</v>
      </c>
      <c r="B530" s="90" t="s">
        <v>37</v>
      </c>
      <c r="C530" s="138" t="s">
        <v>15</v>
      </c>
      <c r="D530" s="138" t="s">
        <v>8</v>
      </c>
      <c r="E530" s="90" t="s">
        <v>345</v>
      </c>
      <c r="F530" s="90" t="s">
        <v>7</v>
      </c>
      <c r="G530" s="37">
        <f>G531+G535</f>
        <v>7.8999999999999995</v>
      </c>
      <c r="H530" s="37">
        <f>H531+H535</f>
        <v>0</v>
      </c>
      <c r="I530" s="37">
        <f>I531+I535</f>
        <v>7.8999999999999995</v>
      </c>
    </row>
    <row r="531" spans="1:9" x14ac:dyDescent="0.2">
      <c r="A531" s="5" t="s">
        <v>347</v>
      </c>
      <c r="B531" s="90" t="s">
        <v>37</v>
      </c>
      <c r="C531" s="138" t="s">
        <v>15</v>
      </c>
      <c r="D531" s="138" t="s">
        <v>8</v>
      </c>
      <c r="E531" s="90" t="s">
        <v>346</v>
      </c>
      <c r="F531" s="90"/>
      <c r="G531" s="37">
        <f t="shared" ref="G531:I537" si="95">G532</f>
        <v>7.1</v>
      </c>
      <c r="H531" s="37">
        <f t="shared" si="95"/>
        <v>0</v>
      </c>
      <c r="I531" s="37">
        <f t="shared" si="95"/>
        <v>7.1</v>
      </c>
    </row>
    <row r="532" spans="1:9" ht="24" x14ac:dyDescent="0.2">
      <c r="A532" s="120" t="s">
        <v>387</v>
      </c>
      <c r="B532" s="90" t="s">
        <v>37</v>
      </c>
      <c r="C532" s="138" t="s">
        <v>15</v>
      </c>
      <c r="D532" s="138" t="s">
        <v>8</v>
      </c>
      <c r="E532" s="90" t="s">
        <v>346</v>
      </c>
      <c r="F532" s="90" t="s">
        <v>173</v>
      </c>
      <c r="G532" s="37">
        <f t="shared" si="95"/>
        <v>7.1</v>
      </c>
      <c r="H532" s="37">
        <f t="shared" si="95"/>
        <v>0</v>
      </c>
      <c r="I532" s="37">
        <f t="shared" si="95"/>
        <v>7.1</v>
      </c>
    </row>
    <row r="533" spans="1:9" ht="24" x14ac:dyDescent="0.2">
      <c r="A533" s="120" t="s">
        <v>388</v>
      </c>
      <c r="B533" s="90" t="s">
        <v>37</v>
      </c>
      <c r="C533" s="138" t="s">
        <v>15</v>
      </c>
      <c r="D533" s="138" t="s">
        <v>8</v>
      </c>
      <c r="E533" s="90" t="s">
        <v>346</v>
      </c>
      <c r="F533" s="90" t="s">
        <v>174</v>
      </c>
      <c r="G533" s="37">
        <f t="shared" si="95"/>
        <v>7.1</v>
      </c>
      <c r="H533" s="37">
        <f t="shared" si="95"/>
        <v>0</v>
      </c>
      <c r="I533" s="37">
        <f t="shared" si="95"/>
        <v>7.1</v>
      </c>
    </row>
    <row r="534" spans="1:9" ht="24" x14ac:dyDescent="0.2">
      <c r="A534" s="122" t="s">
        <v>391</v>
      </c>
      <c r="B534" s="91" t="s">
        <v>37</v>
      </c>
      <c r="C534" s="129">
        <v>11</v>
      </c>
      <c r="D534" s="129">
        <v>1</v>
      </c>
      <c r="E534" s="91" t="s">
        <v>346</v>
      </c>
      <c r="F534" s="91" t="s">
        <v>86</v>
      </c>
      <c r="G534" s="81">
        <v>7.1</v>
      </c>
      <c r="H534" s="81"/>
      <c r="I534" s="66">
        <f>G534+H534</f>
        <v>7.1</v>
      </c>
    </row>
    <row r="535" spans="1:9" ht="16.5" customHeight="1" x14ac:dyDescent="0.2">
      <c r="A535" s="5" t="s">
        <v>551</v>
      </c>
      <c r="B535" s="90" t="s">
        <v>37</v>
      </c>
      <c r="C535" s="138" t="s">
        <v>15</v>
      </c>
      <c r="D535" s="138" t="s">
        <v>8</v>
      </c>
      <c r="E535" s="90" t="s">
        <v>550</v>
      </c>
      <c r="F535" s="90"/>
      <c r="G535" s="37">
        <f t="shared" si="95"/>
        <v>0.8</v>
      </c>
      <c r="H535" s="37">
        <f t="shared" si="95"/>
        <v>0</v>
      </c>
      <c r="I535" s="37">
        <f t="shared" si="95"/>
        <v>0.8</v>
      </c>
    </row>
    <row r="536" spans="1:9" ht="24" x14ac:dyDescent="0.2">
      <c r="A536" s="120" t="s">
        <v>387</v>
      </c>
      <c r="B536" s="90" t="s">
        <v>37</v>
      </c>
      <c r="C536" s="138" t="s">
        <v>15</v>
      </c>
      <c r="D536" s="138" t="s">
        <v>8</v>
      </c>
      <c r="E536" s="90" t="s">
        <v>550</v>
      </c>
      <c r="F536" s="90" t="s">
        <v>173</v>
      </c>
      <c r="G536" s="37">
        <f t="shared" si="95"/>
        <v>0.8</v>
      </c>
      <c r="H536" s="37">
        <f t="shared" si="95"/>
        <v>0</v>
      </c>
      <c r="I536" s="37">
        <f t="shared" si="95"/>
        <v>0.8</v>
      </c>
    </row>
    <row r="537" spans="1:9" ht="24" x14ac:dyDescent="0.2">
      <c r="A537" s="120" t="s">
        <v>388</v>
      </c>
      <c r="B537" s="90" t="s">
        <v>37</v>
      </c>
      <c r="C537" s="138" t="s">
        <v>15</v>
      </c>
      <c r="D537" s="138" t="s">
        <v>8</v>
      </c>
      <c r="E537" s="90" t="s">
        <v>550</v>
      </c>
      <c r="F537" s="90" t="s">
        <v>174</v>
      </c>
      <c r="G537" s="37">
        <f t="shared" si="95"/>
        <v>0.8</v>
      </c>
      <c r="H537" s="37">
        <f t="shared" si="95"/>
        <v>0</v>
      </c>
      <c r="I537" s="37">
        <f t="shared" si="95"/>
        <v>0.8</v>
      </c>
    </row>
    <row r="538" spans="1:9" ht="24" x14ac:dyDescent="0.2">
      <c r="A538" s="122" t="s">
        <v>391</v>
      </c>
      <c r="B538" s="91" t="s">
        <v>37</v>
      </c>
      <c r="C538" s="129">
        <v>11</v>
      </c>
      <c r="D538" s="129">
        <v>1</v>
      </c>
      <c r="E538" s="91" t="s">
        <v>550</v>
      </c>
      <c r="F538" s="91" t="s">
        <v>86</v>
      </c>
      <c r="G538" s="81">
        <v>0.8</v>
      </c>
      <c r="H538" s="81"/>
      <c r="I538" s="66">
        <f>G538+H538</f>
        <v>0.8</v>
      </c>
    </row>
    <row r="539" spans="1:9" x14ac:dyDescent="0.2">
      <c r="A539" s="122" t="s">
        <v>513</v>
      </c>
      <c r="B539" s="91" t="s">
        <v>37</v>
      </c>
      <c r="C539" s="129">
        <v>11</v>
      </c>
      <c r="D539" s="129">
        <v>1</v>
      </c>
      <c r="E539" s="91" t="s">
        <v>550</v>
      </c>
      <c r="F539" s="91" t="s">
        <v>86</v>
      </c>
      <c r="G539" s="81">
        <v>0.8</v>
      </c>
      <c r="H539" s="81"/>
      <c r="I539" s="66">
        <f>G539+H539</f>
        <v>0.8</v>
      </c>
    </row>
    <row r="540" spans="1:9" ht="24" x14ac:dyDescent="0.2">
      <c r="A540" s="5" t="s">
        <v>559</v>
      </c>
      <c r="B540" s="237" t="s">
        <v>37</v>
      </c>
      <c r="C540" s="238" t="s">
        <v>15</v>
      </c>
      <c r="D540" s="238" t="s">
        <v>8</v>
      </c>
      <c r="E540" s="144" t="s">
        <v>558</v>
      </c>
      <c r="F540" s="239"/>
      <c r="G540" s="25">
        <f t="shared" ref="G540:I542" si="96">G541</f>
        <v>8585.5</v>
      </c>
      <c r="H540" s="25">
        <f t="shared" si="96"/>
        <v>0</v>
      </c>
      <c r="I540" s="25">
        <f t="shared" si="96"/>
        <v>8585.5</v>
      </c>
    </row>
    <row r="541" spans="1:9" ht="24" x14ac:dyDescent="0.2">
      <c r="A541" s="240" t="s">
        <v>400</v>
      </c>
      <c r="B541" s="237" t="s">
        <v>37</v>
      </c>
      <c r="C541" s="238" t="s">
        <v>15</v>
      </c>
      <c r="D541" s="238" t="s">
        <v>8</v>
      </c>
      <c r="E541" s="144" t="s">
        <v>558</v>
      </c>
      <c r="F541" s="239" t="s">
        <v>182</v>
      </c>
      <c r="G541" s="25">
        <f t="shared" si="96"/>
        <v>8585.5</v>
      </c>
      <c r="H541" s="25">
        <f t="shared" si="96"/>
        <v>0</v>
      </c>
      <c r="I541" s="25">
        <f t="shared" si="96"/>
        <v>8585.5</v>
      </c>
    </row>
    <row r="542" spans="1:9" x14ac:dyDescent="0.2">
      <c r="A542" s="5" t="s">
        <v>184</v>
      </c>
      <c r="B542" s="237" t="s">
        <v>37</v>
      </c>
      <c r="C542" s="238" t="s">
        <v>15</v>
      </c>
      <c r="D542" s="238" t="s">
        <v>8</v>
      </c>
      <c r="E542" s="144" t="s">
        <v>558</v>
      </c>
      <c r="F542" s="239" t="s">
        <v>183</v>
      </c>
      <c r="G542" s="25">
        <f t="shared" si="96"/>
        <v>8585.5</v>
      </c>
      <c r="H542" s="25">
        <f t="shared" si="96"/>
        <v>0</v>
      </c>
      <c r="I542" s="25">
        <f t="shared" si="96"/>
        <v>8585.5</v>
      </c>
    </row>
    <row r="543" spans="1:9" ht="24" x14ac:dyDescent="0.2">
      <c r="A543" s="247" t="s">
        <v>401</v>
      </c>
      <c r="B543" s="248" t="s">
        <v>37</v>
      </c>
      <c r="C543" s="249">
        <v>11</v>
      </c>
      <c r="D543" s="249">
        <v>1</v>
      </c>
      <c r="E543" s="141" t="s">
        <v>558</v>
      </c>
      <c r="F543" s="250" t="s">
        <v>152</v>
      </c>
      <c r="G543" s="34">
        <f>G544</f>
        <v>8585.5</v>
      </c>
      <c r="H543" s="34">
        <f>H544</f>
        <v>0</v>
      </c>
      <c r="I543" s="34">
        <f>G543+H543</f>
        <v>8585.5</v>
      </c>
    </row>
    <row r="544" spans="1:9" x14ac:dyDescent="0.2">
      <c r="A544" s="150" t="s">
        <v>557</v>
      </c>
      <c r="B544" s="242" t="s">
        <v>37</v>
      </c>
      <c r="C544" s="243">
        <v>11</v>
      </c>
      <c r="D544" s="243">
        <v>1</v>
      </c>
      <c r="E544" s="91" t="s">
        <v>558</v>
      </c>
      <c r="F544" s="244" t="s">
        <v>152</v>
      </c>
      <c r="G544" s="81">
        <v>8585.5</v>
      </c>
      <c r="H544" s="66">
        <v>0</v>
      </c>
      <c r="I544" s="66">
        <f>G544+H544</f>
        <v>8585.5</v>
      </c>
    </row>
    <row r="545" spans="1:9" ht="24" x14ac:dyDescent="0.2">
      <c r="A545" s="5" t="s">
        <v>561</v>
      </c>
      <c r="B545" s="237" t="s">
        <v>37</v>
      </c>
      <c r="C545" s="238" t="s">
        <v>15</v>
      </c>
      <c r="D545" s="238" t="s">
        <v>8</v>
      </c>
      <c r="E545" s="144" t="s">
        <v>560</v>
      </c>
      <c r="F545" s="239"/>
      <c r="G545" s="25">
        <f t="shared" ref="G545:I547" si="97">G546</f>
        <v>8.6</v>
      </c>
      <c r="H545" s="25">
        <f t="shared" si="97"/>
        <v>0</v>
      </c>
      <c r="I545" s="25">
        <f t="shared" si="97"/>
        <v>8.6</v>
      </c>
    </row>
    <row r="546" spans="1:9" ht="24" x14ac:dyDescent="0.2">
      <c r="A546" s="240" t="s">
        <v>400</v>
      </c>
      <c r="B546" s="237" t="s">
        <v>37</v>
      </c>
      <c r="C546" s="238" t="s">
        <v>15</v>
      </c>
      <c r="D546" s="238" t="s">
        <v>8</v>
      </c>
      <c r="E546" s="144" t="s">
        <v>560</v>
      </c>
      <c r="F546" s="239" t="s">
        <v>182</v>
      </c>
      <c r="G546" s="25">
        <f t="shared" si="97"/>
        <v>8.6</v>
      </c>
      <c r="H546" s="25">
        <f t="shared" si="97"/>
        <v>0</v>
      </c>
      <c r="I546" s="25">
        <f t="shared" si="97"/>
        <v>8.6</v>
      </c>
    </row>
    <row r="547" spans="1:9" x14ac:dyDescent="0.2">
      <c r="A547" s="5" t="s">
        <v>184</v>
      </c>
      <c r="B547" s="237" t="s">
        <v>37</v>
      </c>
      <c r="C547" s="238" t="s">
        <v>15</v>
      </c>
      <c r="D547" s="238" t="s">
        <v>8</v>
      </c>
      <c r="E547" s="144" t="s">
        <v>560</v>
      </c>
      <c r="F547" s="239" t="s">
        <v>183</v>
      </c>
      <c r="G547" s="25">
        <f t="shared" si="97"/>
        <v>8.6</v>
      </c>
      <c r="H547" s="25">
        <f t="shared" si="97"/>
        <v>0</v>
      </c>
      <c r="I547" s="25">
        <f t="shared" si="97"/>
        <v>8.6</v>
      </c>
    </row>
    <row r="548" spans="1:9" ht="24" x14ac:dyDescent="0.2">
      <c r="A548" s="241" t="s">
        <v>401</v>
      </c>
      <c r="B548" s="242" t="s">
        <v>37</v>
      </c>
      <c r="C548" s="243">
        <v>11</v>
      </c>
      <c r="D548" s="243">
        <v>1</v>
      </c>
      <c r="E548" s="91" t="s">
        <v>560</v>
      </c>
      <c r="F548" s="244" t="s">
        <v>152</v>
      </c>
      <c r="G548" s="81">
        <v>8.6</v>
      </c>
      <c r="H548" s="81">
        <v>0</v>
      </c>
      <c r="I548" s="66">
        <f>G548+H548</f>
        <v>8.6</v>
      </c>
    </row>
    <row r="549" spans="1:9" x14ac:dyDescent="0.2">
      <c r="A549" s="5" t="s">
        <v>72</v>
      </c>
      <c r="B549" s="90" t="s">
        <v>37</v>
      </c>
      <c r="C549" s="138" t="s">
        <v>15</v>
      </c>
      <c r="D549" s="138" t="s">
        <v>18</v>
      </c>
      <c r="E549" s="90" t="s">
        <v>7</v>
      </c>
      <c r="F549" s="90" t="s">
        <v>7</v>
      </c>
      <c r="G549" s="25">
        <f>G551</f>
        <v>1925.4</v>
      </c>
      <c r="H549" s="25">
        <f>H551</f>
        <v>1268</v>
      </c>
      <c r="I549" s="25">
        <f>I551</f>
        <v>3193.4</v>
      </c>
    </row>
    <row r="550" spans="1:9" x14ac:dyDescent="0.2">
      <c r="A550" s="5" t="s">
        <v>148</v>
      </c>
      <c r="B550" s="90" t="s">
        <v>37</v>
      </c>
      <c r="C550" s="138" t="s">
        <v>15</v>
      </c>
      <c r="D550" s="138" t="s">
        <v>18</v>
      </c>
      <c r="E550" s="90" t="s">
        <v>147</v>
      </c>
      <c r="F550" s="90"/>
      <c r="G550" s="25">
        <f>G551</f>
        <v>1925.4</v>
      </c>
      <c r="H550" s="25">
        <f>H551</f>
        <v>1268</v>
      </c>
      <c r="I550" s="25">
        <f>I551</f>
        <v>3193.4</v>
      </c>
    </row>
    <row r="551" spans="1:9" ht="24" x14ac:dyDescent="0.2">
      <c r="A551" s="5" t="s">
        <v>210</v>
      </c>
      <c r="B551" s="90" t="s">
        <v>37</v>
      </c>
      <c r="C551" s="138" t="s">
        <v>15</v>
      </c>
      <c r="D551" s="138" t="s">
        <v>18</v>
      </c>
      <c r="E551" s="90" t="s">
        <v>345</v>
      </c>
      <c r="F551" s="90" t="s">
        <v>7</v>
      </c>
      <c r="G551" s="37">
        <f>G572+G568+G564+G560+G556+G552</f>
        <v>1925.4</v>
      </c>
      <c r="H551" s="37">
        <f>H572+H568+H564+H560+H556+H552</f>
        <v>1268</v>
      </c>
      <c r="I551" s="37">
        <f>I572+I568+I564+I560+I556+I552</f>
        <v>3193.4</v>
      </c>
    </row>
    <row r="552" spans="1:9" x14ac:dyDescent="0.2">
      <c r="A552" s="89" t="s">
        <v>359</v>
      </c>
      <c r="B552" s="90" t="s">
        <v>37</v>
      </c>
      <c r="C552" s="138" t="s">
        <v>15</v>
      </c>
      <c r="D552" s="138" t="s">
        <v>18</v>
      </c>
      <c r="E552" s="90" t="s">
        <v>349</v>
      </c>
      <c r="F552" s="90"/>
      <c r="G552" s="37">
        <f t="shared" ref="G552:I554" si="98">G553</f>
        <v>35</v>
      </c>
      <c r="H552" s="37">
        <f t="shared" si="98"/>
        <v>0</v>
      </c>
      <c r="I552" s="37">
        <f t="shared" si="98"/>
        <v>35</v>
      </c>
    </row>
    <row r="553" spans="1:9" ht="24" x14ac:dyDescent="0.2">
      <c r="A553" s="108" t="s">
        <v>387</v>
      </c>
      <c r="B553" s="90" t="s">
        <v>37</v>
      </c>
      <c r="C553" s="138" t="s">
        <v>15</v>
      </c>
      <c r="D553" s="138" t="s">
        <v>18</v>
      </c>
      <c r="E553" s="90" t="s">
        <v>349</v>
      </c>
      <c r="F553" s="90" t="s">
        <v>173</v>
      </c>
      <c r="G553" s="37">
        <f t="shared" si="98"/>
        <v>35</v>
      </c>
      <c r="H553" s="37">
        <f t="shared" si="98"/>
        <v>0</v>
      </c>
      <c r="I553" s="37">
        <f t="shared" si="98"/>
        <v>35</v>
      </c>
    </row>
    <row r="554" spans="1:9" ht="24" x14ac:dyDescent="0.2">
      <c r="A554" s="108" t="s">
        <v>388</v>
      </c>
      <c r="B554" s="90" t="s">
        <v>37</v>
      </c>
      <c r="C554" s="138" t="s">
        <v>15</v>
      </c>
      <c r="D554" s="138" t="s">
        <v>18</v>
      </c>
      <c r="E554" s="90" t="s">
        <v>349</v>
      </c>
      <c r="F554" s="90" t="s">
        <v>174</v>
      </c>
      <c r="G554" s="37">
        <f t="shared" si="98"/>
        <v>35</v>
      </c>
      <c r="H554" s="37">
        <f t="shared" si="98"/>
        <v>0</v>
      </c>
      <c r="I554" s="37">
        <f t="shared" si="98"/>
        <v>35</v>
      </c>
    </row>
    <row r="555" spans="1:9" ht="24" x14ac:dyDescent="0.2">
      <c r="A555" s="121" t="s">
        <v>391</v>
      </c>
      <c r="B555" s="91" t="s">
        <v>37</v>
      </c>
      <c r="C555" s="131" t="s">
        <v>15</v>
      </c>
      <c r="D555" s="131" t="s">
        <v>18</v>
      </c>
      <c r="E555" s="91" t="s">
        <v>349</v>
      </c>
      <c r="F555" s="91" t="s">
        <v>86</v>
      </c>
      <c r="G555" s="81">
        <v>35</v>
      </c>
      <c r="H555" s="81"/>
      <c r="I555" s="66">
        <f>G555+H555</f>
        <v>35</v>
      </c>
    </row>
    <row r="556" spans="1:9" x14ac:dyDescent="0.2">
      <c r="A556" s="89" t="s">
        <v>358</v>
      </c>
      <c r="B556" s="90" t="s">
        <v>37</v>
      </c>
      <c r="C556" s="138" t="s">
        <v>15</v>
      </c>
      <c r="D556" s="138" t="s">
        <v>18</v>
      </c>
      <c r="E556" s="90" t="s">
        <v>350</v>
      </c>
      <c r="F556" s="90"/>
      <c r="G556" s="37">
        <f t="shared" ref="G556:I558" si="99">G557</f>
        <v>35</v>
      </c>
      <c r="H556" s="37">
        <f t="shared" si="99"/>
        <v>0</v>
      </c>
      <c r="I556" s="37">
        <f t="shared" si="99"/>
        <v>35</v>
      </c>
    </row>
    <row r="557" spans="1:9" ht="24" x14ac:dyDescent="0.2">
      <c r="A557" s="108" t="s">
        <v>387</v>
      </c>
      <c r="B557" s="90" t="s">
        <v>37</v>
      </c>
      <c r="C557" s="138" t="s">
        <v>15</v>
      </c>
      <c r="D557" s="138" t="s">
        <v>18</v>
      </c>
      <c r="E557" s="90" t="s">
        <v>350</v>
      </c>
      <c r="F557" s="90" t="s">
        <v>173</v>
      </c>
      <c r="G557" s="37">
        <f t="shared" si="99"/>
        <v>35</v>
      </c>
      <c r="H557" s="37">
        <f t="shared" si="99"/>
        <v>0</v>
      </c>
      <c r="I557" s="37">
        <f t="shared" si="99"/>
        <v>35</v>
      </c>
    </row>
    <row r="558" spans="1:9" ht="24" x14ac:dyDescent="0.2">
      <c r="A558" s="108" t="s">
        <v>388</v>
      </c>
      <c r="B558" s="90" t="s">
        <v>37</v>
      </c>
      <c r="C558" s="138" t="s">
        <v>15</v>
      </c>
      <c r="D558" s="138" t="s">
        <v>18</v>
      </c>
      <c r="E558" s="90" t="s">
        <v>350</v>
      </c>
      <c r="F558" s="90" t="s">
        <v>174</v>
      </c>
      <c r="G558" s="37">
        <f t="shared" si="99"/>
        <v>35</v>
      </c>
      <c r="H558" s="37">
        <f t="shared" si="99"/>
        <v>0</v>
      </c>
      <c r="I558" s="37">
        <f t="shared" si="99"/>
        <v>35</v>
      </c>
    </row>
    <row r="559" spans="1:9" ht="24" x14ac:dyDescent="0.2">
      <c r="A559" s="121" t="s">
        <v>391</v>
      </c>
      <c r="B559" s="91" t="s">
        <v>37</v>
      </c>
      <c r="C559" s="131" t="s">
        <v>15</v>
      </c>
      <c r="D559" s="131" t="s">
        <v>18</v>
      </c>
      <c r="E559" s="91" t="s">
        <v>350</v>
      </c>
      <c r="F559" s="91" t="s">
        <v>86</v>
      </c>
      <c r="G559" s="81">
        <v>35</v>
      </c>
      <c r="H559" s="81"/>
      <c r="I559" s="66">
        <f>G559+H559</f>
        <v>35</v>
      </c>
    </row>
    <row r="560" spans="1:9" ht="24" x14ac:dyDescent="0.2">
      <c r="A560" s="89" t="s">
        <v>357</v>
      </c>
      <c r="B560" s="90" t="s">
        <v>37</v>
      </c>
      <c r="C560" s="138" t="s">
        <v>15</v>
      </c>
      <c r="D560" s="138" t="s">
        <v>18</v>
      </c>
      <c r="E560" s="90" t="s">
        <v>351</v>
      </c>
      <c r="F560" s="90"/>
      <c r="G560" s="37">
        <f t="shared" ref="G560:I562" si="100">G561</f>
        <v>60</v>
      </c>
      <c r="H560" s="37">
        <f t="shared" si="100"/>
        <v>0</v>
      </c>
      <c r="I560" s="37">
        <f t="shared" si="100"/>
        <v>60</v>
      </c>
    </row>
    <row r="561" spans="1:11" ht="24" x14ac:dyDescent="0.2">
      <c r="A561" s="108" t="s">
        <v>387</v>
      </c>
      <c r="B561" s="90" t="s">
        <v>37</v>
      </c>
      <c r="C561" s="138" t="s">
        <v>15</v>
      </c>
      <c r="D561" s="138" t="s">
        <v>18</v>
      </c>
      <c r="E561" s="90" t="s">
        <v>351</v>
      </c>
      <c r="F561" s="90" t="s">
        <v>173</v>
      </c>
      <c r="G561" s="37">
        <f t="shared" si="100"/>
        <v>60</v>
      </c>
      <c r="H561" s="37">
        <f t="shared" si="100"/>
        <v>0</v>
      </c>
      <c r="I561" s="37">
        <f t="shared" si="100"/>
        <v>60</v>
      </c>
    </row>
    <row r="562" spans="1:11" ht="24" x14ac:dyDescent="0.2">
      <c r="A562" s="108" t="s">
        <v>388</v>
      </c>
      <c r="B562" s="90" t="s">
        <v>37</v>
      </c>
      <c r="C562" s="138" t="s">
        <v>15</v>
      </c>
      <c r="D562" s="138" t="s">
        <v>18</v>
      </c>
      <c r="E562" s="90" t="s">
        <v>351</v>
      </c>
      <c r="F562" s="90" t="s">
        <v>174</v>
      </c>
      <c r="G562" s="37">
        <f t="shared" si="100"/>
        <v>60</v>
      </c>
      <c r="H562" s="37">
        <f t="shared" si="100"/>
        <v>0</v>
      </c>
      <c r="I562" s="37">
        <f t="shared" si="100"/>
        <v>60</v>
      </c>
    </row>
    <row r="563" spans="1:11" ht="24" x14ac:dyDescent="0.2">
      <c r="A563" s="121" t="s">
        <v>391</v>
      </c>
      <c r="B563" s="91" t="s">
        <v>37</v>
      </c>
      <c r="C563" s="131" t="s">
        <v>15</v>
      </c>
      <c r="D563" s="131" t="s">
        <v>18</v>
      </c>
      <c r="E563" s="91" t="s">
        <v>351</v>
      </c>
      <c r="F563" s="91" t="s">
        <v>86</v>
      </c>
      <c r="G563" s="81">
        <v>60</v>
      </c>
      <c r="H563" s="81"/>
      <c r="I563" s="66">
        <f>G563+H563</f>
        <v>60</v>
      </c>
    </row>
    <row r="564" spans="1:11" x14ac:dyDescent="0.2">
      <c r="A564" s="89" t="s">
        <v>356</v>
      </c>
      <c r="B564" s="90" t="s">
        <v>37</v>
      </c>
      <c r="C564" s="138" t="s">
        <v>15</v>
      </c>
      <c r="D564" s="138" t="s">
        <v>18</v>
      </c>
      <c r="E564" s="90" t="s">
        <v>352</v>
      </c>
      <c r="F564" s="90"/>
      <c r="G564" s="37">
        <f t="shared" ref="G564:I566" si="101">G565</f>
        <v>1575.4</v>
      </c>
      <c r="H564" s="37">
        <f t="shared" si="101"/>
        <v>1268</v>
      </c>
      <c r="I564" s="37">
        <f t="shared" si="101"/>
        <v>2843.4</v>
      </c>
    </row>
    <row r="565" spans="1:11" ht="24" x14ac:dyDescent="0.2">
      <c r="A565" s="108" t="s">
        <v>387</v>
      </c>
      <c r="B565" s="90" t="s">
        <v>37</v>
      </c>
      <c r="C565" s="138" t="s">
        <v>15</v>
      </c>
      <c r="D565" s="138" t="s">
        <v>18</v>
      </c>
      <c r="E565" s="90" t="s">
        <v>352</v>
      </c>
      <c r="F565" s="90" t="s">
        <v>173</v>
      </c>
      <c r="G565" s="37">
        <f t="shared" si="101"/>
        <v>1575.4</v>
      </c>
      <c r="H565" s="37">
        <f t="shared" si="101"/>
        <v>1268</v>
      </c>
      <c r="I565" s="37">
        <f t="shared" si="101"/>
        <v>2843.4</v>
      </c>
    </row>
    <row r="566" spans="1:11" ht="24" x14ac:dyDescent="0.2">
      <c r="A566" s="108" t="s">
        <v>388</v>
      </c>
      <c r="B566" s="90" t="s">
        <v>37</v>
      </c>
      <c r="C566" s="138" t="s">
        <v>15</v>
      </c>
      <c r="D566" s="138" t="s">
        <v>18</v>
      </c>
      <c r="E566" s="90" t="s">
        <v>352</v>
      </c>
      <c r="F566" s="90" t="s">
        <v>174</v>
      </c>
      <c r="G566" s="37">
        <f t="shared" si="101"/>
        <v>1575.4</v>
      </c>
      <c r="H566" s="37">
        <f t="shared" si="101"/>
        <v>1268</v>
      </c>
      <c r="I566" s="37">
        <f t="shared" si="101"/>
        <v>2843.4</v>
      </c>
    </row>
    <row r="567" spans="1:11" ht="24" x14ac:dyDescent="0.2">
      <c r="A567" s="121" t="s">
        <v>391</v>
      </c>
      <c r="B567" s="91" t="s">
        <v>37</v>
      </c>
      <c r="C567" s="131" t="s">
        <v>15</v>
      </c>
      <c r="D567" s="131" t="s">
        <v>18</v>
      </c>
      <c r="E567" s="91" t="s">
        <v>352</v>
      </c>
      <c r="F567" s="91" t="s">
        <v>86</v>
      </c>
      <c r="G567" s="81">
        <v>1575.4</v>
      </c>
      <c r="H567" s="81">
        <v>1268</v>
      </c>
      <c r="I567" s="66">
        <f>G567+H567</f>
        <v>2843.4</v>
      </c>
    </row>
    <row r="568" spans="1:11" ht="24" x14ac:dyDescent="0.2">
      <c r="A568" s="89" t="s">
        <v>355</v>
      </c>
      <c r="B568" s="90" t="s">
        <v>37</v>
      </c>
      <c r="C568" s="138" t="s">
        <v>15</v>
      </c>
      <c r="D568" s="138" t="s">
        <v>18</v>
      </c>
      <c r="E568" s="90" t="s">
        <v>353</v>
      </c>
      <c r="F568" s="90"/>
      <c r="G568" s="37">
        <f t="shared" ref="G568:I570" si="102">G569</f>
        <v>170</v>
      </c>
      <c r="H568" s="37">
        <f t="shared" si="102"/>
        <v>0</v>
      </c>
      <c r="I568" s="37">
        <f t="shared" si="102"/>
        <v>170</v>
      </c>
    </row>
    <row r="569" spans="1:11" ht="24" x14ac:dyDescent="0.2">
      <c r="A569" s="108" t="s">
        <v>387</v>
      </c>
      <c r="B569" s="90" t="s">
        <v>37</v>
      </c>
      <c r="C569" s="138" t="s">
        <v>15</v>
      </c>
      <c r="D569" s="138" t="s">
        <v>18</v>
      </c>
      <c r="E569" s="90" t="s">
        <v>353</v>
      </c>
      <c r="F569" s="90" t="s">
        <v>173</v>
      </c>
      <c r="G569" s="37">
        <f t="shared" si="102"/>
        <v>170</v>
      </c>
      <c r="H569" s="37">
        <f t="shared" si="102"/>
        <v>0</v>
      </c>
      <c r="I569" s="37">
        <f t="shared" si="102"/>
        <v>170</v>
      </c>
    </row>
    <row r="570" spans="1:11" ht="24" x14ac:dyDescent="0.2">
      <c r="A570" s="108" t="s">
        <v>388</v>
      </c>
      <c r="B570" s="90" t="s">
        <v>37</v>
      </c>
      <c r="C570" s="138" t="s">
        <v>15</v>
      </c>
      <c r="D570" s="138" t="s">
        <v>18</v>
      </c>
      <c r="E570" s="90" t="s">
        <v>353</v>
      </c>
      <c r="F570" s="90" t="s">
        <v>174</v>
      </c>
      <c r="G570" s="37">
        <f t="shared" si="102"/>
        <v>170</v>
      </c>
      <c r="H570" s="37">
        <f t="shared" si="102"/>
        <v>0</v>
      </c>
      <c r="I570" s="37">
        <f t="shared" si="102"/>
        <v>170</v>
      </c>
    </row>
    <row r="571" spans="1:11" ht="24" x14ac:dyDescent="0.2">
      <c r="A571" s="121" t="s">
        <v>391</v>
      </c>
      <c r="B571" s="91" t="s">
        <v>37</v>
      </c>
      <c r="C571" s="131" t="s">
        <v>15</v>
      </c>
      <c r="D571" s="131" t="s">
        <v>18</v>
      </c>
      <c r="E571" s="91" t="s">
        <v>353</v>
      </c>
      <c r="F571" s="91" t="s">
        <v>86</v>
      </c>
      <c r="G571" s="81">
        <v>170</v>
      </c>
      <c r="H571" s="81"/>
      <c r="I571" s="66">
        <f>G571+H571</f>
        <v>170</v>
      </c>
    </row>
    <row r="572" spans="1:11" x14ac:dyDescent="0.2">
      <c r="A572" s="89" t="s">
        <v>348</v>
      </c>
      <c r="B572" s="90" t="s">
        <v>37</v>
      </c>
      <c r="C572" s="138" t="s">
        <v>15</v>
      </c>
      <c r="D572" s="138" t="s">
        <v>18</v>
      </c>
      <c r="E572" s="90" t="s">
        <v>354</v>
      </c>
      <c r="F572" s="90"/>
      <c r="G572" s="37">
        <f t="shared" ref="G572:I574" si="103">G573</f>
        <v>50</v>
      </c>
      <c r="H572" s="37">
        <f t="shared" si="103"/>
        <v>0</v>
      </c>
      <c r="I572" s="37">
        <f t="shared" si="103"/>
        <v>50</v>
      </c>
    </row>
    <row r="573" spans="1:11" ht="24" x14ac:dyDescent="0.2">
      <c r="A573" s="120" t="s">
        <v>387</v>
      </c>
      <c r="B573" s="90" t="s">
        <v>37</v>
      </c>
      <c r="C573" s="138" t="s">
        <v>15</v>
      </c>
      <c r="D573" s="138" t="s">
        <v>18</v>
      </c>
      <c r="E573" s="90" t="s">
        <v>354</v>
      </c>
      <c r="F573" s="90" t="s">
        <v>173</v>
      </c>
      <c r="G573" s="37">
        <f t="shared" si="103"/>
        <v>50</v>
      </c>
      <c r="H573" s="37">
        <f t="shared" si="103"/>
        <v>0</v>
      </c>
      <c r="I573" s="37">
        <f t="shared" si="103"/>
        <v>50</v>
      </c>
    </row>
    <row r="574" spans="1:11" ht="24" x14ac:dyDescent="0.2">
      <c r="A574" s="120" t="s">
        <v>388</v>
      </c>
      <c r="B574" s="90" t="s">
        <v>37</v>
      </c>
      <c r="C574" s="138" t="s">
        <v>15</v>
      </c>
      <c r="D574" s="138" t="s">
        <v>18</v>
      </c>
      <c r="E574" s="90" t="s">
        <v>354</v>
      </c>
      <c r="F574" s="90" t="s">
        <v>174</v>
      </c>
      <c r="G574" s="37">
        <f t="shared" si="103"/>
        <v>50</v>
      </c>
      <c r="H574" s="37">
        <f t="shared" si="103"/>
        <v>0</v>
      </c>
      <c r="I574" s="37">
        <f t="shared" si="103"/>
        <v>50</v>
      </c>
    </row>
    <row r="575" spans="1:11" ht="24" x14ac:dyDescent="0.2">
      <c r="A575" s="122" t="s">
        <v>391</v>
      </c>
      <c r="B575" s="91" t="s">
        <v>37</v>
      </c>
      <c r="C575" s="129">
        <v>11</v>
      </c>
      <c r="D575" s="129">
        <v>2</v>
      </c>
      <c r="E575" s="91" t="s">
        <v>354</v>
      </c>
      <c r="F575" s="91" t="s">
        <v>86</v>
      </c>
      <c r="G575" s="81">
        <v>50</v>
      </c>
      <c r="H575" s="81"/>
      <c r="I575" s="66">
        <f>G575+H575</f>
        <v>50</v>
      </c>
    </row>
    <row r="576" spans="1:11" ht="31.5" x14ac:dyDescent="0.2">
      <c r="A576" s="198" t="s">
        <v>145</v>
      </c>
      <c r="B576" s="203" t="s">
        <v>38</v>
      </c>
      <c r="C576" s="206"/>
      <c r="D576" s="206"/>
      <c r="E576" s="203" t="s">
        <v>7</v>
      </c>
      <c r="F576" s="203" t="s">
        <v>7</v>
      </c>
      <c r="G576" s="205">
        <f>G577+G629+G687+G819</f>
        <v>193755.1</v>
      </c>
      <c r="H576" s="205">
        <f>H577+H629+H687+H819</f>
        <v>1494.3999999999999</v>
      </c>
      <c r="I576" s="205">
        <f>I577+I629+I687+I819</f>
        <v>195249.50000000003</v>
      </c>
      <c r="K576" s="3"/>
    </row>
    <row r="577" spans="1:9" x14ac:dyDescent="0.2">
      <c r="A577" s="41" t="s">
        <v>50</v>
      </c>
      <c r="B577" s="22" t="s">
        <v>38</v>
      </c>
      <c r="C577" s="43">
        <v>4</v>
      </c>
      <c r="D577" s="43">
        <v>0</v>
      </c>
      <c r="E577" s="22"/>
      <c r="F577" s="22"/>
      <c r="G577" s="24">
        <f>G578+G585</f>
        <v>21576.600000000002</v>
      </c>
      <c r="H577" s="24">
        <f>H578+H585</f>
        <v>0</v>
      </c>
      <c r="I577" s="24">
        <f>I578+I585</f>
        <v>21576.600000000002</v>
      </c>
    </row>
    <row r="578" spans="1:9" x14ac:dyDescent="0.2">
      <c r="A578" s="5" t="s">
        <v>139</v>
      </c>
      <c r="B578" s="11" t="s">
        <v>38</v>
      </c>
      <c r="C578" s="10">
        <v>4</v>
      </c>
      <c r="D578" s="10">
        <v>1</v>
      </c>
      <c r="E578" s="11"/>
      <c r="F578" s="11"/>
      <c r="G578" s="25">
        <f t="shared" ref="G578:I580" si="104">G579</f>
        <v>12.5</v>
      </c>
      <c r="H578" s="25">
        <f t="shared" si="104"/>
        <v>0</v>
      </c>
      <c r="I578" s="25">
        <f t="shared" si="104"/>
        <v>12.5</v>
      </c>
    </row>
    <row r="579" spans="1:9" x14ac:dyDescent="0.2">
      <c r="A579" s="5" t="s">
        <v>148</v>
      </c>
      <c r="B579" s="11" t="s">
        <v>38</v>
      </c>
      <c r="C579" s="10">
        <v>4</v>
      </c>
      <c r="D579" s="10">
        <v>1</v>
      </c>
      <c r="E579" s="11" t="s">
        <v>147</v>
      </c>
      <c r="F579" s="11"/>
      <c r="G579" s="25">
        <f t="shared" si="104"/>
        <v>12.5</v>
      </c>
      <c r="H579" s="25">
        <f t="shared" si="104"/>
        <v>0</v>
      </c>
      <c r="I579" s="25">
        <f t="shared" si="104"/>
        <v>12.5</v>
      </c>
    </row>
    <row r="580" spans="1:9" ht="24" x14ac:dyDescent="0.2">
      <c r="A580" s="5" t="s">
        <v>206</v>
      </c>
      <c r="B580" s="11" t="s">
        <v>38</v>
      </c>
      <c r="C580" s="10">
        <v>4</v>
      </c>
      <c r="D580" s="10">
        <v>1</v>
      </c>
      <c r="E580" s="21" t="s">
        <v>240</v>
      </c>
      <c r="F580" s="11"/>
      <c r="G580" s="25">
        <f t="shared" si="104"/>
        <v>12.5</v>
      </c>
      <c r="H580" s="25">
        <f t="shared" si="104"/>
        <v>0</v>
      </c>
      <c r="I580" s="25">
        <f t="shared" si="104"/>
        <v>12.5</v>
      </c>
    </row>
    <row r="581" spans="1:9" x14ac:dyDescent="0.2">
      <c r="A581" s="5" t="s">
        <v>241</v>
      </c>
      <c r="B581" s="11" t="s">
        <v>38</v>
      </c>
      <c r="C581" s="10">
        <v>4</v>
      </c>
      <c r="D581" s="10">
        <v>1</v>
      </c>
      <c r="E581" s="21" t="s">
        <v>243</v>
      </c>
      <c r="F581" s="11"/>
      <c r="G581" s="25">
        <f>G584</f>
        <v>12.5</v>
      </c>
      <c r="H581" s="25">
        <f>H584</f>
        <v>0</v>
      </c>
      <c r="I581" s="25">
        <f>I584</f>
        <v>12.5</v>
      </c>
    </row>
    <row r="582" spans="1:9" ht="24" x14ac:dyDescent="0.2">
      <c r="A582" s="120" t="s">
        <v>387</v>
      </c>
      <c r="B582" s="11" t="s">
        <v>38</v>
      </c>
      <c r="C582" s="10">
        <v>4</v>
      </c>
      <c r="D582" s="10">
        <v>1</v>
      </c>
      <c r="E582" s="21" t="s">
        <v>243</v>
      </c>
      <c r="F582" s="11" t="s">
        <v>173</v>
      </c>
      <c r="G582" s="25">
        <f t="shared" ref="G582:I583" si="105">G583</f>
        <v>12.5</v>
      </c>
      <c r="H582" s="25">
        <f t="shared" si="105"/>
        <v>0</v>
      </c>
      <c r="I582" s="25">
        <f t="shared" si="105"/>
        <v>12.5</v>
      </c>
    </row>
    <row r="583" spans="1:9" ht="24" x14ac:dyDescent="0.2">
      <c r="A583" s="120" t="s">
        <v>388</v>
      </c>
      <c r="B583" s="11" t="s">
        <v>38</v>
      </c>
      <c r="C583" s="10">
        <v>4</v>
      </c>
      <c r="D583" s="10">
        <v>1</v>
      </c>
      <c r="E583" s="21" t="s">
        <v>243</v>
      </c>
      <c r="F583" s="11" t="s">
        <v>174</v>
      </c>
      <c r="G583" s="25">
        <f t="shared" si="105"/>
        <v>12.5</v>
      </c>
      <c r="H583" s="25">
        <f t="shared" si="105"/>
        <v>0</v>
      </c>
      <c r="I583" s="25">
        <f t="shared" si="105"/>
        <v>12.5</v>
      </c>
    </row>
    <row r="584" spans="1:9" ht="25.5" x14ac:dyDescent="0.2">
      <c r="A584" s="77" t="s">
        <v>391</v>
      </c>
      <c r="B584" s="64" t="s">
        <v>38</v>
      </c>
      <c r="C584" s="69">
        <v>4</v>
      </c>
      <c r="D584" s="69">
        <v>1</v>
      </c>
      <c r="E584" s="64" t="s">
        <v>243</v>
      </c>
      <c r="F584" s="64" t="s">
        <v>86</v>
      </c>
      <c r="G584" s="66">
        <v>12.5</v>
      </c>
      <c r="H584" s="66"/>
      <c r="I584" s="66">
        <f>G584+H584</f>
        <v>12.5</v>
      </c>
    </row>
    <row r="585" spans="1:9" x14ac:dyDescent="0.2">
      <c r="A585" s="5" t="s">
        <v>28</v>
      </c>
      <c r="B585" s="11" t="s">
        <v>38</v>
      </c>
      <c r="C585" s="10">
        <v>4</v>
      </c>
      <c r="D585" s="10">
        <v>12</v>
      </c>
      <c r="E585" s="74"/>
      <c r="F585" s="56"/>
      <c r="G585" s="25">
        <f>G586</f>
        <v>21564.100000000002</v>
      </c>
      <c r="H585" s="25">
        <f>H586</f>
        <v>0</v>
      </c>
      <c r="I585" s="25">
        <f>I586</f>
        <v>21564.100000000002</v>
      </c>
    </row>
    <row r="586" spans="1:9" x14ac:dyDescent="0.2">
      <c r="A586" s="5" t="s">
        <v>148</v>
      </c>
      <c r="B586" s="11" t="s">
        <v>38</v>
      </c>
      <c r="C586" s="13" t="s">
        <v>10</v>
      </c>
      <c r="D586" s="13" t="s">
        <v>27</v>
      </c>
      <c r="E586" s="11" t="s">
        <v>147</v>
      </c>
      <c r="F586" s="56"/>
      <c r="G586" s="25">
        <f>G587+G621+G625+G617</f>
        <v>21564.100000000002</v>
      </c>
      <c r="H586" s="25">
        <f>H587+H621+H625+H617</f>
        <v>0</v>
      </c>
      <c r="I586" s="25">
        <f>I587+I621+I625+I617</f>
        <v>21564.100000000002</v>
      </c>
    </row>
    <row r="587" spans="1:9" x14ac:dyDescent="0.2">
      <c r="A587" s="5" t="s">
        <v>207</v>
      </c>
      <c r="B587" s="11" t="s">
        <v>38</v>
      </c>
      <c r="C587" s="10">
        <v>4</v>
      </c>
      <c r="D587" s="10">
        <v>12</v>
      </c>
      <c r="E587" s="11" t="s">
        <v>244</v>
      </c>
      <c r="F587" s="86"/>
      <c r="G587" s="25">
        <f>G588+G592+G599+G602+G609+G613</f>
        <v>1637</v>
      </c>
      <c r="H587" s="25">
        <f>H588+H592+H599+H602+H609+H613</f>
        <v>-73</v>
      </c>
      <c r="I587" s="25">
        <f>I588+I592+I599+I602+I609+I613</f>
        <v>1564</v>
      </c>
    </row>
    <row r="588" spans="1:9" ht="24" x14ac:dyDescent="0.2">
      <c r="A588" s="5" t="s">
        <v>288</v>
      </c>
      <c r="B588" s="11" t="s">
        <v>38</v>
      </c>
      <c r="C588" s="10">
        <v>4</v>
      </c>
      <c r="D588" s="10">
        <v>12</v>
      </c>
      <c r="E588" s="11" t="s">
        <v>245</v>
      </c>
      <c r="F588" s="86"/>
      <c r="G588" s="25">
        <f>G591</f>
        <v>50</v>
      </c>
      <c r="H588" s="25">
        <f>H591</f>
        <v>0</v>
      </c>
      <c r="I588" s="25">
        <f>I591</f>
        <v>50</v>
      </c>
    </row>
    <row r="589" spans="1:9" ht="24" x14ac:dyDescent="0.2">
      <c r="A589" s="120" t="s">
        <v>387</v>
      </c>
      <c r="B589" s="11" t="s">
        <v>38</v>
      </c>
      <c r="C589" s="10">
        <v>4</v>
      </c>
      <c r="D589" s="10">
        <v>12</v>
      </c>
      <c r="E589" s="11" t="s">
        <v>245</v>
      </c>
      <c r="F589" s="11" t="s">
        <v>173</v>
      </c>
      <c r="G589" s="25">
        <f t="shared" ref="G589:I590" si="106">G590</f>
        <v>50</v>
      </c>
      <c r="H589" s="25">
        <f t="shared" si="106"/>
        <v>0</v>
      </c>
      <c r="I589" s="25">
        <f t="shared" si="106"/>
        <v>50</v>
      </c>
    </row>
    <row r="590" spans="1:9" ht="24" x14ac:dyDescent="0.2">
      <c r="A590" s="120" t="s">
        <v>388</v>
      </c>
      <c r="B590" s="11" t="s">
        <v>38</v>
      </c>
      <c r="C590" s="10">
        <v>4</v>
      </c>
      <c r="D590" s="10">
        <v>12</v>
      </c>
      <c r="E590" s="11" t="s">
        <v>245</v>
      </c>
      <c r="F590" s="11" t="s">
        <v>174</v>
      </c>
      <c r="G590" s="25">
        <f t="shared" si="106"/>
        <v>50</v>
      </c>
      <c r="H590" s="25">
        <f t="shared" si="106"/>
        <v>0</v>
      </c>
      <c r="I590" s="25">
        <f t="shared" si="106"/>
        <v>50</v>
      </c>
    </row>
    <row r="591" spans="1:9" ht="24" x14ac:dyDescent="0.2">
      <c r="A591" s="121" t="s">
        <v>391</v>
      </c>
      <c r="B591" s="64" t="s">
        <v>38</v>
      </c>
      <c r="C591" s="69">
        <v>4</v>
      </c>
      <c r="D591" s="69">
        <v>12</v>
      </c>
      <c r="E591" s="64" t="s">
        <v>245</v>
      </c>
      <c r="F591" s="84" t="s">
        <v>86</v>
      </c>
      <c r="G591" s="66">
        <v>50</v>
      </c>
      <c r="H591" s="66"/>
      <c r="I591" s="66">
        <f>G591+H591</f>
        <v>50</v>
      </c>
    </row>
    <row r="592" spans="1:9" ht="24" x14ac:dyDescent="0.2">
      <c r="A592" s="5" t="s">
        <v>289</v>
      </c>
      <c r="B592" s="11" t="s">
        <v>38</v>
      </c>
      <c r="C592" s="10">
        <v>4</v>
      </c>
      <c r="D592" s="10">
        <v>12</v>
      </c>
      <c r="E592" s="11" t="s">
        <v>246</v>
      </c>
      <c r="F592" s="86"/>
      <c r="G592" s="25">
        <f>G596+G593</f>
        <v>63</v>
      </c>
      <c r="H592" s="25">
        <f>H596+H593</f>
        <v>-30</v>
      </c>
      <c r="I592" s="25">
        <f>I596+I593</f>
        <v>33</v>
      </c>
    </row>
    <row r="593" spans="1:9" ht="48" x14ac:dyDescent="0.2">
      <c r="A593" s="71" t="s">
        <v>404</v>
      </c>
      <c r="B593" s="11" t="s">
        <v>38</v>
      </c>
      <c r="C593" s="10">
        <v>4</v>
      </c>
      <c r="D593" s="10">
        <v>12</v>
      </c>
      <c r="E593" s="11" t="s">
        <v>246</v>
      </c>
      <c r="F593" s="11" t="s">
        <v>171</v>
      </c>
      <c r="G593" s="25">
        <f t="shared" ref="G593:I594" si="107">G594</f>
        <v>2.5</v>
      </c>
      <c r="H593" s="25">
        <f t="shared" si="107"/>
        <v>0</v>
      </c>
      <c r="I593" s="25">
        <f t="shared" si="107"/>
        <v>2.5</v>
      </c>
    </row>
    <row r="594" spans="1:9" ht="24" x14ac:dyDescent="0.2">
      <c r="A594" s="5" t="s">
        <v>172</v>
      </c>
      <c r="B594" s="11" t="s">
        <v>38</v>
      </c>
      <c r="C594" s="10">
        <v>4</v>
      </c>
      <c r="D594" s="10">
        <v>12</v>
      </c>
      <c r="E594" s="11" t="s">
        <v>246</v>
      </c>
      <c r="F594" s="11" t="s">
        <v>170</v>
      </c>
      <c r="G594" s="25">
        <f t="shared" si="107"/>
        <v>2.5</v>
      </c>
      <c r="H594" s="25">
        <f t="shared" si="107"/>
        <v>0</v>
      </c>
      <c r="I594" s="25">
        <f t="shared" si="107"/>
        <v>2.5</v>
      </c>
    </row>
    <row r="595" spans="1:9" ht="25.5" x14ac:dyDescent="0.2">
      <c r="A595" s="73" t="s">
        <v>395</v>
      </c>
      <c r="B595" s="64" t="s">
        <v>38</v>
      </c>
      <c r="C595" s="69">
        <v>4</v>
      </c>
      <c r="D595" s="69">
        <v>12</v>
      </c>
      <c r="E595" s="64" t="s">
        <v>246</v>
      </c>
      <c r="F595" s="64" t="s">
        <v>88</v>
      </c>
      <c r="G595" s="66">
        <v>2.5</v>
      </c>
      <c r="H595" s="66">
        <v>0</v>
      </c>
      <c r="I595" s="66">
        <f>G595+H595</f>
        <v>2.5</v>
      </c>
    </row>
    <row r="596" spans="1:9" ht="24" x14ac:dyDescent="0.2">
      <c r="A596" s="120" t="s">
        <v>387</v>
      </c>
      <c r="B596" s="11" t="s">
        <v>38</v>
      </c>
      <c r="C596" s="10">
        <v>4</v>
      </c>
      <c r="D596" s="10">
        <v>12</v>
      </c>
      <c r="E596" s="11" t="s">
        <v>246</v>
      </c>
      <c r="F596" s="11" t="s">
        <v>173</v>
      </c>
      <c r="G596" s="25">
        <f t="shared" ref="G596:I597" si="108">G597</f>
        <v>60.5</v>
      </c>
      <c r="H596" s="25">
        <f t="shared" si="108"/>
        <v>-30</v>
      </c>
      <c r="I596" s="25">
        <f t="shared" si="108"/>
        <v>30.5</v>
      </c>
    </row>
    <row r="597" spans="1:9" ht="24" x14ac:dyDescent="0.2">
      <c r="A597" s="120" t="s">
        <v>388</v>
      </c>
      <c r="B597" s="11" t="s">
        <v>38</v>
      </c>
      <c r="C597" s="10">
        <v>4</v>
      </c>
      <c r="D597" s="10">
        <v>12</v>
      </c>
      <c r="E597" s="11" t="s">
        <v>246</v>
      </c>
      <c r="F597" s="11" t="s">
        <v>174</v>
      </c>
      <c r="G597" s="25">
        <f t="shared" si="108"/>
        <v>60.5</v>
      </c>
      <c r="H597" s="25">
        <f t="shared" si="108"/>
        <v>-30</v>
      </c>
      <c r="I597" s="25">
        <f t="shared" si="108"/>
        <v>30.5</v>
      </c>
    </row>
    <row r="598" spans="1:9" ht="24" x14ac:dyDescent="0.2">
      <c r="A598" s="121" t="s">
        <v>391</v>
      </c>
      <c r="B598" s="64" t="s">
        <v>38</v>
      </c>
      <c r="C598" s="69">
        <v>4</v>
      </c>
      <c r="D598" s="69">
        <v>12</v>
      </c>
      <c r="E598" s="64" t="s">
        <v>246</v>
      </c>
      <c r="F598" s="84" t="s">
        <v>86</v>
      </c>
      <c r="G598" s="66">
        <v>60.5</v>
      </c>
      <c r="H598" s="66">
        <v>-30</v>
      </c>
      <c r="I598" s="66">
        <f>G598+H598</f>
        <v>30.5</v>
      </c>
    </row>
    <row r="599" spans="1:9" ht="24" x14ac:dyDescent="0.2">
      <c r="A599" s="5" t="s">
        <v>290</v>
      </c>
      <c r="B599" s="11" t="s">
        <v>38</v>
      </c>
      <c r="C599" s="10">
        <v>4</v>
      </c>
      <c r="D599" s="10">
        <v>12</v>
      </c>
      <c r="E599" s="11" t="s">
        <v>247</v>
      </c>
      <c r="F599" s="11"/>
      <c r="G599" s="25">
        <f>G600</f>
        <v>1000</v>
      </c>
      <c r="H599" s="25">
        <f t="shared" ref="H599:I599" si="109">H600</f>
        <v>0</v>
      </c>
      <c r="I599" s="25">
        <f t="shared" si="109"/>
        <v>1000</v>
      </c>
    </row>
    <row r="600" spans="1:9" ht="25.5" customHeight="1" x14ac:dyDescent="0.2">
      <c r="A600" s="236" t="s">
        <v>163</v>
      </c>
      <c r="B600" s="11" t="s">
        <v>38</v>
      </c>
      <c r="C600" s="10">
        <v>4</v>
      </c>
      <c r="D600" s="10">
        <v>12</v>
      </c>
      <c r="E600" s="11" t="s">
        <v>247</v>
      </c>
      <c r="F600" s="21" t="s">
        <v>161</v>
      </c>
      <c r="G600" s="34">
        <f>G601</f>
        <v>1000</v>
      </c>
      <c r="H600" s="34">
        <f>H601</f>
        <v>0</v>
      </c>
      <c r="I600" s="34">
        <f>I601</f>
        <v>1000</v>
      </c>
    </row>
    <row r="601" spans="1:9" x14ac:dyDescent="0.2">
      <c r="A601" s="121" t="s">
        <v>520</v>
      </c>
      <c r="B601" s="64" t="s">
        <v>38</v>
      </c>
      <c r="C601" s="69">
        <v>4</v>
      </c>
      <c r="D601" s="69">
        <v>12</v>
      </c>
      <c r="E601" s="64" t="s">
        <v>247</v>
      </c>
      <c r="F601" s="64" t="s">
        <v>519</v>
      </c>
      <c r="G601" s="66">
        <v>1000</v>
      </c>
      <c r="H601" s="66">
        <v>0</v>
      </c>
      <c r="I601" s="66">
        <f>G601+H601</f>
        <v>1000</v>
      </c>
    </row>
    <row r="602" spans="1:9" ht="27.75" customHeight="1" x14ac:dyDescent="0.2">
      <c r="A602" s="5" t="s">
        <v>291</v>
      </c>
      <c r="B602" s="11" t="s">
        <v>38</v>
      </c>
      <c r="C602" s="10">
        <v>4</v>
      </c>
      <c r="D602" s="10">
        <v>12</v>
      </c>
      <c r="E602" s="11" t="s">
        <v>249</v>
      </c>
      <c r="F602" s="86"/>
      <c r="G602" s="25">
        <f>G608+G605</f>
        <v>280</v>
      </c>
      <c r="H602" s="25">
        <f>H608+H605</f>
        <v>-43</v>
      </c>
      <c r="I602" s="25">
        <f>I608+I605</f>
        <v>237</v>
      </c>
    </row>
    <row r="603" spans="1:9" ht="48" x14ac:dyDescent="0.2">
      <c r="A603" s="71" t="s">
        <v>404</v>
      </c>
      <c r="B603" s="11" t="s">
        <v>38</v>
      </c>
      <c r="C603" s="10">
        <v>4</v>
      </c>
      <c r="D603" s="10">
        <v>12</v>
      </c>
      <c r="E603" s="11" t="s">
        <v>249</v>
      </c>
      <c r="F603" s="11" t="s">
        <v>171</v>
      </c>
      <c r="G603" s="25">
        <f t="shared" ref="G603:I604" si="110">G604</f>
        <v>3</v>
      </c>
      <c r="H603" s="25">
        <f t="shared" si="110"/>
        <v>0</v>
      </c>
      <c r="I603" s="25">
        <f t="shared" si="110"/>
        <v>3</v>
      </c>
    </row>
    <row r="604" spans="1:9" ht="24" x14ac:dyDescent="0.2">
      <c r="A604" s="5" t="s">
        <v>172</v>
      </c>
      <c r="B604" s="11" t="s">
        <v>38</v>
      </c>
      <c r="C604" s="10">
        <v>4</v>
      </c>
      <c r="D604" s="10">
        <v>12</v>
      </c>
      <c r="E604" s="11" t="s">
        <v>249</v>
      </c>
      <c r="F604" s="11" t="s">
        <v>170</v>
      </c>
      <c r="G604" s="25">
        <f t="shared" si="110"/>
        <v>3</v>
      </c>
      <c r="H604" s="25">
        <f t="shared" si="110"/>
        <v>0</v>
      </c>
      <c r="I604" s="25">
        <f t="shared" si="110"/>
        <v>3</v>
      </c>
    </row>
    <row r="605" spans="1:9" ht="25.5" x14ac:dyDescent="0.2">
      <c r="A605" s="73" t="s">
        <v>395</v>
      </c>
      <c r="B605" s="64" t="s">
        <v>38</v>
      </c>
      <c r="C605" s="69">
        <v>4</v>
      </c>
      <c r="D605" s="69">
        <v>12</v>
      </c>
      <c r="E605" s="64" t="s">
        <v>249</v>
      </c>
      <c r="F605" s="64" t="s">
        <v>88</v>
      </c>
      <c r="G605" s="66">
        <v>3</v>
      </c>
      <c r="H605" s="66">
        <v>0</v>
      </c>
      <c r="I605" s="66">
        <f>G605+H605</f>
        <v>3</v>
      </c>
    </row>
    <row r="606" spans="1:9" ht="24" x14ac:dyDescent="0.2">
      <c r="A606" s="120" t="s">
        <v>387</v>
      </c>
      <c r="B606" s="11" t="s">
        <v>38</v>
      </c>
      <c r="C606" s="10">
        <v>4</v>
      </c>
      <c r="D606" s="10">
        <v>12</v>
      </c>
      <c r="E606" s="11" t="s">
        <v>249</v>
      </c>
      <c r="F606" s="11" t="s">
        <v>173</v>
      </c>
      <c r="G606" s="25">
        <f t="shared" ref="G606:I607" si="111">G607</f>
        <v>277</v>
      </c>
      <c r="H606" s="25">
        <f t="shared" si="111"/>
        <v>-43</v>
      </c>
      <c r="I606" s="25">
        <f t="shared" si="111"/>
        <v>234</v>
      </c>
    </row>
    <row r="607" spans="1:9" ht="24" x14ac:dyDescent="0.2">
      <c r="A607" s="120" t="s">
        <v>388</v>
      </c>
      <c r="B607" s="11" t="s">
        <v>38</v>
      </c>
      <c r="C607" s="10">
        <v>4</v>
      </c>
      <c r="D607" s="10">
        <v>12</v>
      </c>
      <c r="E607" s="11" t="s">
        <v>249</v>
      </c>
      <c r="F607" s="11" t="s">
        <v>174</v>
      </c>
      <c r="G607" s="25">
        <f t="shared" si="111"/>
        <v>277</v>
      </c>
      <c r="H607" s="25">
        <f t="shared" si="111"/>
        <v>-43</v>
      </c>
      <c r="I607" s="25">
        <f t="shared" si="111"/>
        <v>234</v>
      </c>
    </row>
    <row r="608" spans="1:9" ht="24" x14ac:dyDescent="0.2">
      <c r="A608" s="121" t="s">
        <v>391</v>
      </c>
      <c r="B608" s="64" t="s">
        <v>38</v>
      </c>
      <c r="C608" s="69">
        <v>4</v>
      </c>
      <c r="D608" s="69">
        <v>12</v>
      </c>
      <c r="E608" s="64" t="s">
        <v>249</v>
      </c>
      <c r="F608" s="84" t="s">
        <v>86</v>
      </c>
      <c r="G608" s="66">
        <v>277</v>
      </c>
      <c r="H608" s="66">
        <v>-43</v>
      </c>
      <c r="I608" s="66">
        <f>G608+H608</f>
        <v>234</v>
      </c>
    </row>
    <row r="609" spans="1:9" ht="24" x14ac:dyDescent="0.2">
      <c r="A609" s="5" t="s">
        <v>294</v>
      </c>
      <c r="B609" s="11" t="s">
        <v>38</v>
      </c>
      <c r="C609" s="10">
        <v>4</v>
      </c>
      <c r="D609" s="10">
        <v>12</v>
      </c>
      <c r="E609" s="11" t="s">
        <v>292</v>
      </c>
      <c r="F609" s="86"/>
      <c r="G609" s="25">
        <f>G612</f>
        <v>24</v>
      </c>
      <c r="H609" s="25">
        <f>H612</f>
        <v>0</v>
      </c>
      <c r="I609" s="25">
        <f>I612</f>
        <v>24</v>
      </c>
    </row>
    <row r="610" spans="1:9" ht="24" x14ac:dyDescent="0.2">
      <c r="A610" s="120" t="s">
        <v>387</v>
      </c>
      <c r="B610" s="11" t="s">
        <v>38</v>
      </c>
      <c r="C610" s="10">
        <v>4</v>
      </c>
      <c r="D610" s="10">
        <v>12</v>
      </c>
      <c r="E610" s="11" t="s">
        <v>292</v>
      </c>
      <c r="F610" s="11" t="s">
        <v>173</v>
      </c>
      <c r="G610" s="25">
        <f t="shared" ref="G610:I611" si="112">G611</f>
        <v>24</v>
      </c>
      <c r="H610" s="25">
        <f t="shared" si="112"/>
        <v>0</v>
      </c>
      <c r="I610" s="25">
        <f t="shared" si="112"/>
        <v>24</v>
      </c>
    </row>
    <row r="611" spans="1:9" ht="24" x14ac:dyDescent="0.2">
      <c r="A611" s="120" t="s">
        <v>388</v>
      </c>
      <c r="B611" s="11" t="s">
        <v>38</v>
      </c>
      <c r="C611" s="10">
        <v>4</v>
      </c>
      <c r="D611" s="10">
        <v>12</v>
      </c>
      <c r="E611" s="11" t="s">
        <v>292</v>
      </c>
      <c r="F611" s="11" t="s">
        <v>174</v>
      </c>
      <c r="G611" s="25">
        <f t="shared" si="112"/>
        <v>24</v>
      </c>
      <c r="H611" s="25">
        <f t="shared" si="112"/>
        <v>0</v>
      </c>
      <c r="I611" s="25">
        <f t="shared" si="112"/>
        <v>24</v>
      </c>
    </row>
    <row r="612" spans="1:9" ht="24" x14ac:dyDescent="0.2">
      <c r="A612" s="121" t="s">
        <v>391</v>
      </c>
      <c r="B612" s="64" t="s">
        <v>38</v>
      </c>
      <c r="C612" s="69">
        <v>4</v>
      </c>
      <c r="D612" s="69">
        <v>12</v>
      </c>
      <c r="E612" s="64" t="s">
        <v>292</v>
      </c>
      <c r="F612" s="84" t="s">
        <v>86</v>
      </c>
      <c r="G612" s="66">
        <v>24</v>
      </c>
      <c r="H612" s="66"/>
      <c r="I612" s="66">
        <f>G612+H612</f>
        <v>24</v>
      </c>
    </row>
    <row r="613" spans="1:9" x14ac:dyDescent="0.2">
      <c r="A613" s="5" t="s">
        <v>248</v>
      </c>
      <c r="B613" s="11" t="s">
        <v>38</v>
      </c>
      <c r="C613" s="10">
        <v>4</v>
      </c>
      <c r="D613" s="10">
        <v>12</v>
      </c>
      <c r="E613" s="11" t="s">
        <v>293</v>
      </c>
      <c r="F613" s="86"/>
      <c r="G613" s="25">
        <f>G616</f>
        <v>220</v>
      </c>
      <c r="H613" s="25">
        <f>H616</f>
        <v>0</v>
      </c>
      <c r="I613" s="25">
        <f>I616</f>
        <v>220</v>
      </c>
    </row>
    <row r="614" spans="1:9" ht="24" x14ac:dyDescent="0.2">
      <c r="A614" s="120" t="s">
        <v>387</v>
      </c>
      <c r="B614" s="11" t="s">
        <v>38</v>
      </c>
      <c r="C614" s="10">
        <v>4</v>
      </c>
      <c r="D614" s="10">
        <v>12</v>
      </c>
      <c r="E614" s="11" t="s">
        <v>293</v>
      </c>
      <c r="F614" s="11" t="s">
        <v>173</v>
      </c>
      <c r="G614" s="25">
        <f t="shared" ref="G614:I615" si="113">G615</f>
        <v>220</v>
      </c>
      <c r="H614" s="25">
        <f t="shared" si="113"/>
        <v>0</v>
      </c>
      <c r="I614" s="25">
        <f t="shared" si="113"/>
        <v>220</v>
      </c>
    </row>
    <row r="615" spans="1:9" ht="24" x14ac:dyDescent="0.2">
      <c r="A615" s="120" t="s">
        <v>388</v>
      </c>
      <c r="B615" s="11" t="s">
        <v>38</v>
      </c>
      <c r="C615" s="10">
        <v>4</v>
      </c>
      <c r="D615" s="10">
        <v>12</v>
      </c>
      <c r="E615" s="11" t="s">
        <v>293</v>
      </c>
      <c r="F615" s="11" t="s">
        <v>174</v>
      </c>
      <c r="G615" s="25">
        <f t="shared" si="113"/>
        <v>220</v>
      </c>
      <c r="H615" s="25">
        <f t="shared" si="113"/>
        <v>0</v>
      </c>
      <c r="I615" s="25">
        <f t="shared" si="113"/>
        <v>220</v>
      </c>
    </row>
    <row r="616" spans="1:9" ht="24" x14ac:dyDescent="0.2">
      <c r="A616" s="121" t="s">
        <v>391</v>
      </c>
      <c r="B616" s="64" t="s">
        <v>38</v>
      </c>
      <c r="C616" s="69">
        <v>4</v>
      </c>
      <c r="D616" s="69">
        <v>12</v>
      </c>
      <c r="E616" s="64" t="s">
        <v>293</v>
      </c>
      <c r="F616" s="84" t="s">
        <v>86</v>
      </c>
      <c r="G616" s="66">
        <v>220</v>
      </c>
      <c r="H616" s="66"/>
      <c r="I616" s="66">
        <f>G616+H616</f>
        <v>220</v>
      </c>
    </row>
    <row r="617" spans="1:9" ht="24" x14ac:dyDescent="0.2">
      <c r="A617" s="52" t="s">
        <v>564</v>
      </c>
      <c r="B617" s="11" t="s">
        <v>38</v>
      </c>
      <c r="C617" s="10">
        <v>4</v>
      </c>
      <c r="D617" s="10">
        <v>12</v>
      </c>
      <c r="E617" s="11" t="s">
        <v>563</v>
      </c>
      <c r="F617" s="86"/>
      <c r="G617" s="25">
        <f>G618</f>
        <v>19130.2</v>
      </c>
      <c r="H617" s="25">
        <f t="shared" ref="H617:I619" si="114">H618</f>
        <v>73</v>
      </c>
      <c r="I617" s="25">
        <f t="shared" si="114"/>
        <v>19203.2</v>
      </c>
    </row>
    <row r="618" spans="1:9" ht="24" x14ac:dyDescent="0.2">
      <c r="A618" s="240" t="s">
        <v>400</v>
      </c>
      <c r="B618" s="11" t="s">
        <v>38</v>
      </c>
      <c r="C618" s="10">
        <v>4</v>
      </c>
      <c r="D618" s="10">
        <v>12</v>
      </c>
      <c r="E618" s="11" t="s">
        <v>563</v>
      </c>
      <c r="F618" s="11" t="s">
        <v>182</v>
      </c>
      <c r="G618" s="25">
        <f>G619</f>
        <v>19130.2</v>
      </c>
      <c r="H618" s="25">
        <f t="shared" si="114"/>
        <v>73</v>
      </c>
      <c r="I618" s="25">
        <f t="shared" si="114"/>
        <v>19203.2</v>
      </c>
    </row>
    <row r="619" spans="1:9" x14ac:dyDescent="0.2">
      <c r="A619" s="5" t="s">
        <v>184</v>
      </c>
      <c r="B619" s="11" t="s">
        <v>38</v>
      </c>
      <c r="C619" s="10">
        <v>4</v>
      </c>
      <c r="D619" s="10">
        <v>12</v>
      </c>
      <c r="E619" s="11" t="s">
        <v>563</v>
      </c>
      <c r="F619" s="11" t="s">
        <v>183</v>
      </c>
      <c r="G619" s="25">
        <f>G620</f>
        <v>19130.2</v>
      </c>
      <c r="H619" s="25">
        <f t="shared" si="114"/>
        <v>73</v>
      </c>
      <c r="I619" s="25">
        <f t="shared" si="114"/>
        <v>19203.2</v>
      </c>
    </row>
    <row r="620" spans="1:9" ht="24" x14ac:dyDescent="0.2">
      <c r="A620" s="241" t="s">
        <v>401</v>
      </c>
      <c r="B620" s="64" t="s">
        <v>38</v>
      </c>
      <c r="C620" s="69">
        <v>4</v>
      </c>
      <c r="D620" s="69">
        <v>12</v>
      </c>
      <c r="E620" s="64" t="s">
        <v>563</v>
      </c>
      <c r="F620" s="64" t="s">
        <v>152</v>
      </c>
      <c r="G620" s="66">
        <v>19130.2</v>
      </c>
      <c r="H620" s="66">
        <v>73</v>
      </c>
      <c r="I620" s="66">
        <f>G620+H620</f>
        <v>19203.2</v>
      </c>
    </row>
    <row r="621" spans="1:9" ht="36" x14ac:dyDescent="0.2">
      <c r="A621" s="52" t="s">
        <v>502</v>
      </c>
      <c r="B621" s="11" t="s">
        <v>38</v>
      </c>
      <c r="C621" s="10">
        <v>4</v>
      </c>
      <c r="D621" s="10">
        <v>12</v>
      </c>
      <c r="E621" s="11" t="s">
        <v>501</v>
      </c>
      <c r="F621" s="86"/>
      <c r="G621" s="25">
        <f t="shared" ref="G621:I623" si="115">G622</f>
        <v>119.3</v>
      </c>
      <c r="H621" s="25">
        <f t="shared" si="115"/>
        <v>0</v>
      </c>
      <c r="I621" s="25">
        <f t="shared" si="115"/>
        <v>119.3</v>
      </c>
    </row>
    <row r="622" spans="1:9" ht="24" x14ac:dyDescent="0.2">
      <c r="A622" s="5" t="s">
        <v>166</v>
      </c>
      <c r="B622" s="11" t="s">
        <v>38</v>
      </c>
      <c r="C622" s="10">
        <v>4</v>
      </c>
      <c r="D622" s="10">
        <v>12</v>
      </c>
      <c r="E622" s="11" t="s">
        <v>501</v>
      </c>
      <c r="F622" s="11" t="s">
        <v>164</v>
      </c>
      <c r="G622" s="25">
        <f t="shared" si="115"/>
        <v>119.3</v>
      </c>
      <c r="H622" s="25">
        <f t="shared" si="115"/>
        <v>0</v>
      </c>
      <c r="I622" s="25">
        <f t="shared" si="115"/>
        <v>119.3</v>
      </c>
    </row>
    <row r="623" spans="1:9" x14ac:dyDescent="0.2">
      <c r="A623" s="20" t="s">
        <v>167</v>
      </c>
      <c r="B623" s="11" t="s">
        <v>38</v>
      </c>
      <c r="C623" s="10">
        <v>4</v>
      </c>
      <c r="D623" s="10">
        <v>12</v>
      </c>
      <c r="E623" s="11" t="s">
        <v>501</v>
      </c>
      <c r="F623" s="11" t="s">
        <v>165</v>
      </c>
      <c r="G623" s="25">
        <f t="shared" si="115"/>
        <v>119.3</v>
      </c>
      <c r="H623" s="25">
        <f t="shared" si="115"/>
        <v>0</v>
      </c>
      <c r="I623" s="25">
        <f t="shared" si="115"/>
        <v>119.3</v>
      </c>
    </row>
    <row r="624" spans="1:9" x14ac:dyDescent="0.2">
      <c r="A624" s="26" t="s">
        <v>97</v>
      </c>
      <c r="B624" s="64" t="s">
        <v>38</v>
      </c>
      <c r="C624" s="69">
        <v>4</v>
      </c>
      <c r="D624" s="69">
        <v>12</v>
      </c>
      <c r="E624" s="64" t="s">
        <v>501</v>
      </c>
      <c r="F624" s="64" t="s">
        <v>98</v>
      </c>
      <c r="G624" s="66">
        <v>119.3</v>
      </c>
      <c r="H624" s="66">
        <v>0</v>
      </c>
      <c r="I624" s="66">
        <f>G624+H624</f>
        <v>119.3</v>
      </c>
    </row>
    <row r="625" spans="1:9" ht="36" x14ac:dyDescent="0.2">
      <c r="A625" s="5" t="s">
        <v>460</v>
      </c>
      <c r="B625" s="11" t="s">
        <v>38</v>
      </c>
      <c r="C625" s="10">
        <v>4</v>
      </c>
      <c r="D625" s="10">
        <v>12</v>
      </c>
      <c r="E625" s="11" t="s">
        <v>433</v>
      </c>
      <c r="F625" s="11"/>
      <c r="G625" s="25">
        <f t="shared" ref="G625:I627" si="116">G626</f>
        <v>677.6</v>
      </c>
      <c r="H625" s="25">
        <f t="shared" si="116"/>
        <v>0</v>
      </c>
      <c r="I625" s="25">
        <f t="shared" si="116"/>
        <v>677.6</v>
      </c>
    </row>
    <row r="626" spans="1:9" ht="24" x14ac:dyDescent="0.2">
      <c r="A626" s="5" t="s">
        <v>166</v>
      </c>
      <c r="B626" s="11" t="s">
        <v>38</v>
      </c>
      <c r="C626" s="10">
        <v>4</v>
      </c>
      <c r="D626" s="10">
        <v>12</v>
      </c>
      <c r="E626" s="11" t="s">
        <v>433</v>
      </c>
      <c r="F626" s="11" t="s">
        <v>164</v>
      </c>
      <c r="G626" s="25">
        <f t="shared" si="116"/>
        <v>677.6</v>
      </c>
      <c r="H626" s="25">
        <f t="shared" si="116"/>
        <v>0</v>
      </c>
      <c r="I626" s="25">
        <f t="shared" si="116"/>
        <v>677.6</v>
      </c>
    </row>
    <row r="627" spans="1:9" x14ac:dyDescent="0.2">
      <c r="A627" s="20" t="s">
        <v>167</v>
      </c>
      <c r="B627" s="11" t="s">
        <v>38</v>
      </c>
      <c r="C627" s="10">
        <v>4</v>
      </c>
      <c r="D627" s="10">
        <v>12</v>
      </c>
      <c r="E627" s="11" t="s">
        <v>433</v>
      </c>
      <c r="F627" s="11" t="s">
        <v>165</v>
      </c>
      <c r="G627" s="25">
        <f t="shared" si="116"/>
        <v>677.6</v>
      </c>
      <c r="H627" s="25">
        <f t="shared" si="116"/>
        <v>0</v>
      </c>
      <c r="I627" s="25">
        <f t="shared" si="116"/>
        <v>677.6</v>
      </c>
    </row>
    <row r="628" spans="1:9" x14ac:dyDescent="0.2">
      <c r="A628" s="26" t="s">
        <v>97</v>
      </c>
      <c r="B628" s="64" t="s">
        <v>38</v>
      </c>
      <c r="C628" s="69">
        <v>4</v>
      </c>
      <c r="D628" s="69">
        <v>12</v>
      </c>
      <c r="E628" s="64" t="s">
        <v>433</v>
      </c>
      <c r="F628" s="64" t="s">
        <v>98</v>
      </c>
      <c r="G628" s="66">
        <v>677.6</v>
      </c>
      <c r="H628" s="66"/>
      <c r="I628" s="66">
        <f>G628+H628</f>
        <v>677.6</v>
      </c>
    </row>
    <row r="629" spans="1:9" x14ac:dyDescent="0.2">
      <c r="A629" s="41" t="s">
        <v>52</v>
      </c>
      <c r="B629" s="22" t="s">
        <v>38</v>
      </c>
      <c r="C629" s="43">
        <v>7</v>
      </c>
      <c r="D629" s="43">
        <v>0</v>
      </c>
      <c r="E629" s="79" t="s">
        <v>7</v>
      </c>
      <c r="F629" s="22" t="s">
        <v>7</v>
      </c>
      <c r="G629" s="202">
        <f t="shared" ref="G629:I630" si="117">G630</f>
        <v>28020.799999999999</v>
      </c>
      <c r="H629" s="202">
        <f t="shared" si="117"/>
        <v>49</v>
      </c>
      <c r="I629" s="202">
        <f t="shared" si="117"/>
        <v>28069.8</v>
      </c>
    </row>
    <row r="630" spans="1:9" x14ac:dyDescent="0.2">
      <c r="A630" s="5" t="s">
        <v>20</v>
      </c>
      <c r="B630" s="11" t="s">
        <v>38</v>
      </c>
      <c r="C630" s="10">
        <v>7</v>
      </c>
      <c r="D630" s="10">
        <v>2</v>
      </c>
      <c r="E630" s="74" t="s">
        <v>7</v>
      </c>
      <c r="F630" s="11" t="s">
        <v>7</v>
      </c>
      <c r="G630" s="25">
        <f t="shared" si="117"/>
        <v>28020.799999999999</v>
      </c>
      <c r="H630" s="25">
        <f t="shared" si="117"/>
        <v>49</v>
      </c>
      <c r="I630" s="25">
        <f t="shared" si="117"/>
        <v>28069.8</v>
      </c>
    </row>
    <row r="631" spans="1:9" x14ac:dyDescent="0.2">
      <c r="A631" s="5" t="s">
        <v>148</v>
      </c>
      <c r="B631" s="11" t="s">
        <v>38</v>
      </c>
      <c r="C631" s="10">
        <v>7</v>
      </c>
      <c r="D631" s="10">
        <v>2</v>
      </c>
      <c r="E631" s="11" t="s">
        <v>147</v>
      </c>
      <c r="F631" s="11"/>
      <c r="G631" s="25">
        <f>G632+G639+G652+G661+G670+G679+G683+G675</f>
        <v>28020.799999999999</v>
      </c>
      <c r="H631" s="25">
        <f>H632+H639+H652+H661+H670+H679+H683+H675</f>
        <v>49</v>
      </c>
      <c r="I631" s="25">
        <f>I632+I639+I652+I661+I670+I679+I683+I675</f>
        <v>28069.8</v>
      </c>
    </row>
    <row r="632" spans="1:9" ht="36" x14ac:dyDescent="0.2">
      <c r="A632" s="5" t="s">
        <v>195</v>
      </c>
      <c r="B632" s="11" t="s">
        <v>38</v>
      </c>
      <c r="C632" s="10">
        <v>7</v>
      </c>
      <c r="D632" s="10">
        <v>2</v>
      </c>
      <c r="E632" s="11" t="s">
        <v>196</v>
      </c>
      <c r="F632" s="11"/>
      <c r="G632" s="25">
        <f>G634</f>
        <v>27187.7</v>
      </c>
      <c r="H632" s="25">
        <f>H634</f>
        <v>0</v>
      </c>
      <c r="I632" s="25">
        <f>I634</f>
        <v>27187.7</v>
      </c>
    </row>
    <row r="633" spans="1:9" ht="24" x14ac:dyDescent="0.2">
      <c r="A633" s="5" t="s">
        <v>166</v>
      </c>
      <c r="B633" s="11" t="s">
        <v>38</v>
      </c>
      <c r="C633" s="10">
        <v>7</v>
      </c>
      <c r="D633" s="10">
        <v>2</v>
      </c>
      <c r="E633" s="11" t="s">
        <v>196</v>
      </c>
      <c r="F633" s="11" t="s">
        <v>164</v>
      </c>
      <c r="G633" s="217">
        <f>G634</f>
        <v>27187.7</v>
      </c>
      <c r="H633" s="217">
        <f>H634</f>
        <v>0</v>
      </c>
      <c r="I633" s="217">
        <f>I634</f>
        <v>27187.7</v>
      </c>
    </row>
    <row r="634" spans="1:9" x14ac:dyDescent="0.2">
      <c r="A634" s="5" t="s">
        <v>169</v>
      </c>
      <c r="B634" s="11" t="s">
        <v>38</v>
      </c>
      <c r="C634" s="10">
        <v>7</v>
      </c>
      <c r="D634" s="10">
        <v>2</v>
      </c>
      <c r="E634" s="11" t="s">
        <v>196</v>
      </c>
      <c r="F634" s="11" t="s">
        <v>168</v>
      </c>
      <c r="G634" s="217">
        <f>G635+G638</f>
        <v>27187.7</v>
      </c>
      <c r="H634" s="217">
        <f>H635+H638</f>
        <v>0</v>
      </c>
      <c r="I634" s="217">
        <f>I635+I638</f>
        <v>27187.7</v>
      </c>
    </row>
    <row r="635" spans="1:9" ht="36" x14ac:dyDescent="0.2">
      <c r="A635" s="20" t="s">
        <v>392</v>
      </c>
      <c r="B635" s="21" t="s">
        <v>38</v>
      </c>
      <c r="C635" s="233">
        <v>7</v>
      </c>
      <c r="D635" s="233">
        <v>2</v>
      </c>
      <c r="E635" s="21" t="s">
        <v>196</v>
      </c>
      <c r="F635" s="21" t="s">
        <v>93</v>
      </c>
      <c r="G635" s="34">
        <f>G637+G636</f>
        <v>22223</v>
      </c>
      <c r="H635" s="34">
        <f>H637+H636</f>
        <v>0</v>
      </c>
      <c r="I635" s="34">
        <f>I637+I636</f>
        <v>22223</v>
      </c>
    </row>
    <row r="636" spans="1:9" x14ac:dyDescent="0.2">
      <c r="A636" s="26" t="s">
        <v>570</v>
      </c>
      <c r="B636" s="64" t="s">
        <v>38</v>
      </c>
      <c r="C636" s="69">
        <v>7</v>
      </c>
      <c r="D636" s="69">
        <v>2</v>
      </c>
      <c r="E636" s="64" t="s">
        <v>196</v>
      </c>
      <c r="F636" s="64" t="s">
        <v>93</v>
      </c>
      <c r="G636" s="66">
        <v>21214.2</v>
      </c>
      <c r="H636" s="66">
        <v>0</v>
      </c>
      <c r="I636" s="66">
        <f>G636+H636</f>
        <v>21214.2</v>
      </c>
    </row>
    <row r="637" spans="1:9" x14ac:dyDescent="0.2">
      <c r="A637" s="26" t="s">
        <v>543</v>
      </c>
      <c r="B637" s="64" t="s">
        <v>38</v>
      </c>
      <c r="C637" s="69">
        <v>7</v>
      </c>
      <c r="D637" s="69">
        <v>2</v>
      </c>
      <c r="E637" s="64" t="s">
        <v>196</v>
      </c>
      <c r="F637" s="64" t="s">
        <v>93</v>
      </c>
      <c r="G637" s="66">
        <v>1008.8</v>
      </c>
      <c r="H637" s="66">
        <v>0</v>
      </c>
      <c r="I637" s="66">
        <f>G637+H637</f>
        <v>1008.8</v>
      </c>
    </row>
    <row r="638" spans="1:9" x14ac:dyDescent="0.2">
      <c r="A638" s="26" t="s">
        <v>99</v>
      </c>
      <c r="B638" s="64" t="s">
        <v>38</v>
      </c>
      <c r="C638" s="69">
        <v>7</v>
      </c>
      <c r="D638" s="69">
        <v>2</v>
      </c>
      <c r="E638" s="64" t="s">
        <v>196</v>
      </c>
      <c r="F638" s="64" t="s">
        <v>100</v>
      </c>
      <c r="G638" s="218">
        <v>4964.7</v>
      </c>
      <c r="H638" s="218">
        <v>0</v>
      </c>
      <c r="I638" s="66">
        <f>G638+H638</f>
        <v>4964.7</v>
      </c>
    </row>
    <row r="639" spans="1:9" x14ac:dyDescent="0.2">
      <c r="A639" s="5" t="s">
        <v>470</v>
      </c>
      <c r="B639" s="11" t="s">
        <v>38</v>
      </c>
      <c r="C639" s="10">
        <v>7</v>
      </c>
      <c r="D639" s="10">
        <v>2</v>
      </c>
      <c r="E639" s="11" t="s">
        <v>215</v>
      </c>
      <c r="F639" s="11"/>
      <c r="G639" s="25">
        <f>G648+G644+G640</f>
        <v>255</v>
      </c>
      <c r="H639" s="25">
        <f>H648+H644+H640</f>
        <v>0</v>
      </c>
      <c r="I639" s="25">
        <f>I648+I644+I640</f>
        <v>255</v>
      </c>
    </row>
    <row r="640" spans="1:9" x14ac:dyDescent="0.2">
      <c r="A640" s="5" t="s">
        <v>219</v>
      </c>
      <c r="B640" s="11" t="s">
        <v>38</v>
      </c>
      <c r="C640" s="10">
        <v>7</v>
      </c>
      <c r="D640" s="10">
        <v>2</v>
      </c>
      <c r="E640" s="11" t="s">
        <v>218</v>
      </c>
      <c r="F640" s="11"/>
      <c r="G640" s="25">
        <f t="shared" ref="G640:I642" si="118">G641</f>
        <v>100</v>
      </c>
      <c r="H640" s="25">
        <f t="shared" si="118"/>
        <v>0</v>
      </c>
      <c r="I640" s="25">
        <f t="shared" si="118"/>
        <v>100</v>
      </c>
    </row>
    <row r="641" spans="1:9" ht="24" x14ac:dyDescent="0.2">
      <c r="A641" s="5" t="s">
        <v>166</v>
      </c>
      <c r="B641" s="11" t="s">
        <v>38</v>
      </c>
      <c r="C641" s="10">
        <v>7</v>
      </c>
      <c r="D641" s="10">
        <v>2</v>
      </c>
      <c r="E641" s="11" t="s">
        <v>218</v>
      </c>
      <c r="F641" s="11" t="s">
        <v>164</v>
      </c>
      <c r="G641" s="25">
        <f t="shared" si="118"/>
        <v>100</v>
      </c>
      <c r="H641" s="25">
        <f t="shared" si="118"/>
        <v>0</v>
      </c>
      <c r="I641" s="25">
        <f t="shared" si="118"/>
        <v>100</v>
      </c>
    </row>
    <row r="642" spans="1:9" x14ac:dyDescent="0.2">
      <c r="A642" s="5" t="s">
        <v>169</v>
      </c>
      <c r="B642" s="11" t="s">
        <v>38</v>
      </c>
      <c r="C642" s="10">
        <v>7</v>
      </c>
      <c r="D642" s="10">
        <v>2</v>
      </c>
      <c r="E642" s="11" t="s">
        <v>218</v>
      </c>
      <c r="F642" s="11" t="s">
        <v>168</v>
      </c>
      <c r="G642" s="25">
        <f t="shared" si="118"/>
        <v>100</v>
      </c>
      <c r="H642" s="25">
        <f t="shared" si="118"/>
        <v>0</v>
      </c>
      <c r="I642" s="25">
        <f t="shared" si="118"/>
        <v>100</v>
      </c>
    </row>
    <row r="643" spans="1:9" x14ac:dyDescent="0.2">
      <c r="A643" s="26" t="s">
        <v>99</v>
      </c>
      <c r="B643" s="64" t="s">
        <v>38</v>
      </c>
      <c r="C643" s="69">
        <v>7</v>
      </c>
      <c r="D643" s="69">
        <v>2</v>
      </c>
      <c r="E643" s="64" t="s">
        <v>218</v>
      </c>
      <c r="F643" s="64" t="s">
        <v>100</v>
      </c>
      <c r="G643" s="66">
        <v>100</v>
      </c>
      <c r="H643" s="66"/>
      <c r="I643" s="66">
        <f>G643+H643</f>
        <v>100</v>
      </c>
    </row>
    <row r="644" spans="1:9" ht="48" x14ac:dyDescent="0.2">
      <c r="A644" s="5" t="s">
        <v>457</v>
      </c>
      <c r="B644" s="11" t="s">
        <v>38</v>
      </c>
      <c r="C644" s="10">
        <v>7</v>
      </c>
      <c r="D644" s="10">
        <v>2</v>
      </c>
      <c r="E644" s="11" t="s">
        <v>220</v>
      </c>
      <c r="F644" s="11"/>
      <c r="G644" s="25">
        <f t="shared" ref="G644:I646" si="119">G645</f>
        <v>55</v>
      </c>
      <c r="H644" s="25">
        <f t="shared" si="119"/>
        <v>0</v>
      </c>
      <c r="I644" s="25">
        <f t="shared" si="119"/>
        <v>55</v>
      </c>
    </row>
    <row r="645" spans="1:9" ht="24" x14ac:dyDescent="0.2">
      <c r="A645" s="5" t="s">
        <v>166</v>
      </c>
      <c r="B645" s="11" t="s">
        <v>38</v>
      </c>
      <c r="C645" s="10">
        <v>7</v>
      </c>
      <c r="D645" s="10">
        <v>2</v>
      </c>
      <c r="E645" s="11" t="s">
        <v>220</v>
      </c>
      <c r="F645" s="11" t="s">
        <v>164</v>
      </c>
      <c r="G645" s="25">
        <f t="shared" si="119"/>
        <v>55</v>
      </c>
      <c r="H645" s="25">
        <f t="shared" si="119"/>
        <v>0</v>
      </c>
      <c r="I645" s="25">
        <f t="shared" si="119"/>
        <v>55</v>
      </c>
    </row>
    <row r="646" spans="1:9" x14ac:dyDescent="0.2">
      <c r="A646" s="5" t="s">
        <v>169</v>
      </c>
      <c r="B646" s="11" t="s">
        <v>38</v>
      </c>
      <c r="C646" s="10">
        <v>7</v>
      </c>
      <c r="D646" s="10">
        <v>2</v>
      </c>
      <c r="E646" s="11" t="s">
        <v>220</v>
      </c>
      <c r="F646" s="11" t="s">
        <v>168</v>
      </c>
      <c r="G646" s="25">
        <f t="shared" si="119"/>
        <v>55</v>
      </c>
      <c r="H646" s="25">
        <f t="shared" si="119"/>
        <v>0</v>
      </c>
      <c r="I646" s="25">
        <f t="shared" si="119"/>
        <v>55</v>
      </c>
    </row>
    <row r="647" spans="1:9" x14ac:dyDescent="0.2">
      <c r="A647" s="26" t="s">
        <v>99</v>
      </c>
      <c r="B647" s="64" t="s">
        <v>38</v>
      </c>
      <c r="C647" s="69">
        <v>7</v>
      </c>
      <c r="D647" s="69">
        <v>2</v>
      </c>
      <c r="E647" s="64" t="s">
        <v>220</v>
      </c>
      <c r="F647" s="64" t="s">
        <v>100</v>
      </c>
      <c r="G647" s="66">
        <v>55</v>
      </c>
      <c r="H647" s="66"/>
      <c r="I647" s="66">
        <f>G647+H647</f>
        <v>55</v>
      </c>
    </row>
    <row r="648" spans="1:9" x14ac:dyDescent="0.2">
      <c r="A648" s="5" t="s">
        <v>226</v>
      </c>
      <c r="B648" s="11" t="s">
        <v>38</v>
      </c>
      <c r="C648" s="10">
        <v>7</v>
      </c>
      <c r="D648" s="10">
        <v>2</v>
      </c>
      <c r="E648" s="11" t="s">
        <v>223</v>
      </c>
      <c r="F648" s="11"/>
      <c r="G648" s="25">
        <f t="shared" ref="G648:I650" si="120">G649</f>
        <v>100</v>
      </c>
      <c r="H648" s="25">
        <f t="shared" si="120"/>
        <v>0</v>
      </c>
      <c r="I648" s="25">
        <f t="shared" si="120"/>
        <v>100</v>
      </c>
    </row>
    <row r="649" spans="1:9" ht="24" x14ac:dyDescent="0.2">
      <c r="A649" s="5" t="s">
        <v>166</v>
      </c>
      <c r="B649" s="11" t="s">
        <v>38</v>
      </c>
      <c r="C649" s="10">
        <v>7</v>
      </c>
      <c r="D649" s="10">
        <v>2</v>
      </c>
      <c r="E649" s="11" t="s">
        <v>223</v>
      </c>
      <c r="F649" s="11" t="s">
        <v>164</v>
      </c>
      <c r="G649" s="25">
        <f t="shared" si="120"/>
        <v>100</v>
      </c>
      <c r="H649" s="25">
        <f t="shared" si="120"/>
        <v>0</v>
      </c>
      <c r="I649" s="25">
        <f t="shared" si="120"/>
        <v>100</v>
      </c>
    </row>
    <row r="650" spans="1:9" x14ac:dyDescent="0.2">
      <c r="A650" s="5" t="s">
        <v>169</v>
      </c>
      <c r="B650" s="11" t="s">
        <v>38</v>
      </c>
      <c r="C650" s="10">
        <v>7</v>
      </c>
      <c r="D650" s="10">
        <v>2</v>
      </c>
      <c r="E650" s="11" t="s">
        <v>223</v>
      </c>
      <c r="F650" s="11" t="s">
        <v>168</v>
      </c>
      <c r="G650" s="25">
        <f t="shared" si="120"/>
        <v>100</v>
      </c>
      <c r="H650" s="25">
        <f t="shared" si="120"/>
        <v>0</v>
      </c>
      <c r="I650" s="25">
        <f t="shared" si="120"/>
        <v>100</v>
      </c>
    </row>
    <row r="651" spans="1:9" x14ac:dyDescent="0.2">
      <c r="A651" s="26" t="s">
        <v>99</v>
      </c>
      <c r="B651" s="64" t="s">
        <v>38</v>
      </c>
      <c r="C651" s="69">
        <v>7</v>
      </c>
      <c r="D651" s="69">
        <v>2</v>
      </c>
      <c r="E651" s="64" t="s">
        <v>223</v>
      </c>
      <c r="F651" s="64" t="s">
        <v>100</v>
      </c>
      <c r="G651" s="66">
        <v>100</v>
      </c>
      <c r="H651" s="66"/>
      <c r="I651" s="66">
        <f>G651+H651</f>
        <v>100</v>
      </c>
    </row>
    <row r="652" spans="1:9" ht="24" x14ac:dyDescent="0.2">
      <c r="A652" s="5" t="s">
        <v>471</v>
      </c>
      <c r="B652" s="11" t="s">
        <v>38</v>
      </c>
      <c r="C652" s="10">
        <v>7</v>
      </c>
      <c r="D652" s="10">
        <v>2</v>
      </c>
      <c r="E652" s="11" t="s">
        <v>227</v>
      </c>
      <c r="F652" s="11"/>
      <c r="G652" s="25">
        <f>G657+G653</f>
        <v>78</v>
      </c>
      <c r="H652" s="25">
        <f>H657+H653</f>
        <v>0</v>
      </c>
      <c r="I652" s="25">
        <f>I657+I653</f>
        <v>78</v>
      </c>
    </row>
    <row r="653" spans="1:9" ht="24" x14ac:dyDescent="0.2">
      <c r="A653" s="5" t="s">
        <v>229</v>
      </c>
      <c r="B653" s="11" t="s">
        <v>38</v>
      </c>
      <c r="C653" s="10">
        <v>7</v>
      </c>
      <c r="D653" s="10">
        <v>2</v>
      </c>
      <c r="E653" s="11" t="s">
        <v>228</v>
      </c>
      <c r="F653" s="11"/>
      <c r="G653" s="25">
        <f t="shared" ref="G653:I655" si="121">G654</f>
        <v>30</v>
      </c>
      <c r="H653" s="25">
        <f t="shared" si="121"/>
        <v>0</v>
      </c>
      <c r="I653" s="25">
        <f t="shared" si="121"/>
        <v>30</v>
      </c>
    </row>
    <row r="654" spans="1:9" ht="24" x14ac:dyDescent="0.2">
      <c r="A654" s="5" t="s">
        <v>166</v>
      </c>
      <c r="B654" s="11" t="s">
        <v>38</v>
      </c>
      <c r="C654" s="10">
        <v>7</v>
      </c>
      <c r="D654" s="10">
        <v>2</v>
      </c>
      <c r="E654" s="11" t="s">
        <v>228</v>
      </c>
      <c r="F654" s="11" t="s">
        <v>164</v>
      </c>
      <c r="G654" s="25">
        <f t="shared" si="121"/>
        <v>30</v>
      </c>
      <c r="H654" s="25">
        <f t="shared" si="121"/>
        <v>0</v>
      </c>
      <c r="I654" s="25">
        <f t="shared" si="121"/>
        <v>30</v>
      </c>
    </row>
    <row r="655" spans="1:9" x14ac:dyDescent="0.2">
      <c r="A655" s="5" t="s">
        <v>169</v>
      </c>
      <c r="B655" s="11" t="s">
        <v>38</v>
      </c>
      <c r="C655" s="10">
        <v>7</v>
      </c>
      <c r="D655" s="10">
        <v>2</v>
      </c>
      <c r="E655" s="11" t="s">
        <v>228</v>
      </c>
      <c r="F655" s="11" t="s">
        <v>168</v>
      </c>
      <c r="G655" s="25">
        <f t="shared" si="121"/>
        <v>30</v>
      </c>
      <c r="H655" s="25">
        <f t="shared" si="121"/>
        <v>0</v>
      </c>
      <c r="I655" s="25">
        <f t="shared" si="121"/>
        <v>30</v>
      </c>
    </row>
    <row r="656" spans="1:9" x14ac:dyDescent="0.2">
      <c r="A656" s="26" t="s">
        <v>99</v>
      </c>
      <c r="B656" s="64" t="s">
        <v>38</v>
      </c>
      <c r="C656" s="69">
        <v>7</v>
      </c>
      <c r="D656" s="69">
        <v>2</v>
      </c>
      <c r="E656" s="64" t="s">
        <v>228</v>
      </c>
      <c r="F656" s="64" t="s">
        <v>100</v>
      </c>
      <c r="G656" s="66">
        <v>30</v>
      </c>
      <c r="H656" s="66"/>
      <c r="I656" s="66">
        <f>G656+H656</f>
        <v>30</v>
      </c>
    </row>
    <row r="657" spans="1:9" x14ac:dyDescent="0.2">
      <c r="A657" s="5" t="s">
        <v>231</v>
      </c>
      <c r="B657" s="11" t="s">
        <v>38</v>
      </c>
      <c r="C657" s="10">
        <v>7</v>
      </c>
      <c r="D657" s="10">
        <v>2</v>
      </c>
      <c r="E657" s="11" t="s">
        <v>230</v>
      </c>
      <c r="F657" s="11"/>
      <c r="G657" s="25">
        <f t="shared" ref="G657:I659" si="122">G658</f>
        <v>48</v>
      </c>
      <c r="H657" s="25">
        <f t="shared" si="122"/>
        <v>0</v>
      </c>
      <c r="I657" s="25">
        <f t="shared" si="122"/>
        <v>48</v>
      </c>
    </row>
    <row r="658" spans="1:9" ht="24" x14ac:dyDescent="0.2">
      <c r="A658" s="5" t="s">
        <v>166</v>
      </c>
      <c r="B658" s="11" t="s">
        <v>38</v>
      </c>
      <c r="C658" s="10">
        <v>7</v>
      </c>
      <c r="D658" s="10">
        <v>2</v>
      </c>
      <c r="E658" s="11" t="s">
        <v>230</v>
      </c>
      <c r="F658" s="11" t="s">
        <v>164</v>
      </c>
      <c r="G658" s="25">
        <f t="shared" si="122"/>
        <v>48</v>
      </c>
      <c r="H658" s="25">
        <f t="shared" si="122"/>
        <v>0</v>
      </c>
      <c r="I658" s="25">
        <f t="shared" si="122"/>
        <v>48</v>
      </c>
    </row>
    <row r="659" spans="1:9" x14ac:dyDescent="0.2">
      <c r="A659" s="5" t="s">
        <v>169</v>
      </c>
      <c r="B659" s="11" t="s">
        <v>38</v>
      </c>
      <c r="C659" s="10">
        <v>7</v>
      </c>
      <c r="D659" s="10">
        <v>2</v>
      </c>
      <c r="E659" s="11" t="s">
        <v>230</v>
      </c>
      <c r="F659" s="11" t="s">
        <v>168</v>
      </c>
      <c r="G659" s="25">
        <f t="shared" si="122"/>
        <v>48</v>
      </c>
      <c r="H659" s="25">
        <f t="shared" si="122"/>
        <v>0</v>
      </c>
      <c r="I659" s="25">
        <f t="shared" si="122"/>
        <v>48</v>
      </c>
    </row>
    <row r="660" spans="1:9" x14ac:dyDescent="0.2">
      <c r="A660" s="26" t="s">
        <v>99</v>
      </c>
      <c r="B660" s="64" t="s">
        <v>38</v>
      </c>
      <c r="C660" s="69">
        <v>7</v>
      </c>
      <c r="D660" s="69">
        <v>2</v>
      </c>
      <c r="E660" s="64" t="s">
        <v>230</v>
      </c>
      <c r="F660" s="64" t="s">
        <v>100</v>
      </c>
      <c r="G660" s="66">
        <v>48</v>
      </c>
      <c r="H660" s="66"/>
      <c r="I660" s="66">
        <f>G660+H660</f>
        <v>48</v>
      </c>
    </row>
    <row r="661" spans="1:9" ht="36" x14ac:dyDescent="0.2">
      <c r="A661" s="5" t="s">
        <v>256</v>
      </c>
      <c r="B661" s="11" t="s">
        <v>38</v>
      </c>
      <c r="C661" s="10">
        <v>7</v>
      </c>
      <c r="D661" s="10">
        <v>2</v>
      </c>
      <c r="E661" s="11" t="s">
        <v>252</v>
      </c>
      <c r="F661" s="11"/>
      <c r="G661" s="25">
        <f>G665+G669</f>
        <v>127</v>
      </c>
      <c r="H661" s="25">
        <f>H665+H669</f>
        <v>0</v>
      </c>
      <c r="I661" s="25">
        <f>I665+I669</f>
        <v>127</v>
      </c>
    </row>
    <row r="662" spans="1:9" ht="24" x14ac:dyDescent="0.2">
      <c r="A662" s="5" t="s">
        <v>253</v>
      </c>
      <c r="B662" s="11" t="s">
        <v>38</v>
      </c>
      <c r="C662" s="10">
        <v>7</v>
      </c>
      <c r="D662" s="10">
        <v>2</v>
      </c>
      <c r="E662" s="11" t="s">
        <v>254</v>
      </c>
      <c r="F662" s="11"/>
      <c r="G662" s="25">
        <f t="shared" ref="G662:I664" si="123">G663</f>
        <v>107</v>
      </c>
      <c r="H662" s="25">
        <f t="shared" si="123"/>
        <v>0</v>
      </c>
      <c r="I662" s="25">
        <f t="shared" si="123"/>
        <v>107</v>
      </c>
    </row>
    <row r="663" spans="1:9" ht="24" x14ac:dyDescent="0.2">
      <c r="A663" s="5" t="s">
        <v>166</v>
      </c>
      <c r="B663" s="11" t="s">
        <v>38</v>
      </c>
      <c r="C663" s="10">
        <v>7</v>
      </c>
      <c r="D663" s="10">
        <v>2</v>
      </c>
      <c r="E663" s="11" t="s">
        <v>254</v>
      </c>
      <c r="F663" s="11" t="s">
        <v>164</v>
      </c>
      <c r="G663" s="25">
        <f t="shared" si="123"/>
        <v>107</v>
      </c>
      <c r="H663" s="25">
        <f t="shared" si="123"/>
        <v>0</v>
      </c>
      <c r="I663" s="25">
        <f t="shared" si="123"/>
        <v>107</v>
      </c>
    </row>
    <row r="664" spans="1:9" x14ac:dyDescent="0.2">
      <c r="A664" s="5" t="s">
        <v>169</v>
      </c>
      <c r="B664" s="11" t="s">
        <v>38</v>
      </c>
      <c r="C664" s="10">
        <v>7</v>
      </c>
      <c r="D664" s="10">
        <v>2</v>
      </c>
      <c r="E664" s="11" t="s">
        <v>254</v>
      </c>
      <c r="F664" s="11" t="s">
        <v>168</v>
      </c>
      <c r="G664" s="25">
        <f t="shared" si="123"/>
        <v>107</v>
      </c>
      <c r="H664" s="25">
        <f t="shared" si="123"/>
        <v>0</v>
      </c>
      <c r="I664" s="25">
        <f t="shared" si="123"/>
        <v>107</v>
      </c>
    </row>
    <row r="665" spans="1:9" x14ac:dyDescent="0.2">
      <c r="A665" s="26" t="s">
        <v>99</v>
      </c>
      <c r="B665" s="64" t="s">
        <v>38</v>
      </c>
      <c r="C665" s="69">
        <v>7</v>
      </c>
      <c r="D665" s="69">
        <v>2</v>
      </c>
      <c r="E665" s="64" t="s">
        <v>254</v>
      </c>
      <c r="F665" s="64" t="s">
        <v>100</v>
      </c>
      <c r="G665" s="66">
        <v>107</v>
      </c>
      <c r="H665" s="66"/>
      <c r="I665" s="66">
        <f>G665+H665</f>
        <v>107</v>
      </c>
    </row>
    <row r="666" spans="1:9" ht="24" x14ac:dyDescent="0.2">
      <c r="A666" s="5" t="s">
        <v>456</v>
      </c>
      <c r="B666" s="11" t="s">
        <v>38</v>
      </c>
      <c r="C666" s="10">
        <v>7</v>
      </c>
      <c r="D666" s="10">
        <v>2</v>
      </c>
      <c r="E666" s="11" t="s">
        <v>255</v>
      </c>
      <c r="F666" s="11"/>
      <c r="G666" s="25">
        <f t="shared" ref="G666:I668" si="124">G667</f>
        <v>20</v>
      </c>
      <c r="H666" s="25">
        <f t="shared" si="124"/>
        <v>0</v>
      </c>
      <c r="I666" s="25">
        <f t="shared" si="124"/>
        <v>20</v>
      </c>
    </row>
    <row r="667" spans="1:9" ht="24" x14ac:dyDescent="0.2">
      <c r="A667" s="5" t="s">
        <v>166</v>
      </c>
      <c r="B667" s="11" t="s">
        <v>38</v>
      </c>
      <c r="C667" s="10">
        <v>7</v>
      </c>
      <c r="D667" s="10">
        <v>2</v>
      </c>
      <c r="E667" s="11" t="s">
        <v>255</v>
      </c>
      <c r="F667" s="11" t="s">
        <v>164</v>
      </c>
      <c r="G667" s="25">
        <f t="shared" si="124"/>
        <v>20</v>
      </c>
      <c r="H667" s="25">
        <f t="shared" si="124"/>
        <v>0</v>
      </c>
      <c r="I667" s="25">
        <f t="shared" si="124"/>
        <v>20</v>
      </c>
    </row>
    <row r="668" spans="1:9" x14ac:dyDescent="0.2">
      <c r="A668" s="5" t="s">
        <v>169</v>
      </c>
      <c r="B668" s="11" t="s">
        <v>38</v>
      </c>
      <c r="C668" s="10">
        <v>7</v>
      </c>
      <c r="D668" s="10">
        <v>2</v>
      </c>
      <c r="E668" s="11" t="s">
        <v>255</v>
      </c>
      <c r="F668" s="11" t="s">
        <v>168</v>
      </c>
      <c r="G668" s="25">
        <f t="shared" si="124"/>
        <v>20</v>
      </c>
      <c r="H668" s="25">
        <f t="shared" si="124"/>
        <v>0</v>
      </c>
      <c r="I668" s="25">
        <f t="shared" si="124"/>
        <v>20</v>
      </c>
    </row>
    <row r="669" spans="1:9" x14ac:dyDescent="0.2">
      <c r="A669" s="26" t="s">
        <v>99</v>
      </c>
      <c r="B669" s="64" t="s">
        <v>38</v>
      </c>
      <c r="C669" s="69">
        <v>7</v>
      </c>
      <c r="D669" s="69">
        <v>2</v>
      </c>
      <c r="E669" s="64" t="s">
        <v>255</v>
      </c>
      <c r="F669" s="64" t="s">
        <v>100</v>
      </c>
      <c r="G669" s="66">
        <v>20</v>
      </c>
      <c r="H669" s="66"/>
      <c r="I669" s="66">
        <f>G669+H669</f>
        <v>20</v>
      </c>
    </row>
    <row r="670" spans="1:9" ht="24" x14ac:dyDescent="0.2">
      <c r="A670" s="5" t="s">
        <v>287</v>
      </c>
      <c r="B670" s="11" t="s">
        <v>38</v>
      </c>
      <c r="C670" s="10">
        <v>7</v>
      </c>
      <c r="D670" s="10">
        <v>2</v>
      </c>
      <c r="E670" s="11" t="s">
        <v>286</v>
      </c>
      <c r="F670" s="11"/>
      <c r="G670" s="25">
        <f>G674</f>
        <v>40</v>
      </c>
      <c r="H670" s="25">
        <f>H674</f>
        <v>0</v>
      </c>
      <c r="I670" s="25">
        <f>I674</f>
        <v>40</v>
      </c>
    </row>
    <row r="671" spans="1:9" ht="36" x14ac:dyDescent="0.2">
      <c r="A671" s="5" t="s">
        <v>251</v>
      </c>
      <c r="B671" s="11" t="s">
        <v>38</v>
      </c>
      <c r="C671" s="10">
        <v>7</v>
      </c>
      <c r="D671" s="10">
        <v>2</v>
      </c>
      <c r="E671" s="11" t="s">
        <v>285</v>
      </c>
      <c r="F671" s="11"/>
      <c r="G671" s="25">
        <f t="shared" ref="G671:I673" si="125">G672</f>
        <v>40</v>
      </c>
      <c r="H671" s="25">
        <f t="shared" si="125"/>
        <v>0</v>
      </c>
      <c r="I671" s="25">
        <f t="shared" si="125"/>
        <v>40</v>
      </c>
    </row>
    <row r="672" spans="1:9" ht="24" x14ac:dyDescent="0.2">
      <c r="A672" s="5" t="s">
        <v>166</v>
      </c>
      <c r="B672" s="11" t="s">
        <v>38</v>
      </c>
      <c r="C672" s="10">
        <v>7</v>
      </c>
      <c r="D672" s="10">
        <v>2</v>
      </c>
      <c r="E672" s="11" t="s">
        <v>285</v>
      </c>
      <c r="F672" s="11" t="s">
        <v>164</v>
      </c>
      <c r="G672" s="25">
        <f t="shared" si="125"/>
        <v>40</v>
      </c>
      <c r="H672" s="25">
        <f t="shared" si="125"/>
        <v>0</v>
      </c>
      <c r="I672" s="25">
        <f t="shared" si="125"/>
        <v>40</v>
      </c>
    </row>
    <row r="673" spans="1:9" x14ac:dyDescent="0.2">
      <c r="A673" s="5" t="s">
        <v>169</v>
      </c>
      <c r="B673" s="11" t="s">
        <v>38</v>
      </c>
      <c r="C673" s="10">
        <v>7</v>
      </c>
      <c r="D673" s="10">
        <v>2</v>
      </c>
      <c r="E673" s="11" t="s">
        <v>285</v>
      </c>
      <c r="F673" s="11" t="s">
        <v>168</v>
      </c>
      <c r="G673" s="25">
        <f t="shared" si="125"/>
        <v>40</v>
      </c>
      <c r="H673" s="25">
        <f t="shared" si="125"/>
        <v>0</v>
      </c>
      <c r="I673" s="25">
        <f t="shared" si="125"/>
        <v>40</v>
      </c>
    </row>
    <row r="674" spans="1:9" x14ac:dyDescent="0.2">
      <c r="A674" s="26" t="s">
        <v>99</v>
      </c>
      <c r="B674" s="64" t="s">
        <v>38</v>
      </c>
      <c r="C674" s="69">
        <v>7</v>
      </c>
      <c r="D674" s="69">
        <v>2</v>
      </c>
      <c r="E674" s="64" t="s">
        <v>285</v>
      </c>
      <c r="F674" s="64" t="s">
        <v>100</v>
      </c>
      <c r="G674" s="66">
        <v>40</v>
      </c>
      <c r="H674" s="66"/>
      <c r="I674" s="66">
        <f>G674+H674</f>
        <v>40</v>
      </c>
    </row>
    <row r="675" spans="1:9" ht="24.75" customHeight="1" x14ac:dyDescent="0.2">
      <c r="A675" s="5" t="s">
        <v>625</v>
      </c>
      <c r="B675" s="11" t="s">
        <v>38</v>
      </c>
      <c r="C675" s="10">
        <v>7</v>
      </c>
      <c r="D675" s="10">
        <v>2</v>
      </c>
      <c r="E675" s="11" t="s">
        <v>624</v>
      </c>
      <c r="F675" s="11"/>
      <c r="G675" s="25">
        <f>G676</f>
        <v>132.5</v>
      </c>
      <c r="H675" s="25">
        <f t="shared" ref="H675:I677" si="126">H676</f>
        <v>49</v>
      </c>
      <c r="I675" s="25">
        <f t="shared" si="126"/>
        <v>181.5</v>
      </c>
    </row>
    <row r="676" spans="1:9" ht="24" x14ac:dyDescent="0.2">
      <c r="A676" s="5" t="s">
        <v>166</v>
      </c>
      <c r="B676" s="11" t="s">
        <v>38</v>
      </c>
      <c r="C676" s="10">
        <v>7</v>
      </c>
      <c r="D676" s="10">
        <v>2</v>
      </c>
      <c r="E676" s="11" t="s">
        <v>624</v>
      </c>
      <c r="F676" s="11" t="s">
        <v>164</v>
      </c>
      <c r="G676" s="25">
        <f>G677</f>
        <v>132.5</v>
      </c>
      <c r="H676" s="25">
        <f t="shared" si="126"/>
        <v>49</v>
      </c>
      <c r="I676" s="25">
        <f t="shared" si="126"/>
        <v>181.5</v>
      </c>
    </row>
    <row r="677" spans="1:9" x14ac:dyDescent="0.2">
      <c r="A677" s="5" t="s">
        <v>169</v>
      </c>
      <c r="B677" s="11" t="s">
        <v>38</v>
      </c>
      <c r="C677" s="10">
        <v>7</v>
      </c>
      <c r="D677" s="10">
        <v>2</v>
      </c>
      <c r="E677" s="11" t="s">
        <v>624</v>
      </c>
      <c r="F677" s="11" t="s">
        <v>168</v>
      </c>
      <c r="G677" s="25">
        <f>G678</f>
        <v>132.5</v>
      </c>
      <c r="H677" s="25">
        <f t="shared" si="126"/>
        <v>49</v>
      </c>
      <c r="I677" s="25">
        <f t="shared" si="126"/>
        <v>181.5</v>
      </c>
    </row>
    <row r="678" spans="1:9" x14ac:dyDescent="0.2">
      <c r="A678" s="26" t="s">
        <v>99</v>
      </c>
      <c r="B678" s="64" t="s">
        <v>38</v>
      </c>
      <c r="C678" s="69">
        <v>7</v>
      </c>
      <c r="D678" s="69">
        <v>2</v>
      </c>
      <c r="E678" s="64" t="s">
        <v>624</v>
      </c>
      <c r="F678" s="64" t="s">
        <v>100</v>
      </c>
      <c r="G678" s="66">
        <v>132.5</v>
      </c>
      <c r="H678" s="66">
        <v>49</v>
      </c>
      <c r="I678" s="66">
        <f>G678+H678</f>
        <v>181.5</v>
      </c>
    </row>
    <row r="679" spans="1:9" s="159" customFormat="1" ht="24" x14ac:dyDescent="0.2">
      <c r="A679" s="5" t="s">
        <v>420</v>
      </c>
      <c r="B679" s="11" t="s">
        <v>38</v>
      </c>
      <c r="C679" s="10">
        <v>7</v>
      </c>
      <c r="D679" s="10">
        <v>2</v>
      </c>
      <c r="E679" s="11" t="s">
        <v>419</v>
      </c>
      <c r="F679" s="11"/>
      <c r="G679" s="25">
        <f t="shared" ref="G679:I681" si="127">G680</f>
        <v>100.3</v>
      </c>
      <c r="H679" s="25">
        <f t="shared" si="127"/>
        <v>0</v>
      </c>
      <c r="I679" s="25">
        <f t="shared" si="127"/>
        <v>100.3</v>
      </c>
    </row>
    <row r="680" spans="1:9" s="159" customFormat="1" ht="24" x14ac:dyDescent="0.2">
      <c r="A680" s="5" t="s">
        <v>166</v>
      </c>
      <c r="B680" s="11" t="s">
        <v>38</v>
      </c>
      <c r="C680" s="10">
        <v>7</v>
      </c>
      <c r="D680" s="10">
        <v>2</v>
      </c>
      <c r="E680" s="11" t="s">
        <v>419</v>
      </c>
      <c r="F680" s="11" t="s">
        <v>164</v>
      </c>
      <c r="G680" s="25">
        <f t="shared" si="127"/>
        <v>100.3</v>
      </c>
      <c r="H680" s="25">
        <f t="shared" si="127"/>
        <v>0</v>
      </c>
      <c r="I680" s="25">
        <f t="shared" si="127"/>
        <v>100.3</v>
      </c>
    </row>
    <row r="681" spans="1:9" s="159" customFormat="1" x14ac:dyDescent="0.2">
      <c r="A681" s="5" t="s">
        <v>169</v>
      </c>
      <c r="B681" s="11" t="s">
        <v>38</v>
      </c>
      <c r="C681" s="10">
        <v>7</v>
      </c>
      <c r="D681" s="10">
        <v>2</v>
      </c>
      <c r="E681" s="11" t="s">
        <v>419</v>
      </c>
      <c r="F681" s="11" t="s">
        <v>168</v>
      </c>
      <c r="G681" s="25">
        <f>G682</f>
        <v>100.3</v>
      </c>
      <c r="H681" s="25">
        <f t="shared" si="127"/>
        <v>0</v>
      </c>
      <c r="I681" s="25">
        <f t="shared" si="127"/>
        <v>100.3</v>
      </c>
    </row>
    <row r="682" spans="1:9" s="159" customFormat="1" x14ac:dyDescent="0.2">
      <c r="A682" s="26" t="s">
        <v>99</v>
      </c>
      <c r="B682" s="64" t="s">
        <v>38</v>
      </c>
      <c r="C682" s="69">
        <v>7</v>
      </c>
      <c r="D682" s="69">
        <v>2</v>
      </c>
      <c r="E682" s="64" t="s">
        <v>419</v>
      </c>
      <c r="F682" s="64" t="s">
        <v>100</v>
      </c>
      <c r="G682" s="66">
        <v>100.3</v>
      </c>
      <c r="H682" s="66">
        <v>0</v>
      </c>
      <c r="I682" s="66">
        <f>G682+H682</f>
        <v>100.3</v>
      </c>
    </row>
    <row r="683" spans="1:9" s="159" customFormat="1" ht="24" x14ac:dyDescent="0.2">
      <c r="A683" s="5" t="s">
        <v>420</v>
      </c>
      <c r="B683" s="11" t="s">
        <v>38</v>
      </c>
      <c r="C683" s="10">
        <v>7</v>
      </c>
      <c r="D683" s="10">
        <v>2</v>
      </c>
      <c r="E683" s="11" t="s">
        <v>499</v>
      </c>
      <c r="F683" s="11"/>
      <c r="G683" s="25">
        <f t="shared" ref="G683:I685" si="128">G684</f>
        <v>100.3</v>
      </c>
      <c r="H683" s="25">
        <f t="shared" si="128"/>
        <v>0</v>
      </c>
      <c r="I683" s="25">
        <f t="shared" si="128"/>
        <v>100.3</v>
      </c>
    </row>
    <row r="684" spans="1:9" s="159" customFormat="1" ht="24" x14ac:dyDescent="0.2">
      <c r="A684" s="5" t="s">
        <v>166</v>
      </c>
      <c r="B684" s="11" t="s">
        <v>38</v>
      </c>
      <c r="C684" s="10">
        <v>7</v>
      </c>
      <c r="D684" s="10">
        <v>2</v>
      </c>
      <c r="E684" s="11" t="s">
        <v>499</v>
      </c>
      <c r="F684" s="11" t="s">
        <v>164</v>
      </c>
      <c r="G684" s="25">
        <f t="shared" si="128"/>
        <v>100.3</v>
      </c>
      <c r="H684" s="25">
        <f t="shared" si="128"/>
        <v>0</v>
      </c>
      <c r="I684" s="25">
        <f t="shared" si="128"/>
        <v>100.3</v>
      </c>
    </row>
    <row r="685" spans="1:9" s="159" customFormat="1" x14ac:dyDescent="0.2">
      <c r="A685" s="5" t="s">
        <v>169</v>
      </c>
      <c r="B685" s="11" t="s">
        <v>38</v>
      </c>
      <c r="C685" s="10">
        <v>7</v>
      </c>
      <c r="D685" s="10">
        <v>2</v>
      </c>
      <c r="E685" s="11" t="s">
        <v>499</v>
      </c>
      <c r="F685" s="11" t="s">
        <v>168</v>
      </c>
      <c r="G685" s="25">
        <f>G686</f>
        <v>100.3</v>
      </c>
      <c r="H685" s="25">
        <f t="shared" si="128"/>
        <v>0</v>
      </c>
      <c r="I685" s="25">
        <f t="shared" si="128"/>
        <v>100.3</v>
      </c>
    </row>
    <row r="686" spans="1:9" s="159" customFormat="1" x14ac:dyDescent="0.2">
      <c r="A686" s="26" t="s">
        <v>99</v>
      </c>
      <c r="B686" s="64" t="s">
        <v>38</v>
      </c>
      <c r="C686" s="69">
        <v>7</v>
      </c>
      <c r="D686" s="69">
        <v>2</v>
      </c>
      <c r="E686" s="64" t="s">
        <v>499</v>
      </c>
      <c r="F686" s="64" t="s">
        <v>100</v>
      </c>
      <c r="G686" s="66">
        <v>100.3</v>
      </c>
      <c r="H686" s="66">
        <v>0</v>
      </c>
      <c r="I686" s="66">
        <f>G686+H686</f>
        <v>100.3</v>
      </c>
    </row>
    <row r="687" spans="1:9" x14ac:dyDescent="0.2">
      <c r="A687" s="41" t="s">
        <v>69</v>
      </c>
      <c r="B687" s="22" t="s">
        <v>38</v>
      </c>
      <c r="C687" s="43">
        <v>8</v>
      </c>
      <c r="D687" s="43">
        <v>0</v>
      </c>
      <c r="E687" s="79" t="s">
        <v>7</v>
      </c>
      <c r="F687" s="22" t="s">
        <v>7</v>
      </c>
      <c r="G687" s="24">
        <f>G688+G780</f>
        <v>142777.20000000001</v>
      </c>
      <c r="H687" s="24">
        <f>H688+H780</f>
        <v>1445.3999999999999</v>
      </c>
      <c r="I687" s="24">
        <f>I688+I780</f>
        <v>144222.60000000003</v>
      </c>
    </row>
    <row r="688" spans="1:9" x14ac:dyDescent="0.2">
      <c r="A688" s="5" t="s">
        <v>31</v>
      </c>
      <c r="B688" s="11" t="s">
        <v>38</v>
      </c>
      <c r="C688" s="10">
        <v>8</v>
      </c>
      <c r="D688" s="10">
        <v>1</v>
      </c>
      <c r="E688" s="11" t="s">
        <v>7</v>
      </c>
      <c r="F688" s="11" t="s">
        <v>7</v>
      </c>
      <c r="G688" s="25">
        <f>G689</f>
        <v>114388.50000000001</v>
      </c>
      <c r="H688" s="25">
        <f>H689</f>
        <v>38.1</v>
      </c>
      <c r="I688" s="25">
        <f>I689</f>
        <v>114426.60000000002</v>
      </c>
    </row>
    <row r="689" spans="1:9" x14ac:dyDescent="0.2">
      <c r="A689" s="5" t="s">
        <v>148</v>
      </c>
      <c r="B689" s="11" t="s">
        <v>38</v>
      </c>
      <c r="C689" s="10">
        <v>8</v>
      </c>
      <c r="D689" s="10">
        <v>1</v>
      </c>
      <c r="E689" s="11" t="s">
        <v>147</v>
      </c>
      <c r="F689" s="11"/>
      <c r="G689" s="25">
        <f>G690+G698+G702+G727+G736+G749+G758+G771+G775+G763</f>
        <v>114388.50000000001</v>
      </c>
      <c r="H689" s="25">
        <f>H690+H698+H702+H727+H736+H749+H758+H771+H775+H763+H767</f>
        <v>38.1</v>
      </c>
      <c r="I689" s="25">
        <f>I690+I698+I702+I727+I736+I749+I758+I771+I775+I763+I767</f>
        <v>114426.60000000002</v>
      </c>
    </row>
    <row r="690" spans="1:9" ht="36" x14ac:dyDescent="0.2">
      <c r="A690" s="5" t="s">
        <v>195</v>
      </c>
      <c r="B690" s="11" t="s">
        <v>38</v>
      </c>
      <c r="C690" s="10">
        <v>8</v>
      </c>
      <c r="D690" s="10">
        <v>1</v>
      </c>
      <c r="E690" s="11" t="s">
        <v>196</v>
      </c>
      <c r="F690" s="11"/>
      <c r="G690" s="25">
        <f t="shared" ref="G690:I691" si="129">G691</f>
        <v>86817.1</v>
      </c>
      <c r="H690" s="25">
        <f t="shared" si="129"/>
        <v>155</v>
      </c>
      <c r="I690" s="25">
        <f t="shared" si="129"/>
        <v>86972.1</v>
      </c>
    </row>
    <row r="691" spans="1:9" ht="24" x14ac:dyDescent="0.2">
      <c r="A691" s="5" t="s">
        <v>166</v>
      </c>
      <c r="B691" s="11" t="s">
        <v>38</v>
      </c>
      <c r="C691" s="10">
        <v>8</v>
      </c>
      <c r="D691" s="10">
        <v>1</v>
      </c>
      <c r="E691" s="11" t="s">
        <v>196</v>
      </c>
      <c r="F691" s="11" t="s">
        <v>164</v>
      </c>
      <c r="G691" s="25">
        <f t="shared" si="129"/>
        <v>86817.1</v>
      </c>
      <c r="H691" s="25">
        <f t="shared" si="129"/>
        <v>155</v>
      </c>
      <c r="I691" s="25">
        <f t="shared" si="129"/>
        <v>86972.1</v>
      </c>
    </row>
    <row r="692" spans="1:9" x14ac:dyDescent="0.2">
      <c r="A692" s="20" t="s">
        <v>167</v>
      </c>
      <c r="B692" s="11" t="s">
        <v>38</v>
      </c>
      <c r="C692" s="10">
        <v>8</v>
      </c>
      <c r="D692" s="10">
        <v>1</v>
      </c>
      <c r="E692" s="11" t="s">
        <v>196</v>
      </c>
      <c r="F692" s="11" t="s">
        <v>165</v>
      </c>
      <c r="G692" s="25">
        <f>G693+G696</f>
        <v>86817.1</v>
      </c>
      <c r="H692" s="25">
        <f>H693+H696</f>
        <v>155</v>
      </c>
      <c r="I692" s="25">
        <f>I693+I696</f>
        <v>86972.1</v>
      </c>
    </row>
    <row r="693" spans="1:9" ht="36" x14ac:dyDescent="0.2">
      <c r="A693" s="20" t="s">
        <v>393</v>
      </c>
      <c r="B693" s="21" t="s">
        <v>38</v>
      </c>
      <c r="C693" s="233">
        <v>8</v>
      </c>
      <c r="D693" s="233">
        <v>1</v>
      </c>
      <c r="E693" s="21" t="s">
        <v>196</v>
      </c>
      <c r="F693" s="21" t="s">
        <v>96</v>
      </c>
      <c r="G693" s="34">
        <f>G695+G694</f>
        <v>85609.1</v>
      </c>
      <c r="H693" s="34">
        <f>H695+H694</f>
        <v>0</v>
      </c>
      <c r="I693" s="34">
        <f>I695+I694</f>
        <v>85609.1</v>
      </c>
    </row>
    <row r="694" spans="1:9" x14ac:dyDescent="0.2">
      <c r="A694" s="26" t="s">
        <v>570</v>
      </c>
      <c r="B694" s="64" t="s">
        <v>38</v>
      </c>
      <c r="C694" s="69">
        <v>8</v>
      </c>
      <c r="D694" s="69">
        <v>1</v>
      </c>
      <c r="E694" s="64" t="s">
        <v>196</v>
      </c>
      <c r="F694" s="64" t="s">
        <v>96</v>
      </c>
      <c r="G694" s="66">
        <v>72806.5</v>
      </c>
      <c r="H694" s="66">
        <v>0</v>
      </c>
      <c r="I694" s="66">
        <f>G694+H694</f>
        <v>72806.5</v>
      </c>
    </row>
    <row r="695" spans="1:9" x14ac:dyDescent="0.2">
      <c r="A695" s="26" t="s">
        <v>543</v>
      </c>
      <c r="B695" s="64" t="s">
        <v>38</v>
      </c>
      <c r="C695" s="69">
        <v>8</v>
      </c>
      <c r="D695" s="69">
        <v>1</v>
      </c>
      <c r="E695" s="64" t="s">
        <v>196</v>
      </c>
      <c r="F695" s="64" t="s">
        <v>96</v>
      </c>
      <c r="G695" s="66">
        <v>12802.6</v>
      </c>
      <c r="H695" s="66">
        <v>0</v>
      </c>
      <c r="I695" s="66">
        <f>G695+H695</f>
        <v>12802.6</v>
      </c>
    </row>
    <row r="696" spans="1:9" x14ac:dyDescent="0.2">
      <c r="A696" s="26" t="s">
        <v>97</v>
      </c>
      <c r="B696" s="64" t="s">
        <v>38</v>
      </c>
      <c r="C696" s="69">
        <v>8</v>
      </c>
      <c r="D696" s="69">
        <v>1</v>
      </c>
      <c r="E696" s="64" t="s">
        <v>196</v>
      </c>
      <c r="F696" s="64" t="s">
        <v>98</v>
      </c>
      <c r="G696" s="66">
        <v>1208</v>
      </c>
      <c r="H696" s="66">
        <v>155</v>
      </c>
      <c r="I696" s="66">
        <f>G696+H696</f>
        <v>1363</v>
      </c>
    </row>
    <row r="697" spans="1:9" x14ac:dyDescent="0.2">
      <c r="A697" s="26" t="s">
        <v>513</v>
      </c>
      <c r="B697" s="64" t="s">
        <v>38</v>
      </c>
      <c r="C697" s="69">
        <v>8</v>
      </c>
      <c r="D697" s="69">
        <v>1</v>
      </c>
      <c r="E697" s="64" t="s">
        <v>196</v>
      </c>
      <c r="F697" s="64" t="s">
        <v>98</v>
      </c>
      <c r="G697" s="66">
        <v>2.7</v>
      </c>
      <c r="H697" s="66">
        <v>0</v>
      </c>
      <c r="I697" s="66">
        <f>G697+H697</f>
        <v>2.7</v>
      </c>
    </row>
    <row r="698" spans="1:9" ht="24" x14ac:dyDescent="0.2">
      <c r="A698" s="20" t="s">
        <v>529</v>
      </c>
      <c r="B698" s="21" t="s">
        <v>38</v>
      </c>
      <c r="C698" s="233">
        <v>8</v>
      </c>
      <c r="D698" s="233">
        <v>1</v>
      </c>
      <c r="E698" s="21" t="s">
        <v>528</v>
      </c>
      <c r="F698" s="21"/>
      <c r="G698" s="25">
        <f t="shared" ref="G698:I700" si="130">G699</f>
        <v>148.9</v>
      </c>
      <c r="H698" s="25">
        <f t="shared" si="130"/>
        <v>0</v>
      </c>
      <c r="I698" s="25">
        <f t="shared" si="130"/>
        <v>148.9</v>
      </c>
    </row>
    <row r="699" spans="1:9" ht="24" x14ac:dyDescent="0.2">
      <c r="A699" s="5" t="s">
        <v>166</v>
      </c>
      <c r="B699" s="21" t="s">
        <v>38</v>
      </c>
      <c r="C699" s="233">
        <v>8</v>
      </c>
      <c r="D699" s="233">
        <v>1</v>
      </c>
      <c r="E699" s="21" t="s">
        <v>528</v>
      </c>
      <c r="F699" s="11" t="s">
        <v>164</v>
      </c>
      <c r="G699" s="25">
        <f t="shared" si="130"/>
        <v>148.9</v>
      </c>
      <c r="H699" s="25">
        <f t="shared" si="130"/>
        <v>0</v>
      </c>
      <c r="I699" s="25">
        <f t="shared" si="130"/>
        <v>148.9</v>
      </c>
    </row>
    <row r="700" spans="1:9" x14ac:dyDescent="0.2">
      <c r="A700" s="20" t="s">
        <v>167</v>
      </c>
      <c r="B700" s="21" t="s">
        <v>38</v>
      </c>
      <c r="C700" s="233">
        <v>8</v>
      </c>
      <c r="D700" s="233">
        <v>1</v>
      </c>
      <c r="E700" s="21" t="s">
        <v>528</v>
      </c>
      <c r="F700" s="11" t="s">
        <v>165</v>
      </c>
      <c r="G700" s="25">
        <f t="shared" si="130"/>
        <v>148.9</v>
      </c>
      <c r="H700" s="25">
        <f t="shared" si="130"/>
        <v>0</v>
      </c>
      <c r="I700" s="25">
        <f t="shared" si="130"/>
        <v>148.9</v>
      </c>
    </row>
    <row r="701" spans="1:9" x14ac:dyDescent="0.2">
      <c r="A701" s="26" t="s">
        <v>97</v>
      </c>
      <c r="B701" s="64" t="s">
        <v>38</v>
      </c>
      <c r="C701" s="69">
        <v>8</v>
      </c>
      <c r="D701" s="69">
        <v>1</v>
      </c>
      <c r="E701" s="64" t="s">
        <v>528</v>
      </c>
      <c r="F701" s="64" t="s">
        <v>98</v>
      </c>
      <c r="G701" s="66">
        <v>148.9</v>
      </c>
      <c r="H701" s="66">
        <v>0</v>
      </c>
      <c r="I701" s="66">
        <f>G701+H701</f>
        <v>148.9</v>
      </c>
    </row>
    <row r="702" spans="1:9" x14ac:dyDescent="0.2">
      <c r="A702" s="5" t="s">
        <v>470</v>
      </c>
      <c r="B702" s="11" t="s">
        <v>38</v>
      </c>
      <c r="C702" s="10">
        <v>8</v>
      </c>
      <c r="D702" s="10">
        <v>1</v>
      </c>
      <c r="E702" s="11" t="s">
        <v>215</v>
      </c>
      <c r="F702" s="11"/>
      <c r="G702" s="25">
        <f>G706+G710+G714+G718+G722+G726</f>
        <v>6432</v>
      </c>
      <c r="H702" s="25">
        <f>H706+H710+H714+H718+H722+H726</f>
        <v>-155</v>
      </c>
      <c r="I702" s="25">
        <f>I706+I710+I714+I718+I722+I726</f>
        <v>6277</v>
      </c>
    </row>
    <row r="703" spans="1:9" x14ac:dyDescent="0.2">
      <c r="A703" s="5" t="s">
        <v>216</v>
      </c>
      <c r="B703" s="11" t="s">
        <v>38</v>
      </c>
      <c r="C703" s="10">
        <v>8</v>
      </c>
      <c r="D703" s="10">
        <v>1</v>
      </c>
      <c r="E703" s="11" t="s">
        <v>217</v>
      </c>
      <c r="F703" s="11"/>
      <c r="G703" s="25">
        <f t="shared" ref="G703:I705" si="131">G704</f>
        <v>377</v>
      </c>
      <c r="H703" s="25">
        <f t="shared" si="131"/>
        <v>0</v>
      </c>
      <c r="I703" s="25">
        <f t="shared" si="131"/>
        <v>377</v>
      </c>
    </row>
    <row r="704" spans="1:9" ht="24" x14ac:dyDescent="0.2">
      <c r="A704" s="5" t="s">
        <v>166</v>
      </c>
      <c r="B704" s="11" t="s">
        <v>38</v>
      </c>
      <c r="C704" s="10">
        <v>8</v>
      </c>
      <c r="D704" s="10">
        <v>1</v>
      </c>
      <c r="E704" s="11" t="s">
        <v>217</v>
      </c>
      <c r="F704" s="11" t="s">
        <v>164</v>
      </c>
      <c r="G704" s="25">
        <f t="shared" si="131"/>
        <v>377</v>
      </c>
      <c r="H704" s="25">
        <f t="shared" si="131"/>
        <v>0</v>
      </c>
      <c r="I704" s="25">
        <f t="shared" si="131"/>
        <v>377</v>
      </c>
    </row>
    <row r="705" spans="1:9" x14ac:dyDescent="0.2">
      <c r="A705" s="20" t="s">
        <v>167</v>
      </c>
      <c r="B705" s="11" t="s">
        <v>38</v>
      </c>
      <c r="C705" s="10">
        <v>8</v>
      </c>
      <c r="D705" s="10">
        <v>1</v>
      </c>
      <c r="E705" s="11" t="s">
        <v>217</v>
      </c>
      <c r="F705" s="11" t="s">
        <v>165</v>
      </c>
      <c r="G705" s="25">
        <f t="shared" si="131"/>
        <v>377</v>
      </c>
      <c r="H705" s="25">
        <f t="shared" si="131"/>
        <v>0</v>
      </c>
      <c r="I705" s="25">
        <f t="shared" si="131"/>
        <v>377</v>
      </c>
    </row>
    <row r="706" spans="1:9" x14ac:dyDescent="0.2">
      <c r="A706" s="26" t="s">
        <v>97</v>
      </c>
      <c r="B706" s="64" t="s">
        <v>38</v>
      </c>
      <c r="C706" s="69">
        <v>8</v>
      </c>
      <c r="D706" s="69">
        <v>1</v>
      </c>
      <c r="E706" s="64" t="s">
        <v>217</v>
      </c>
      <c r="F706" s="64" t="s">
        <v>98</v>
      </c>
      <c r="G706" s="66">
        <v>377</v>
      </c>
      <c r="H706" s="66"/>
      <c r="I706" s="66">
        <f>G706+H706</f>
        <v>377</v>
      </c>
    </row>
    <row r="707" spans="1:9" x14ac:dyDescent="0.2">
      <c r="A707" s="5" t="s">
        <v>219</v>
      </c>
      <c r="B707" s="11" t="s">
        <v>38</v>
      </c>
      <c r="C707" s="10">
        <v>8</v>
      </c>
      <c r="D707" s="10">
        <v>1</v>
      </c>
      <c r="E707" s="11" t="s">
        <v>218</v>
      </c>
      <c r="F707" s="11"/>
      <c r="G707" s="25">
        <f t="shared" ref="G707:I709" si="132">G708</f>
        <v>200</v>
      </c>
      <c r="H707" s="25">
        <f t="shared" si="132"/>
        <v>0</v>
      </c>
      <c r="I707" s="25">
        <f t="shared" si="132"/>
        <v>200</v>
      </c>
    </row>
    <row r="708" spans="1:9" ht="24" x14ac:dyDescent="0.2">
      <c r="A708" s="5" t="s">
        <v>166</v>
      </c>
      <c r="B708" s="11" t="s">
        <v>38</v>
      </c>
      <c r="C708" s="10">
        <v>8</v>
      </c>
      <c r="D708" s="10">
        <v>1</v>
      </c>
      <c r="E708" s="11" t="s">
        <v>218</v>
      </c>
      <c r="F708" s="11" t="s">
        <v>164</v>
      </c>
      <c r="G708" s="25">
        <f t="shared" si="132"/>
        <v>200</v>
      </c>
      <c r="H708" s="25">
        <f t="shared" si="132"/>
        <v>0</v>
      </c>
      <c r="I708" s="25">
        <f t="shared" si="132"/>
        <v>200</v>
      </c>
    </row>
    <row r="709" spans="1:9" x14ac:dyDescent="0.2">
      <c r="A709" s="20" t="s">
        <v>167</v>
      </c>
      <c r="B709" s="11" t="s">
        <v>38</v>
      </c>
      <c r="C709" s="10">
        <v>8</v>
      </c>
      <c r="D709" s="10">
        <v>1</v>
      </c>
      <c r="E709" s="11" t="s">
        <v>218</v>
      </c>
      <c r="F709" s="11" t="s">
        <v>165</v>
      </c>
      <c r="G709" s="25">
        <f t="shared" si="132"/>
        <v>200</v>
      </c>
      <c r="H709" s="25">
        <f t="shared" si="132"/>
        <v>0</v>
      </c>
      <c r="I709" s="25">
        <f t="shared" si="132"/>
        <v>200</v>
      </c>
    </row>
    <row r="710" spans="1:9" x14ac:dyDescent="0.2">
      <c r="A710" s="26" t="s">
        <v>97</v>
      </c>
      <c r="B710" s="64" t="s">
        <v>38</v>
      </c>
      <c r="C710" s="69">
        <v>8</v>
      </c>
      <c r="D710" s="69">
        <v>1</v>
      </c>
      <c r="E710" s="64" t="s">
        <v>218</v>
      </c>
      <c r="F710" s="64" t="s">
        <v>98</v>
      </c>
      <c r="G710" s="66">
        <v>200</v>
      </c>
      <c r="H710" s="66"/>
      <c r="I710" s="66">
        <f>G710+H710</f>
        <v>200</v>
      </c>
    </row>
    <row r="711" spans="1:9" ht="48" x14ac:dyDescent="0.2">
      <c r="A711" s="5" t="s">
        <v>458</v>
      </c>
      <c r="B711" s="11" t="s">
        <v>38</v>
      </c>
      <c r="C711" s="10">
        <v>8</v>
      </c>
      <c r="D711" s="10">
        <v>1</v>
      </c>
      <c r="E711" s="11" t="s">
        <v>220</v>
      </c>
      <c r="F711" s="11"/>
      <c r="G711" s="25">
        <f t="shared" ref="G711:I713" si="133">G712</f>
        <v>505</v>
      </c>
      <c r="H711" s="25">
        <f t="shared" si="133"/>
        <v>0</v>
      </c>
      <c r="I711" s="25">
        <f t="shared" si="133"/>
        <v>505</v>
      </c>
    </row>
    <row r="712" spans="1:9" ht="24" x14ac:dyDescent="0.2">
      <c r="A712" s="5" t="s">
        <v>166</v>
      </c>
      <c r="B712" s="11" t="s">
        <v>38</v>
      </c>
      <c r="C712" s="10">
        <v>8</v>
      </c>
      <c r="D712" s="10">
        <v>1</v>
      </c>
      <c r="E712" s="11" t="s">
        <v>220</v>
      </c>
      <c r="F712" s="11" t="s">
        <v>164</v>
      </c>
      <c r="G712" s="25">
        <f t="shared" si="133"/>
        <v>505</v>
      </c>
      <c r="H712" s="25">
        <f t="shared" si="133"/>
        <v>0</v>
      </c>
      <c r="I712" s="25">
        <f t="shared" si="133"/>
        <v>505</v>
      </c>
    </row>
    <row r="713" spans="1:9" x14ac:dyDescent="0.2">
      <c r="A713" s="20" t="s">
        <v>167</v>
      </c>
      <c r="B713" s="11" t="s">
        <v>38</v>
      </c>
      <c r="C713" s="10">
        <v>8</v>
      </c>
      <c r="D713" s="10">
        <v>1</v>
      </c>
      <c r="E713" s="11" t="s">
        <v>220</v>
      </c>
      <c r="F713" s="11" t="s">
        <v>165</v>
      </c>
      <c r="G713" s="25">
        <f t="shared" si="133"/>
        <v>505</v>
      </c>
      <c r="H713" s="25">
        <f t="shared" si="133"/>
        <v>0</v>
      </c>
      <c r="I713" s="25">
        <f t="shared" si="133"/>
        <v>505</v>
      </c>
    </row>
    <row r="714" spans="1:9" x14ac:dyDescent="0.2">
      <c r="A714" s="26" t="s">
        <v>97</v>
      </c>
      <c r="B714" s="64" t="s">
        <v>38</v>
      </c>
      <c r="C714" s="69">
        <v>8</v>
      </c>
      <c r="D714" s="69">
        <v>1</v>
      </c>
      <c r="E714" s="64" t="s">
        <v>220</v>
      </c>
      <c r="F714" s="64" t="s">
        <v>98</v>
      </c>
      <c r="G714" s="66">
        <v>505</v>
      </c>
      <c r="H714" s="66"/>
      <c r="I714" s="66">
        <f>G714+H714</f>
        <v>505</v>
      </c>
    </row>
    <row r="715" spans="1:9" x14ac:dyDescent="0.2">
      <c r="A715" s="5" t="s">
        <v>224</v>
      </c>
      <c r="B715" s="11" t="s">
        <v>38</v>
      </c>
      <c r="C715" s="10">
        <v>8</v>
      </c>
      <c r="D715" s="10">
        <v>1</v>
      </c>
      <c r="E715" s="11" t="s">
        <v>221</v>
      </c>
      <c r="F715" s="11"/>
      <c r="G715" s="25">
        <f t="shared" ref="G715:I717" si="134">G716</f>
        <v>5</v>
      </c>
      <c r="H715" s="25">
        <f t="shared" si="134"/>
        <v>0</v>
      </c>
      <c r="I715" s="25">
        <f t="shared" si="134"/>
        <v>5</v>
      </c>
    </row>
    <row r="716" spans="1:9" ht="24" x14ac:dyDescent="0.2">
      <c r="A716" s="5" t="s">
        <v>166</v>
      </c>
      <c r="B716" s="11" t="s">
        <v>38</v>
      </c>
      <c r="C716" s="10">
        <v>8</v>
      </c>
      <c r="D716" s="10">
        <v>1</v>
      </c>
      <c r="E716" s="11" t="s">
        <v>221</v>
      </c>
      <c r="F716" s="11" t="s">
        <v>164</v>
      </c>
      <c r="G716" s="25">
        <f t="shared" si="134"/>
        <v>5</v>
      </c>
      <c r="H716" s="25">
        <f t="shared" si="134"/>
        <v>0</v>
      </c>
      <c r="I716" s="25">
        <f t="shared" si="134"/>
        <v>5</v>
      </c>
    </row>
    <row r="717" spans="1:9" x14ac:dyDescent="0.2">
      <c r="A717" s="20" t="s">
        <v>167</v>
      </c>
      <c r="B717" s="11" t="s">
        <v>38</v>
      </c>
      <c r="C717" s="10">
        <v>8</v>
      </c>
      <c r="D717" s="10">
        <v>1</v>
      </c>
      <c r="E717" s="11" t="s">
        <v>221</v>
      </c>
      <c r="F717" s="11" t="s">
        <v>165</v>
      </c>
      <c r="G717" s="25">
        <f t="shared" si="134"/>
        <v>5</v>
      </c>
      <c r="H717" s="25">
        <f t="shared" si="134"/>
        <v>0</v>
      </c>
      <c r="I717" s="25">
        <f t="shared" si="134"/>
        <v>5</v>
      </c>
    </row>
    <row r="718" spans="1:9" x14ac:dyDescent="0.2">
      <c r="A718" s="26" t="s">
        <v>97</v>
      </c>
      <c r="B718" s="64" t="s">
        <v>38</v>
      </c>
      <c r="C718" s="69">
        <v>8</v>
      </c>
      <c r="D718" s="69">
        <v>1</v>
      </c>
      <c r="E718" s="64" t="s">
        <v>221</v>
      </c>
      <c r="F718" s="64" t="s">
        <v>98</v>
      </c>
      <c r="G718" s="66">
        <v>5</v>
      </c>
      <c r="H718" s="66"/>
      <c r="I718" s="66">
        <f>G718+H718</f>
        <v>5</v>
      </c>
    </row>
    <row r="719" spans="1:9" ht="24" x14ac:dyDescent="0.2">
      <c r="A719" s="5" t="s">
        <v>225</v>
      </c>
      <c r="B719" s="11" t="s">
        <v>38</v>
      </c>
      <c r="C719" s="10">
        <v>8</v>
      </c>
      <c r="D719" s="10">
        <v>1</v>
      </c>
      <c r="E719" s="11" t="s">
        <v>222</v>
      </c>
      <c r="F719" s="11"/>
      <c r="G719" s="25">
        <f t="shared" ref="G719:I721" si="135">G720</f>
        <v>545</v>
      </c>
      <c r="H719" s="25">
        <f t="shared" si="135"/>
        <v>-155</v>
      </c>
      <c r="I719" s="25">
        <f t="shared" si="135"/>
        <v>390</v>
      </c>
    </row>
    <row r="720" spans="1:9" ht="24" x14ac:dyDescent="0.2">
      <c r="A720" s="5" t="s">
        <v>166</v>
      </c>
      <c r="B720" s="11" t="s">
        <v>38</v>
      </c>
      <c r="C720" s="10">
        <v>8</v>
      </c>
      <c r="D720" s="10">
        <v>1</v>
      </c>
      <c r="E720" s="11" t="s">
        <v>222</v>
      </c>
      <c r="F720" s="11" t="s">
        <v>164</v>
      </c>
      <c r="G720" s="25">
        <f t="shared" si="135"/>
        <v>545</v>
      </c>
      <c r="H720" s="25">
        <f t="shared" si="135"/>
        <v>-155</v>
      </c>
      <c r="I720" s="25">
        <f t="shared" si="135"/>
        <v>390</v>
      </c>
    </row>
    <row r="721" spans="1:9" x14ac:dyDescent="0.2">
      <c r="A721" s="20" t="s">
        <v>167</v>
      </c>
      <c r="B721" s="11" t="s">
        <v>38</v>
      </c>
      <c r="C721" s="10">
        <v>8</v>
      </c>
      <c r="D721" s="10">
        <v>1</v>
      </c>
      <c r="E721" s="11" t="s">
        <v>222</v>
      </c>
      <c r="F721" s="11" t="s">
        <v>165</v>
      </c>
      <c r="G721" s="25">
        <f t="shared" si="135"/>
        <v>545</v>
      </c>
      <c r="H721" s="25">
        <f t="shared" si="135"/>
        <v>-155</v>
      </c>
      <c r="I721" s="25">
        <f t="shared" si="135"/>
        <v>390</v>
      </c>
    </row>
    <row r="722" spans="1:9" x14ac:dyDescent="0.2">
      <c r="A722" s="26" t="s">
        <v>97</v>
      </c>
      <c r="B722" s="64" t="s">
        <v>38</v>
      </c>
      <c r="C722" s="69">
        <v>8</v>
      </c>
      <c r="D722" s="69">
        <v>1</v>
      </c>
      <c r="E722" s="64" t="s">
        <v>222</v>
      </c>
      <c r="F722" s="64" t="s">
        <v>98</v>
      </c>
      <c r="G722" s="66">
        <v>545</v>
      </c>
      <c r="H722" s="66">
        <v>-155</v>
      </c>
      <c r="I722" s="66">
        <f>G722+H722</f>
        <v>390</v>
      </c>
    </row>
    <row r="723" spans="1:9" x14ac:dyDescent="0.2">
      <c r="A723" s="5" t="s">
        <v>226</v>
      </c>
      <c r="B723" s="11" t="s">
        <v>38</v>
      </c>
      <c r="C723" s="10">
        <v>8</v>
      </c>
      <c r="D723" s="10">
        <v>1</v>
      </c>
      <c r="E723" s="11" t="s">
        <v>223</v>
      </c>
      <c r="F723" s="11"/>
      <c r="G723" s="25">
        <f t="shared" ref="G723:I725" si="136">G724</f>
        <v>4800</v>
      </c>
      <c r="H723" s="25">
        <f t="shared" si="136"/>
        <v>0</v>
      </c>
      <c r="I723" s="25">
        <f t="shared" si="136"/>
        <v>4800</v>
      </c>
    </row>
    <row r="724" spans="1:9" ht="24" x14ac:dyDescent="0.2">
      <c r="A724" s="5" t="s">
        <v>166</v>
      </c>
      <c r="B724" s="11" t="s">
        <v>38</v>
      </c>
      <c r="C724" s="10">
        <v>8</v>
      </c>
      <c r="D724" s="10">
        <v>1</v>
      </c>
      <c r="E724" s="11" t="s">
        <v>223</v>
      </c>
      <c r="F724" s="11" t="s">
        <v>164</v>
      </c>
      <c r="G724" s="25">
        <f t="shared" si="136"/>
        <v>4800</v>
      </c>
      <c r="H724" s="25">
        <f t="shared" si="136"/>
        <v>0</v>
      </c>
      <c r="I724" s="25">
        <f t="shared" si="136"/>
        <v>4800</v>
      </c>
    </row>
    <row r="725" spans="1:9" x14ac:dyDescent="0.2">
      <c r="A725" s="20" t="s">
        <v>167</v>
      </c>
      <c r="B725" s="11" t="s">
        <v>38</v>
      </c>
      <c r="C725" s="10">
        <v>8</v>
      </c>
      <c r="D725" s="10">
        <v>1</v>
      </c>
      <c r="E725" s="11" t="s">
        <v>223</v>
      </c>
      <c r="F725" s="11" t="s">
        <v>165</v>
      </c>
      <c r="G725" s="25">
        <f t="shared" si="136"/>
        <v>4800</v>
      </c>
      <c r="H725" s="25">
        <f t="shared" si="136"/>
        <v>0</v>
      </c>
      <c r="I725" s="25">
        <f t="shared" si="136"/>
        <v>4800</v>
      </c>
    </row>
    <row r="726" spans="1:9" x14ac:dyDescent="0.2">
      <c r="A726" s="26" t="s">
        <v>97</v>
      </c>
      <c r="B726" s="64" t="s">
        <v>38</v>
      </c>
      <c r="C726" s="69">
        <v>8</v>
      </c>
      <c r="D726" s="69">
        <v>1</v>
      </c>
      <c r="E726" s="64" t="s">
        <v>223</v>
      </c>
      <c r="F726" s="64" t="s">
        <v>98</v>
      </c>
      <c r="G726" s="66">
        <v>4800</v>
      </c>
      <c r="H726" s="66"/>
      <c r="I726" s="66">
        <f>G726+H726</f>
        <v>4800</v>
      </c>
    </row>
    <row r="727" spans="1:9" ht="24" x14ac:dyDescent="0.2">
      <c r="A727" s="5" t="s">
        <v>471</v>
      </c>
      <c r="B727" s="11" t="s">
        <v>38</v>
      </c>
      <c r="C727" s="10">
        <v>8</v>
      </c>
      <c r="D727" s="10">
        <v>1</v>
      </c>
      <c r="E727" s="11" t="s">
        <v>227</v>
      </c>
      <c r="F727" s="11"/>
      <c r="G727" s="25">
        <f>G731+G735</f>
        <v>310</v>
      </c>
      <c r="H727" s="25">
        <f>H731+H735</f>
        <v>0</v>
      </c>
      <c r="I727" s="25">
        <f>I731+I735</f>
        <v>310</v>
      </c>
    </row>
    <row r="728" spans="1:9" ht="24" x14ac:dyDescent="0.2">
      <c r="A728" s="5" t="s">
        <v>229</v>
      </c>
      <c r="B728" s="11" t="s">
        <v>38</v>
      </c>
      <c r="C728" s="10">
        <v>8</v>
      </c>
      <c r="D728" s="10">
        <v>1</v>
      </c>
      <c r="E728" s="11" t="s">
        <v>228</v>
      </c>
      <c r="F728" s="11"/>
      <c r="G728" s="25">
        <f t="shared" ref="G728:I730" si="137">G729</f>
        <v>30</v>
      </c>
      <c r="H728" s="25">
        <f t="shared" si="137"/>
        <v>0</v>
      </c>
      <c r="I728" s="25">
        <f t="shared" si="137"/>
        <v>30</v>
      </c>
    </row>
    <row r="729" spans="1:9" ht="24" x14ac:dyDescent="0.2">
      <c r="A729" s="5" t="s">
        <v>166</v>
      </c>
      <c r="B729" s="11" t="s">
        <v>38</v>
      </c>
      <c r="C729" s="10">
        <v>8</v>
      </c>
      <c r="D729" s="10">
        <v>1</v>
      </c>
      <c r="E729" s="11" t="s">
        <v>228</v>
      </c>
      <c r="F729" s="11" t="s">
        <v>164</v>
      </c>
      <c r="G729" s="25">
        <f t="shared" si="137"/>
        <v>30</v>
      </c>
      <c r="H729" s="25">
        <f t="shared" si="137"/>
        <v>0</v>
      </c>
      <c r="I729" s="25">
        <f t="shared" si="137"/>
        <v>30</v>
      </c>
    </row>
    <row r="730" spans="1:9" x14ac:dyDescent="0.2">
      <c r="A730" s="20" t="s">
        <v>167</v>
      </c>
      <c r="B730" s="11" t="s">
        <v>38</v>
      </c>
      <c r="C730" s="10">
        <v>8</v>
      </c>
      <c r="D730" s="10">
        <v>1</v>
      </c>
      <c r="E730" s="11" t="s">
        <v>228</v>
      </c>
      <c r="F730" s="11" t="s">
        <v>165</v>
      </c>
      <c r="G730" s="25">
        <f t="shared" si="137"/>
        <v>30</v>
      </c>
      <c r="H730" s="25">
        <f t="shared" si="137"/>
        <v>0</v>
      </c>
      <c r="I730" s="25">
        <f t="shared" si="137"/>
        <v>30</v>
      </c>
    </row>
    <row r="731" spans="1:9" x14ac:dyDescent="0.2">
      <c r="A731" s="26" t="s">
        <v>97</v>
      </c>
      <c r="B731" s="64" t="s">
        <v>38</v>
      </c>
      <c r="C731" s="69">
        <v>8</v>
      </c>
      <c r="D731" s="69">
        <v>1</v>
      </c>
      <c r="E731" s="64" t="s">
        <v>228</v>
      </c>
      <c r="F731" s="64" t="s">
        <v>98</v>
      </c>
      <c r="G731" s="66">
        <v>30</v>
      </c>
      <c r="H731" s="66"/>
      <c r="I731" s="66">
        <f>G731+H731</f>
        <v>30</v>
      </c>
    </row>
    <row r="732" spans="1:9" x14ac:dyDescent="0.2">
      <c r="A732" s="5" t="s">
        <v>231</v>
      </c>
      <c r="B732" s="11" t="s">
        <v>38</v>
      </c>
      <c r="C732" s="10">
        <v>8</v>
      </c>
      <c r="D732" s="10">
        <v>1</v>
      </c>
      <c r="E732" s="11" t="s">
        <v>230</v>
      </c>
      <c r="F732" s="11"/>
      <c r="G732" s="25">
        <f t="shared" ref="G732:I734" si="138">G733</f>
        <v>280</v>
      </c>
      <c r="H732" s="25">
        <f t="shared" si="138"/>
        <v>0</v>
      </c>
      <c r="I732" s="25">
        <f t="shared" si="138"/>
        <v>280</v>
      </c>
    </row>
    <row r="733" spans="1:9" ht="24" x14ac:dyDescent="0.2">
      <c r="A733" s="5" t="s">
        <v>166</v>
      </c>
      <c r="B733" s="11" t="s">
        <v>38</v>
      </c>
      <c r="C733" s="10">
        <v>8</v>
      </c>
      <c r="D733" s="10">
        <v>1</v>
      </c>
      <c r="E733" s="11" t="s">
        <v>230</v>
      </c>
      <c r="F733" s="11" t="s">
        <v>164</v>
      </c>
      <c r="G733" s="25">
        <f t="shared" si="138"/>
        <v>280</v>
      </c>
      <c r="H733" s="25">
        <f t="shared" si="138"/>
        <v>0</v>
      </c>
      <c r="I733" s="25">
        <f t="shared" si="138"/>
        <v>280</v>
      </c>
    </row>
    <row r="734" spans="1:9" x14ac:dyDescent="0.2">
      <c r="A734" s="20" t="s">
        <v>167</v>
      </c>
      <c r="B734" s="11" t="s">
        <v>38</v>
      </c>
      <c r="C734" s="10">
        <v>8</v>
      </c>
      <c r="D734" s="10">
        <v>1</v>
      </c>
      <c r="E734" s="11" t="s">
        <v>230</v>
      </c>
      <c r="F734" s="11" t="s">
        <v>165</v>
      </c>
      <c r="G734" s="25">
        <f t="shared" si="138"/>
        <v>280</v>
      </c>
      <c r="H734" s="25">
        <f t="shared" si="138"/>
        <v>0</v>
      </c>
      <c r="I734" s="25">
        <f t="shared" si="138"/>
        <v>280</v>
      </c>
    </row>
    <row r="735" spans="1:9" x14ac:dyDescent="0.2">
      <c r="A735" s="26" t="s">
        <v>97</v>
      </c>
      <c r="B735" s="64" t="s">
        <v>38</v>
      </c>
      <c r="C735" s="69">
        <v>8</v>
      </c>
      <c r="D735" s="69">
        <v>1</v>
      </c>
      <c r="E735" s="64" t="s">
        <v>230</v>
      </c>
      <c r="F735" s="64" t="s">
        <v>98</v>
      </c>
      <c r="G735" s="66">
        <v>280</v>
      </c>
      <c r="H735" s="66"/>
      <c r="I735" s="66">
        <f>G735+H735</f>
        <v>280</v>
      </c>
    </row>
    <row r="736" spans="1:9" ht="24" x14ac:dyDescent="0.2">
      <c r="A736" s="5" t="s">
        <v>464</v>
      </c>
      <c r="B736" s="11" t="s">
        <v>38</v>
      </c>
      <c r="C736" s="10">
        <v>8</v>
      </c>
      <c r="D736" s="10">
        <v>1</v>
      </c>
      <c r="E736" s="11" t="s">
        <v>232</v>
      </c>
      <c r="F736" s="11"/>
      <c r="G736" s="25">
        <f>G737+G741+G745</f>
        <v>306.59999999999997</v>
      </c>
      <c r="H736" s="25">
        <f>H737+H741+H745</f>
        <v>0</v>
      </c>
      <c r="I736" s="25">
        <f>I737+I741+I745</f>
        <v>306.59999999999997</v>
      </c>
    </row>
    <row r="737" spans="1:9" x14ac:dyDescent="0.2">
      <c r="A737" s="5" t="s">
        <v>234</v>
      </c>
      <c r="B737" s="11" t="s">
        <v>38</v>
      </c>
      <c r="C737" s="10">
        <v>8</v>
      </c>
      <c r="D737" s="10">
        <v>1</v>
      </c>
      <c r="E737" s="11" t="s">
        <v>233</v>
      </c>
      <c r="F737" s="11"/>
      <c r="G737" s="25">
        <f t="shared" ref="G737:I739" si="139">G738</f>
        <v>215.7</v>
      </c>
      <c r="H737" s="25">
        <f t="shared" si="139"/>
        <v>0</v>
      </c>
      <c r="I737" s="25">
        <f t="shared" si="139"/>
        <v>215.7</v>
      </c>
    </row>
    <row r="738" spans="1:9" ht="24" x14ac:dyDescent="0.2">
      <c r="A738" s="5" t="s">
        <v>166</v>
      </c>
      <c r="B738" s="11" t="s">
        <v>38</v>
      </c>
      <c r="C738" s="10">
        <v>8</v>
      </c>
      <c r="D738" s="10">
        <v>1</v>
      </c>
      <c r="E738" s="11" t="s">
        <v>233</v>
      </c>
      <c r="F738" s="11" t="s">
        <v>164</v>
      </c>
      <c r="G738" s="25">
        <f t="shared" si="139"/>
        <v>215.7</v>
      </c>
      <c r="H738" s="25">
        <f t="shared" si="139"/>
        <v>0</v>
      </c>
      <c r="I738" s="25">
        <f t="shared" si="139"/>
        <v>215.7</v>
      </c>
    </row>
    <row r="739" spans="1:9" x14ac:dyDescent="0.2">
      <c r="A739" s="20" t="s">
        <v>167</v>
      </c>
      <c r="B739" s="11" t="s">
        <v>38</v>
      </c>
      <c r="C739" s="10">
        <v>8</v>
      </c>
      <c r="D739" s="10">
        <v>1</v>
      </c>
      <c r="E739" s="11" t="s">
        <v>233</v>
      </c>
      <c r="F739" s="11" t="s">
        <v>165</v>
      </c>
      <c r="G739" s="25">
        <f t="shared" si="139"/>
        <v>215.7</v>
      </c>
      <c r="H739" s="25">
        <f t="shared" si="139"/>
        <v>0</v>
      </c>
      <c r="I739" s="25">
        <f t="shared" si="139"/>
        <v>215.7</v>
      </c>
    </row>
    <row r="740" spans="1:9" x14ac:dyDescent="0.2">
      <c r="A740" s="26" t="s">
        <v>97</v>
      </c>
      <c r="B740" s="64" t="s">
        <v>38</v>
      </c>
      <c r="C740" s="69">
        <v>8</v>
      </c>
      <c r="D740" s="69">
        <v>1</v>
      </c>
      <c r="E740" s="64" t="s">
        <v>233</v>
      </c>
      <c r="F740" s="64" t="s">
        <v>98</v>
      </c>
      <c r="G740" s="66">
        <v>215.7</v>
      </c>
      <c r="H740" s="66"/>
      <c r="I740" s="66">
        <f>G740+H740</f>
        <v>215.7</v>
      </c>
    </row>
    <row r="741" spans="1:9" ht="24" x14ac:dyDescent="0.2">
      <c r="A741" s="5" t="s">
        <v>237</v>
      </c>
      <c r="B741" s="11" t="s">
        <v>38</v>
      </c>
      <c r="C741" s="10">
        <v>8</v>
      </c>
      <c r="D741" s="10">
        <v>1</v>
      </c>
      <c r="E741" s="11" t="s">
        <v>238</v>
      </c>
      <c r="F741" s="11"/>
      <c r="G741" s="25">
        <f t="shared" ref="G741:I743" si="140">G742</f>
        <v>3.2</v>
      </c>
      <c r="H741" s="25">
        <f t="shared" si="140"/>
        <v>0</v>
      </c>
      <c r="I741" s="25">
        <f t="shared" si="140"/>
        <v>3.2</v>
      </c>
    </row>
    <row r="742" spans="1:9" ht="24" x14ac:dyDescent="0.2">
      <c r="A742" s="5" t="s">
        <v>166</v>
      </c>
      <c r="B742" s="11" t="s">
        <v>38</v>
      </c>
      <c r="C742" s="10">
        <v>8</v>
      </c>
      <c r="D742" s="10">
        <v>1</v>
      </c>
      <c r="E742" s="11" t="s">
        <v>238</v>
      </c>
      <c r="F742" s="11" t="s">
        <v>164</v>
      </c>
      <c r="G742" s="25">
        <f t="shared" si="140"/>
        <v>3.2</v>
      </c>
      <c r="H742" s="25">
        <f t="shared" si="140"/>
        <v>0</v>
      </c>
      <c r="I742" s="25">
        <f t="shared" si="140"/>
        <v>3.2</v>
      </c>
    </row>
    <row r="743" spans="1:9" x14ac:dyDescent="0.2">
      <c r="A743" s="20" t="s">
        <v>167</v>
      </c>
      <c r="B743" s="11" t="s">
        <v>38</v>
      </c>
      <c r="C743" s="10">
        <v>8</v>
      </c>
      <c r="D743" s="10">
        <v>1</v>
      </c>
      <c r="E743" s="11" t="s">
        <v>238</v>
      </c>
      <c r="F743" s="11" t="s">
        <v>165</v>
      </c>
      <c r="G743" s="25">
        <f t="shared" si="140"/>
        <v>3.2</v>
      </c>
      <c r="H743" s="25">
        <f t="shared" si="140"/>
        <v>0</v>
      </c>
      <c r="I743" s="25">
        <f t="shared" si="140"/>
        <v>3.2</v>
      </c>
    </row>
    <row r="744" spans="1:9" x14ac:dyDescent="0.2">
      <c r="A744" s="26" t="s">
        <v>97</v>
      </c>
      <c r="B744" s="64" t="s">
        <v>38</v>
      </c>
      <c r="C744" s="69">
        <v>8</v>
      </c>
      <c r="D744" s="69">
        <v>1</v>
      </c>
      <c r="E744" s="64" t="s">
        <v>238</v>
      </c>
      <c r="F744" s="64" t="s">
        <v>98</v>
      </c>
      <c r="G744" s="66">
        <v>3.2</v>
      </c>
      <c r="H744" s="66"/>
      <c r="I744" s="66">
        <f>G744+H744</f>
        <v>3.2</v>
      </c>
    </row>
    <row r="745" spans="1:9" x14ac:dyDescent="0.2">
      <c r="A745" s="5" t="s">
        <v>466</v>
      </c>
      <c r="B745" s="11" t="s">
        <v>38</v>
      </c>
      <c r="C745" s="10">
        <v>8</v>
      </c>
      <c r="D745" s="10">
        <v>1</v>
      </c>
      <c r="E745" s="11" t="s">
        <v>239</v>
      </c>
      <c r="F745" s="11"/>
      <c r="G745" s="25">
        <f t="shared" ref="G745:I747" si="141">G746</f>
        <v>87.7</v>
      </c>
      <c r="H745" s="25">
        <f t="shared" si="141"/>
        <v>0</v>
      </c>
      <c r="I745" s="25">
        <f t="shared" si="141"/>
        <v>87.7</v>
      </c>
    </row>
    <row r="746" spans="1:9" ht="24" x14ac:dyDescent="0.2">
      <c r="A746" s="5" t="s">
        <v>166</v>
      </c>
      <c r="B746" s="11" t="s">
        <v>38</v>
      </c>
      <c r="C746" s="10">
        <v>8</v>
      </c>
      <c r="D746" s="10">
        <v>1</v>
      </c>
      <c r="E746" s="11" t="s">
        <v>239</v>
      </c>
      <c r="F746" s="11" t="s">
        <v>164</v>
      </c>
      <c r="G746" s="25">
        <f t="shared" si="141"/>
        <v>87.7</v>
      </c>
      <c r="H746" s="25">
        <f t="shared" si="141"/>
        <v>0</v>
      </c>
      <c r="I746" s="25">
        <f t="shared" si="141"/>
        <v>87.7</v>
      </c>
    </row>
    <row r="747" spans="1:9" x14ac:dyDescent="0.2">
      <c r="A747" s="20" t="s">
        <v>167</v>
      </c>
      <c r="B747" s="11" t="s">
        <v>38</v>
      </c>
      <c r="C747" s="10">
        <v>8</v>
      </c>
      <c r="D747" s="10">
        <v>1</v>
      </c>
      <c r="E747" s="11" t="s">
        <v>239</v>
      </c>
      <c r="F747" s="11" t="s">
        <v>165</v>
      </c>
      <c r="G747" s="25">
        <f t="shared" si="141"/>
        <v>87.7</v>
      </c>
      <c r="H747" s="25">
        <f t="shared" si="141"/>
        <v>0</v>
      </c>
      <c r="I747" s="25">
        <f t="shared" si="141"/>
        <v>87.7</v>
      </c>
    </row>
    <row r="748" spans="1:9" x14ac:dyDescent="0.2">
      <c r="A748" s="26" t="s">
        <v>97</v>
      </c>
      <c r="B748" s="64" t="s">
        <v>38</v>
      </c>
      <c r="C748" s="69">
        <v>8</v>
      </c>
      <c r="D748" s="69">
        <v>1</v>
      </c>
      <c r="E748" s="64" t="s">
        <v>239</v>
      </c>
      <c r="F748" s="64" t="s">
        <v>98</v>
      </c>
      <c r="G748" s="66">
        <v>87.7</v>
      </c>
      <c r="H748" s="66"/>
      <c r="I748" s="66">
        <f>G748+H748</f>
        <v>87.7</v>
      </c>
    </row>
    <row r="749" spans="1:9" ht="36" x14ac:dyDescent="0.2">
      <c r="A749" s="5" t="s">
        <v>256</v>
      </c>
      <c r="B749" s="11" t="s">
        <v>38</v>
      </c>
      <c r="C749" s="10">
        <v>8</v>
      </c>
      <c r="D749" s="10">
        <v>1</v>
      </c>
      <c r="E749" s="11" t="s">
        <v>252</v>
      </c>
      <c r="F749" s="11"/>
      <c r="G749" s="25">
        <f>G750+G754</f>
        <v>246.5</v>
      </c>
      <c r="H749" s="25">
        <f>H750+H754</f>
        <v>0</v>
      </c>
      <c r="I749" s="25">
        <f>I750+I754</f>
        <v>246.5</v>
      </c>
    </row>
    <row r="750" spans="1:9" ht="24" x14ac:dyDescent="0.2">
      <c r="A750" s="5" t="s">
        <v>253</v>
      </c>
      <c r="B750" s="11" t="s">
        <v>38</v>
      </c>
      <c r="C750" s="10">
        <v>8</v>
      </c>
      <c r="D750" s="10">
        <v>1</v>
      </c>
      <c r="E750" s="11" t="s">
        <v>254</v>
      </c>
      <c r="F750" s="11"/>
      <c r="G750" s="25">
        <f t="shared" ref="G750:I752" si="142">G751</f>
        <v>243.5</v>
      </c>
      <c r="H750" s="25">
        <f t="shared" si="142"/>
        <v>0</v>
      </c>
      <c r="I750" s="25">
        <f t="shared" si="142"/>
        <v>243.5</v>
      </c>
    </row>
    <row r="751" spans="1:9" ht="24" x14ac:dyDescent="0.2">
      <c r="A751" s="5" t="s">
        <v>166</v>
      </c>
      <c r="B751" s="11" t="s">
        <v>38</v>
      </c>
      <c r="C751" s="10">
        <v>8</v>
      </c>
      <c r="D751" s="10">
        <v>1</v>
      </c>
      <c r="E751" s="11" t="s">
        <v>254</v>
      </c>
      <c r="F751" s="11" t="s">
        <v>164</v>
      </c>
      <c r="G751" s="25">
        <f t="shared" si="142"/>
        <v>243.5</v>
      </c>
      <c r="H751" s="25">
        <f t="shared" si="142"/>
        <v>0</v>
      </c>
      <c r="I751" s="25">
        <f t="shared" si="142"/>
        <v>243.5</v>
      </c>
    </row>
    <row r="752" spans="1:9" x14ac:dyDescent="0.2">
      <c r="A752" s="20" t="s">
        <v>167</v>
      </c>
      <c r="B752" s="11" t="s">
        <v>38</v>
      </c>
      <c r="C752" s="10">
        <v>8</v>
      </c>
      <c r="D752" s="10">
        <v>1</v>
      </c>
      <c r="E752" s="11" t="s">
        <v>254</v>
      </c>
      <c r="F752" s="11" t="s">
        <v>165</v>
      </c>
      <c r="G752" s="25">
        <f t="shared" si="142"/>
        <v>243.5</v>
      </c>
      <c r="H752" s="25">
        <f t="shared" si="142"/>
        <v>0</v>
      </c>
      <c r="I752" s="25">
        <f t="shared" si="142"/>
        <v>243.5</v>
      </c>
    </row>
    <row r="753" spans="1:9" x14ac:dyDescent="0.2">
      <c r="A753" s="26" t="s">
        <v>97</v>
      </c>
      <c r="B753" s="64" t="s">
        <v>38</v>
      </c>
      <c r="C753" s="69">
        <v>8</v>
      </c>
      <c r="D753" s="69">
        <v>1</v>
      </c>
      <c r="E753" s="64" t="s">
        <v>254</v>
      </c>
      <c r="F753" s="64" t="s">
        <v>98</v>
      </c>
      <c r="G753" s="66">
        <v>243.5</v>
      </c>
      <c r="H753" s="66"/>
      <c r="I753" s="66">
        <f>G753+H753</f>
        <v>243.5</v>
      </c>
    </row>
    <row r="754" spans="1:9" ht="24" x14ac:dyDescent="0.2">
      <c r="A754" s="5" t="s">
        <v>456</v>
      </c>
      <c r="B754" s="11" t="s">
        <v>38</v>
      </c>
      <c r="C754" s="10">
        <v>8</v>
      </c>
      <c r="D754" s="10">
        <v>1</v>
      </c>
      <c r="E754" s="11" t="s">
        <v>255</v>
      </c>
      <c r="F754" s="11"/>
      <c r="G754" s="25">
        <f t="shared" ref="G754:I756" si="143">G755</f>
        <v>3</v>
      </c>
      <c r="H754" s="25">
        <f t="shared" si="143"/>
        <v>0</v>
      </c>
      <c r="I754" s="25">
        <f t="shared" si="143"/>
        <v>3</v>
      </c>
    </row>
    <row r="755" spans="1:9" ht="24" x14ac:dyDescent="0.2">
      <c r="A755" s="5" t="s">
        <v>166</v>
      </c>
      <c r="B755" s="11" t="s">
        <v>38</v>
      </c>
      <c r="C755" s="10">
        <v>8</v>
      </c>
      <c r="D755" s="10">
        <v>1</v>
      </c>
      <c r="E755" s="11" t="s">
        <v>255</v>
      </c>
      <c r="F755" s="11" t="s">
        <v>164</v>
      </c>
      <c r="G755" s="25">
        <f t="shared" si="143"/>
        <v>3</v>
      </c>
      <c r="H755" s="25">
        <f t="shared" si="143"/>
        <v>0</v>
      </c>
      <c r="I755" s="25">
        <f t="shared" si="143"/>
        <v>3</v>
      </c>
    </row>
    <row r="756" spans="1:9" x14ac:dyDescent="0.2">
      <c r="A756" s="20" t="s">
        <v>167</v>
      </c>
      <c r="B756" s="11" t="s">
        <v>38</v>
      </c>
      <c r="C756" s="10">
        <v>8</v>
      </c>
      <c r="D756" s="10">
        <v>1</v>
      </c>
      <c r="E756" s="11" t="s">
        <v>255</v>
      </c>
      <c r="F756" s="11" t="s">
        <v>165</v>
      </c>
      <c r="G756" s="25">
        <f t="shared" si="143"/>
        <v>3</v>
      </c>
      <c r="H756" s="25">
        <f t="shared" si="143"/>
        <v>0</v>
      </c>
      <c r="I756" s="25">
        <f t="shared" si="143"/>
        <v>3</v>
      </c>
    </row>
    <row r="757" spans="1:9" x14ac:dyDescent="0.2">
      <c r="A757" s="26" t="s">
        <v>97</v>
      </c>
      <c r="B757" s="64" t="s">
        <v>38</v>
      </c>
      <c r="C757" s="69">
        <v>8</v>
      </c>
      <c r="D757" s="69">
        <v>1</v>
      </c>
      <c r="E757" s="64" t="s">
        <v>255</v>
      </c>
      <c r="F757" s="64" t="s">
        <v>98</v>
      </c>
      <c r="G757" s="66">
        <v>3</v>
      </c>
      <c r="H757" s="66"/>
      <c r="I757" s="66">
        <f>G757+H757</f>
        <v>3</v>
      </c>
    </row>
    <row r="758" spans="1:9" ht="24" x14ac:dyDescent="0.2">
      <c r="A758" s="5" t="s">
        <v>287</v>
      </c>
      <c r="B758" s="11" t="s">
        <v>38</v>
      </c>
      <c r="C758" s="10">
        <v>8</v>
      </c>
      <c r="D758" s="10">
        <v>1</v>
      </c>
      <c r="E758" s="11" t="s">
        <v>286</v>
      </c>
      <c r="F758" s="11"/>
      <c r="G758" s="25">
        <f t="shared" ref="G758:I761" si="144">G759</f>
        <v>281.8</v>
      </c>
      <c r="H758" s="25">
        <f t="shared" si="144"/>
        <v>0</v>
      </c>
      <c r="I758" s="25">
        <f t="shared" si="144"/>
        <v>281.8</v>
      </c>
    </row>
    <row r="759" spans="1:9" ht="36" x14ac:dyDescent="0.2">
      <c r="A759" s="5" t="s">
        <v>251</v>
      </c>
      <c r="B759" s="11" t="s">
        <v>38</v>
      </c>
      <c r="C759" s="10">
        <v>8</v>
      </c>
      <c r="D759" s="10">
        <v>1</v>
      </c>
      <c r="E759" s="11" t="s">
        <v>285</v>
      </c>
      <c r="F759" s="11"/>
      <c r="G759" s="25">
        <f t="shared" si="144"/>
        <v>281.8</v>
      </c>
      <c r="H759" s="25">
        <f t="shared" si="144"/>
        <v>0</v>
      </c>
      <c r="I759" s="25">
        <f t="shared" si="144"/>
        <v>281.8</v>
      </c>
    </row>
    <row r="760" spans="1:9" ht="24" x14ac:dyDescent="0.2">
      <c r="A760" s="5" t="s">
        <v>166</v>
      </c>
      <c r="B760" s="11" t="s">
        <v>38</v>
      </c>
      <c r="C760" s="10">
        <v>8</v>
      </c>
      <c r="D760" s="10">
        <v>1</v>
      </c>
      <c r="E760" s="11" t="s">
        <v>285</v>
      </c>
      <c r="F760" s="11" t="s">
        <v>164</v>
      </c>
      <c r="G760" s="25">
        <f t="shared" si="144"/>
        <v>281.8</v>
      </c>
      <c r="H760" s="25">
        <f t="shared" si="144"/>
        <v>0</v>
      </c>
      <c r="I760" s="25">
        <f t="shared" si="144"/>
        <v>281.8</v>
      </c>
    </row>
    <row r="761" spans="1:9" x14ac:dyDescent="0.2">
      <c r="A761" s="20" t="s">
        <v>167</v>
      </c>
      <c r="B761" s="11" t="s">
        <v>38</v>
      </c>
      <c r="C761" s="10">
        <v>8</v>
      </c>
      <c r="D761" s="10">
        <v>1</v>
      </c>
      <c r="E761" s="11" t="s">
        <v>285</v>
      </c>
      <c r="F761" s="11" t="s">
        <v>165</v>
      </c>
      <c r="G761" s="25">
        <f t="shared" si="144"/>
        <v>281.8</v>
      </c>
      <c r="H761" s="25">
        <f t="shared" si="144"/>
        <v>0</v>
      </c>
      <c r="I761" s="25">
        <f t="shared" si="144"/>
        <v>281.8</v>
      </c>
    </row>
    <row r="762" spans="1:9" x14ac:dyDescent="0.2">
      <c r="A762" s="26" t="s">
        <v>97</v>
      </c>
      <c r="B762" s="64" t="s">
        <v>38</v>
      </c>
      <c r="C762" s="69">
        <v>8</v>
      </c>
      <c r="D762" s="69">
        <v>1</v>
      </c>
      <c r="E762" s="64" t="s">
        <v>285</v>
      </c>
      <c r="F762" s="64" t="s">
        <v>98</v>
      </c>
      <c r="G762" s="66">
        <v>281.8</v>
      </c>
      <c r="H762" s="66"/>
      <c r="I762" s="66">
        <f>G762+H762</f>
        <v>281.8</v>
      </c>
    </row>
    <row r="763" spans="1:9" ht="24" x14ac:dyDescent="0.2">
      <c r="A763" s="52" t="s">
        <v>564</v>
      </c>
      <c r="B763" s="11" t="s">
        <v>38</v>
      </c>
      <c r="C763" s="10">
        <v>8</v>
      </c>
      <c r="D763" s="10">
        <v>1</v>
      </c>
      <c r="E763" s="11" t="s">
        <v>563</v>
      </c>
      <c r="F763" s="86"/>
      <c r="G763" s="25">
        <f>G764</f>
        <v>11130.1</v>
      </c>
      <c r="H763" s="25">
        <f t="shared" ref="H763:I765" si="145">H764</f>
        <v>0</v>
      </c>
      <c r="I763" s="25">
        <f t="shared" si="145"/>
        <v>11130.1</v>
      </c>
    </row>
    <row r="764" spans="1:9" ht="24" x14ac:dyDescent="0.2">
      <c r="A764" s="240" t="s">
        <v>400</v>
      </c>
      <c r="B764" s="11" t="s">
        <v>38</v>
      </c>
      <c r="C764" s="10">
        <v>8</v>
      </c>
      <c r="D764" s="10">
        <v>1</v>
      </c>
      <c r="E764" s="11" t="s">
        <v>563</v>
      </c>
      <c r="F764" s="11" t="s">
        <v>182</v>
      </c>
      <c r="G764" s="25">
        <f>G765</f>
        <v>11130.1</v>
      </c>
      <c r="H764" s="25">
        <f t="shared" si="145"/>
        <v>0</v>
      </c>
      <c r="I764" s="25">
        <f t="shared" si="145"/>
        <v>11130.1</v>
      </c>
    </row>
    <row r="765" spans="1:9" x14ac:dyDescent="0.2">
      <c r="A765" s="5" t="s">
        <v>184</v>
      </c>
      <c r="B765" s="11" t="s">
        <v>38</v>
      </c>
      <c r="C765" s="10">
        <v>8</v>
      </c>
      <c r="D765" s="10">
        <v>1</v>
      </c>
      <c r="E765" s="11" t="s">
        <v>563</v>
      </c>
      <c r="F765" s="11" t="s">
        <v>183</v>
      </c>
      <c r="G765" s="25">
        <f>G766</f>
        <v>11130.1</v>
      </c>
      <c r="H765" s="25">
        <f t="shared" si="145"/>
        <v>0</v>
      </c>
      <c r="I765" s="25">
        <f t="shared" si="145"/>
        <v>11130.1</v>
      </c>
    </row>
    <row r="766" spans="1:9" ht="24" x14ac:dyDescent="0.2">
      <c r="A766" s="241" t="s">
        <v>401</v>
      </c>
      <c r="B766" s="64" t="s">
        <v>38</v>
      </c>
      <c r="C766" s="69">
        <v>8</v>
      </c>
      <c r="D766" s="69">
        <v>1</v>
      </c>
      <c r="E766" s="64" t="s">
        <v>563</v>
      </c>
      <c r="F766" s="64" t="s">
        <v>152</v>
      </c>
      <c r="G766" s="66">
        <v>11130.1</v>
      </c>
      <c r="H766" s="66">
        <f>248.7-248.7</f>
        <v>0</v>
      </c>
      <c r="I766" s="66">
        <f>G766+H766</f>
        <v>11130.1</v>
      </c>
    </row>
    <row r="767" spans="1:9" ht="60" x14ac:dyDescent="0.2">
      <c r="A767" s="362" t="s">
        <v>644</v>
      </c>
      <c r="B767" s="11" t="s">
        <v>38</v>
      </c>
      <c r="C767" s="10">
        <v>8</v>
      </c>
      <c r="D767" s="10">
        <v>1</v>
      </c>
      <c r="E767" s="11" t="s">
        <v>645</v>
      </c>
      <c r="F767" s="11"/>
      <c r="G767" s="25">
        <f t="shared" ref="G767:I769" si="146">G768</f>
        <v>0</v>
      </c>
      <c r="H767" s="25">
        <f t="shared" si="146"/>
        <v>38.1</v>
      </c>
      <c r="I767" s="25">
        <f t="shared" si="146"/>
        <v>38.1</v>
      </c>
    </row>
    <row r="768" spans="1:9" ht="24" x14ac:dyDescent="0.2">
      <c r="A768" s="362" t="s">
        <v>166</v>
      </c>
      <c r="B768" s="11" t="s">
        <v>38</v>
      </c>
      <c r="C768" s="10">
        <v>8</v>
      </c>
      <c r="D768" s="10">
        <v>1</v>
      </c>
      <c r="E768" s="11" t="s">
        <v>645</v>
      </c>
      <c r="F768" s="11" t="s">
        <v>164</v>
      </c>
      <c r="G768" s="25">
        <f t="shared" si="146"/>
        <v>0</v>
      </c>
      <c r="H768" s="25">
        <f t="shared" si="146"/>
        <v>38.1</v>
      </c>
      <c r="I768" s="25">
        <f t="shared" si="146"/>
        <v>38.1</v>
      </c>
    </row>
    <row r="769" spans="1:9" x14ac:dyDescent="0.2">
      <c r="A769" s="363" t="s">
        <v>167</v>
      </c>
      <c r="B769" s="11" t="s">
        <v>38</v>
      </c>
      <c r="C769" s="10">
        <v>8</v>
      </c>
      <c r="D769" s="10">
        <v>1</v>
      </c>
      <c r="E769" s="11" t="s">
        <v>645</v>
      </c>
      <c r="F769" s="11" t="s">
        <v>165</v>
      </c>
      <c r="G769" s="25">
        <f t="shared" si="146"/>
        <v>0</v>
      </c>
      <c r="H769" s="25">
        <f t="shared" si="146"/>
        <v>38.1</v>
      </c>
      <c r="I769" s="25">
        <f t="shared" si="146"/>
        <v>38.1</v>
      </c>
    </row>
    <row r="770" spans="1:9" x14ac:dyDescent="0.2">
      <c r="A770" s="364" t="s">
        <v>97</v>
      </c>
      <c r="B770" s="64" t="s">
        <v>38</v>
      </c>
      <c r="C770" s="69">
        <v>8</v>
      </c>
      <c r="D770" s="69">
        <v>1</v>
      </c>
      <c r="E770" s="64" t="s">
        <v>645</v>
      </c>
      <c r="F770" s="64" t="s">
        <v>98</v>
      </c>
      <c r="G770" s="66">
        <v>0</v>
      </c>
      <c r="H770" s="66">
        <v>38.1</v>
      </c>
      <c r="I770" s="66">
        <f>G770+H770</f>
        <v>38.1</v>
      </c>
    </row>
    <row r="771" spans="1:9" s="159" customFormat="1" ht="24" x14ac:dyDescent="0.2">
      <c r="A771" s="5" t="s">
        <v>420</v>
      </c>
      <c r="B771" s="11" t="s">
        <v>38</v>
      </c>
      <c r="C771" s="10">
        <v>8</v>
      </c>
      <c r="D771" s="10">
        <v>1</v>
      </c>
      <c r="E771" s="11" t="s">
        <v>419</v>
      </c>
      <c r="F771" s="11"/>
      <c r="G771" s="25">
        <f t="shared" ref="G771:I773" si="147">G772</f>
        <v>7249.4</v>
      </c>
      <c r="H771" s="25">
        <f t="shared" si="147"/>
        <v>0</v>
      </c>
      <c r="I771" s="25">
        <f t="shared" si="147"/>
        <v>7249.4</v>
      </c>
    </row>
    <row r="772" spans="1:9" s="159" customFormat="1" ht="24" x14ac:dyDescent="0.2">
      <c r="A772" s="5" t="s">
        <v>166</v>
      </c>
      <c r="B772" s="11" t="s">
        <v>38</v>
      </c>
      <c r="C772" s="10">
        <v>8</v>
      </c>
      <c r="D772" s="10">
        <v>1</v>
      </c>
      <c r="E772" s="11" t="s">
        <v>419</v>
      </c>
      <c r="F772" s="11" t="s">
        <v>164</v>
      </c>
      <c r="G772" s="25">
        <f t="shared" si="147"/>
        <v>7249.4</v>
      </c>
      <c r="H772" s="25">
        <f t="shared" si="147"/>
        <v>0</v>
      </c>
      <c r="I772" s="25">
        <f t="shared" si="147"/>
        <v>7249.4</v>
      </c>
    </row>
    <row r="773" spans="1:9" s="159" customFormat="1" x14ac:dyDescent="0.2">
      <c r="A773" s="20" t="s">
        <v>167</v>
      </c>
      <c r="B773" s="11" t="s">
        <v>38</v>
      </c>
      <c r="C773" s="10">
        <v>8</v>
      </c>
      <c r="D773" s="10">
        <v>1</v>
      </c>
      <c r="E773" s="11" t="s">
        <v>419</v>
      </c>
      <c r="F773" s="11" t="s">
        <v>165</v>
      </c>
      <c r="G773" s="25">
        <f t="shared" si="147"/>
        <v>7249.4</v>
      </c>
      <c r="H773" s="25">
        <f t="shared" si="147"/>
        <v>0</v>
      </c>
      <c r="I773" s="25">
        <f t="shared" si="147"/>
        <v>7249.4</v>
      </c>
    </row>
    <row r="774" spans="1:9" s="159" customFormat="1" x14ac:dyDescent="0.2">
      <c r="A774" s="26" t="s">
        <v>97</v>
      </c>
      <c r="B774" s="64" t="s">
        <v>38</v>
      </c>
      <c r="C774" s="69">
        <v>8</v>
      </c>
      <c r="D774" s="69">
        <v>1</v>
      </c>
      <c r="E774" s="64" t="s">
        <v>419</v>
      </c>
      <c r="F774" s="64" t="s">
        <v>98</v>
      </c>
      <c r="G774" s="66">
        <v>7249.4</v>
      </c>
      <c r="H774" s="66">
        <v>0</v>
      </c>
      <c r="I774" s="66">
        <f>G774+H774</f>
        <v>7249.4</v>
      </c>
    </row>
    <row r="775" spans="1:9" s="159" customFormat="1" ht="24" x14ac:dyDescent="0.2">
      <c r="A775" s="5" t="s">
        <v>420</v>
      </c>
      <c r="B775" s="11" t="s">
        <v>38</v>
      </c>
      <c r="C775" s="10">
        <v>8</v>
      </c>
      <c r="D775" s="10">
        <v>1</v>
      </c>
      <c r="E775" s="11" t="s">
        <v>499</v>
      </c>
      <c r="F775" s="11"/>
      <c r="G775" s="25">
        <f t="shared" ref="G775:I777" si="148">G776</f>
        <v>1466.1</v>
      </c>
      <c r="H775" s="25">
        <f t="shared" si="148"/>
        <v>0</v>
      </c>
      <c r="I775" s="25">
        <f t="shared" si="148"/>
        <v>1466.1</v>
      </c>
    </row>
    <row r="776" spans="1:9" s="159" customFormat="1" ht="24" customHeight="1" x14ac:dyDescent="0.2">
      <c r="A776" s="5" t="s">
        <v>369</v>
      </c>
      <c r="B776" s="11" t="s">
        <v>38</v>
      </c>
      <c r="C776" s="10">
        <v>8</v>
      </c>
      <c r="D776" s="10">
        <v>1</v>
      </c>
      <c r="E776" s="11" t="s">
        <v>499</v>
      </c>
      <c r="F776" s="11" t="s">
        <v>164</v>
      </c>
      <c r="G776" s="25">
        <f t="shared" si="148"/>
        <v>1466.1</v>
      </c>
      <c r="H776" s="25">
        <f t="shared" si="148"/>
        <v>0</v>
      </c>
      <c r="I776" s="25">
        <f t="shared" si="148"/>
        <v>1466.1</v>
      </c>
    </row>
    <row r="777" spans="1:9" s="159" customFormat="1" x14ac:dyDescent="0.2">
      <c r="A777" s="20" t="s">
        <v>167</v>
      </c>
      <c r="B777" s="11" t="s">
        <v>38</v>
      </c>
      <c r="C777" s="10">
        <v>8</v>
      </c>
      <c r="D777" s="10">
        <v>1</v>
      </c>
      <c r="E777" s="11" t="s">
        <v>499</v>
      </c>
      <c r="F777" s="11" t="s">
        <v>165</v>
      </c>
      <c r="G777" s="25">
        <f t="shared" si="148"/>
        <v>1466.1</v>
      </c>
      <c r="H777" s="25">
        <f t="shared" si="148"/>
        <v>0</v>
      </c>
      <c r="I777" s="25">
        <f t="shared" si="148"/>
        <v>1466.1</v>
      </c>
    </row>
    <row r="778" spans="1:9" s="159" customFormat="1" x14ac:dyDescent="0.2">
      <c r="A778" s="26" t="s">
        <v>97</v>
      </c>
      <c r="B778" s="64" t="s">
        <v>38</v>
      </c>
      <c r="C778" s="69">
        <v>8</v>
      </c>
      <c r="D778" s="69">
        <v>1</v>
      </c>
      <c r="E778" s="64" t="s">
        <v>499</v>
      </c>
      <c r="F778" s="64" t="s">
        <v>98</v>
      </c>
      <c r="G778" s="66">
        <v>1466.1</v>
      </c>
      <c r="H778" s="66">
        <v>0</v>
      </c>
      <c r="I778" s="66">
        <f>G778+H778</f>
        <v>1466.1</v>
      </c>
    </row>
    <row r="779" spans="1:9" s="159" customFormat="1" x14ac:dyDescent="0.2">
      <c r="A779" s="83" t="s">
        <v>71</v>
      </c>
      <c r="B779" s="11" t="s">
        <v>38</v>
      </c>
      <c r="C779" s="10">
        <v>8</v>
      </c>
      <c r="D779" s="10">
        <v>4</v>
      </c>
      <c r="E779" s="11"/>
      <c r="F779" s="11"/>
      <c r="G779" s="25">
        <f>G780</f>
        <v>28388.7</v>
      </c>
      <c r="H779" s="25">
        <f>H780</f>
        <v>1407.3</v>
      </c>
      <c r="I779" s="25">
        <f>I780</f>
        <v>29796</v>
      </c>
    </row>
    <row r="780" spans="1:9" x14ac:dyDescent="0.2">
      <c r="A780" s="5" t="s">
        <v>148</v>
      </c>
      <c r="B780" s="11" t="s">
        <v>38</v>
      </c>
      <c r="C780" s="10">
        <v>8</v>
      </c>
      <c r="D780" s="10">
        <v>4</v>
      </c>
      <c r="E780" s="11" t="s">
        <v>147</v>
      </c>
      <c r="F780" s="11"/>
      <c r="G780" s="25">
        <f>G781+G793+G797+G802+G814</f>
        <v>28388.7</v>
      </c>
      <c r="H780" s="25">
        <f>H781+H793+H797+H802+H814</f>
        <v>1407.3</v>
      </c>
      <c r="I780" s="25">
        <f>I781+I793+I797+I802+I814</f>
        <v>29796</v>
      </c>
    </row>
    <row r="781" spans="1:9" ht="24" x14ac:dyDescent="0.2">
      <c r="A781" s="71" t="s">
        <v>150</v>
      </c>
      <c r="B781" s="11" t="s">
        <v>38</v>
      </c>
      <c r="C781" s="13" t="s">
        <v>22</v>
      </c>
      <c r="D781" s="13" t="s">
        <v>10</v>
      </c>
      <c r="E781" s="11" t="s">
        <v>151</v>
      </c>
      <c r="F781" s="11" t="s">
        <v>7</v>
      </c>
      <c r="G781" s="25">
        <f>G782+G786+G790</f>
        <v>7744</v>
      </c>
      <c r="H781" s="25">
        <f>H782+H786+H790</f>
        <v>183.20000000000002</v>
      </c>
      <c r="I781" s="25">
        <f>I782+I786+I790</f>
        <v>7927.2</v>
      </c>
    </row>
    <row r="782" spans="1:9" ht="48" x14ac:dyDescent="0.2">
      <c r="A782" s="71" t="s">
        <v>404</v>
      </c>
      <c r="B782" s="11" t="s">
        <v>38</v>
      </c>
      <c r="C782" s="13" t="s">
        <v>22</v>
      </c>
      <c r="D782" s="13" t="s">
        <v>10</v>
      </c>
      <c r="E782" s="11" t="s">
        <v>151</v>
      </c>
      <c r="F782" s="11" t="s">
        <v>171</v>
      </c>
      <c r="G782" s="25">
        <f>G783</f>
        <v>6445.3</v>
      </c>
      <c r="H782" s="25">
        <f>H783</f>
        <v>44.4</v>
      </c>
      <c r="I782" s="25">
        <f>I783</f>
        <v>6489.7</v>
      </c>
    </row>
    <row r="783" spans="1:9" ht="24" x14ac:dyDescent="0.2">
      <c r="A783" s="5" t="s">
        <v>172</v>
      </c>
      <c r="B783" s="11" t="s">
        <v>38</v>
      </c>
      <c r="C783" s="13" t="s">
        <v>22</v>
      </c>
      <c r="D783" s="13" t="s">
        <v>10</v>
      </c>
      <c r="E783" s="11" t="s">
        <v>151</v>
      </c>
      <c r="F783" s="11" t="s">
        <v>170</v>
      </c>
      <c r="G783" s="25">
        <f>G784+G785</f>
        <v>6445.3</v>
      </c>
      <c r="H783" s="25">
        <f>H784+H785</f>
        <v>44.4</v>
      </c>
      <c r="I783" s="25">
        <f>I784+I785</f>
        <v>6489.7</v>
      </c>
    </row>
    <row r="784" spans="1:9" ht="25.5" x14ac:dyDescent="0.2">
      <c r="A784" s="73" t="s">
        <v>394</v>
      </c>
      <c r="B784" s="64" t="s">
        <v>38</v>
      </c>
      <c r="C784" s="65" t="s">
        <v>22</v>
      </c>
      <c r="D784" s="65" t="s">
        <v>10</v>
      </c>
      <c r="E784" s="64" t="s">
        <v>151</v>
      </c>
      <c r="F784" s="64" t="s">
        <v>87</v>
      </c>
      <c r="G784" s="66">
        <v>6417</v>
      </c>
      <c r="H784" s="66">
        <v>0</v>
      </c>
      <c r="I784" s="66">
        <f>G784+H784</f>
        <v>6417</v>
      </c>
    </row>
    <row r="785" spans="1:9" ht="25.5" x14ac:dyDescent="0.2">
      <c r="A785" s="73" t="s">
        <v>395</v>
      </c>
      <c r="B785" s="64" t="s">
        <v>38</v>
      </c>
      <c r="C785" s="65" t="s">
        <v>22</v>
      </c>
      <c r="D785" s="65" t="s">
        <v>10</v>
      </c>
      <c r="E785" s="64" t="s">
        <v>151</v>
      </c>
      <c r="F785" s="64" t="s">
        <v>88</v>
      </c>
      <c r="G785" s="66">
        <v>28.3</v>
      </c>
      <c r="H785" s="66">
        <v>44.4</v>
      </c>
      <c r="I785" s="66">
        <f>G785+H785</f>
        <v>72.7</v>
      </c>
    </row>
    <row r="786" spans="1:9" ht="25.5" x14ac:dyDescent="0.2">
      <c r="A786" s="105" t="s">
        <v>387</v>
      </c>
      <c r="B786" s="11" t="s">
        <v>38</v>
      </c>
      <c r="C786" s="13" t="s">
        <v>22</v>
      </c>
      <c r="D786" s="13" t="s">
        <v>10</v>
      </c>
      <c r="E786" s="11" t="s">
        <v>151</v>
      </c>
      <c r="F786" s="11" t="s">
        <v>173</v>
      </c>
      <c r="G786" s="25">
        <f>G787</f>
        <v>1296.5</v>
      </c>
      <c r="H786" s="25">
        <f>H787</f>
        <v>138.80000000000001</v>
      </c>
      <c r="I786" s="25">
        <f>I787</f>
        <v>1435.3</v>
      </c>
    </row>
    <row r="787" spans="1:9" ht="26.25" customHeight="1" x14ac:dyDescent="0.2">
      <c r="A787" s="105" t="s">
        <v>371</v>
      </c>
      <c r="B787" s="11" t="s">
        <v>38</v>
      </c>
      <c r="C787" s="13" t="s">
        <v>22</v>
      </c>
      <c r="D787" s="13" t="s">
        <v>10</v>
      </c>
      <c r="E787" s="11" t="s">
        <v>151</v>
      </c>
      <c r="F787" s="11" t="s">
        <v>174</v>
      </c>
      <c r="G787" s="25">
        <f>G789+G788</f>
        <v>1296.5</v>
      </c>
      <c r="H787" s="25">
        <f>H789+H788</f>
        <v>138.80000000000001</v>
      </c>
      <c r="I787" s="25">
        <f>I789+I788</f>
        <v>1435.3</v>
      </c>
    </row>
    <row r="788" spans="1:9" ht="25.5" x14ac:dyDescent="0.2">
      <c r="A788" s="107" t="s">
        <v>114</v>
      </c>
      <c r="B788" s="64" t="s">
        <v>38</v>
      </c>
      <c r="C788" s="65" t="s">
        <v>22</v>
      </c>
      <c r="D788" s="65" t="s">
        <v>10</v>
      </c>
      <c r="E788" s="64" t="s">
        <v>151</v>
      </c>
      <c r="F788" s="64" t="s">
        <v>115</v>
      </c>
      <c r="G788" s="66">
        <v>174</v>
      </c>
      <c r="H788" s="66">
        <v>0</v>
      </c>
      <c r="I788" s="66">
        <f>G788+H788</f>
        <v>174</v>
      </c>
    </row>
    <row r="789" spans="1:9" ht="25.5" x14ac:dyDescent="0.2">
      <c r="A789" s="77" t="s">
        <v>391</v>
      </c>
      <c r="B789" s="64" t="s">
        <v>38</v>
      </c>
      <c r="C789" s="65" t="s">
        <v>22</v>
      </c>
      <c r="D789" s="65" t="s">
        <v>10</v>
      </c>
      <c r="E789" s="64" t="s">
        <v>151</v>
      </c>
      <c r="F789" s="64" t="s">
        <v>86</v>
      </c>
      <c r="G789" s="66">
        <v>1122.5</v>
      </c>
      <c r="H789" s="66">
        <v>138.80000000000001</v>
      </c>
      <c r="I789" s="66">
        <f>G789+H789</f>
        <v>1261.3</v>
      </c>
    </row>
    <row r="790" spans="1:9" x14ac:dyDescent="0.2">
      <c r="A790" s="105" t="s">
        <v>175</v>
      </c>
      <c r="B790" s="11" t="s">
        <v>38</v>
      </c>
      <c r="C790" s="13" t="s">
        <v>22</v>
      </c>
      <c r="D790" s="13" t="s">
        <v>10</v>
      </c>
      <c r="E790" s="11" t="s">
        <v>151</v>
      </c>
      <c r="F790" s="11" t="s">
        <v>176</v>
      </c>
      <c r="G790" s="25">
        <f t="shared" ref="G790:I791" si="149">G791</f>
        <v>2.2000000000000002</v>
      </c>
      <c r="H790" s="25">
        <f t="shared" si="149"/>
        <v>0</v>
      </c>
      <c r="I790" s="25">
        <f t="shared" si="149"/>
        <v>2.2000000000000002</v>
      </c>
    </row>
    <row r="791" spans="1:9" x14ac:dyDescent="0.2">
      <c r="A791" s="105" t="s">
        <v>178</v>
      </c>
      <c r="B791" s="11" t="s">
        <v>38</v>
      </c>
      <c r="C791" s="13" t="s">
        <v>22</v>
      </c>
      <c r="D791" s="13" t="s">
        <v>10</v>
      </c>
      <c r="E791" s="11" t="s">
        <v>151</v>
      </c>
      <c r="F791" s="11" t="s">
        <v>177</v>
      </c>
      <c r="G791" s="25">
        <f t="shared" si="149"/>
        <v>2.2000000000000002</v>
      </c>
      <c r="H791" s="25">
        <f t="shared" si="149"/>
        <v>0</v>
      </c>
      <c r="I791" s="25">
        <f t="shared" si="149"/>
        <v>2.2000000000000002</v>
      </c>
    </row>
    <row r="792" spans="1:9" x14ac:dyDescent="0.2">
      <c r="A792" s="67" t="s">
        <v>94</v>
      </c>
      <c r="B792" s="64" t="s">
        <v>38</v>
      </c>
      <c r="C792" s="65" t="s">
        <v>22</v>
      </c>
      <c r="D792" s="65" t="s">
        <v>10</v>
      </c>
      <c r="E792" s="64" t="s">
        <v>151</v>
      </c>
      <c r="F792" s="64" t="s">
        <v>95</v>
      </c>
      <c r="G792" s="66">
        <v>2.2000000000000002</v>
      </c>
      <c r="H792" s="66"/>
      <c r="I792" s="66">
        <f>G792+H792</f>
        <v>2.2000000000000002</v>
      </c>
    </row>
    <row r="793" spans="1:9" ht="36" x14ac:dyDescent="0.2">
      <c r="A793" s="5" t="s">
        <v>195</v>
      </c>
      <c r="B793" s="11" t="s">
        <v>38</v>
      </c>
      <c r="C793" s="10">
        <v>8</v>
      </c>
      <c r="D793" s="10">
        <v>4</v>
      </c>
      <c r="E793" s="11" t="s">
        <v>196</v>
      </c>
      <c r="F793" s="11"/>
      <c r="G793" s="25">
        <f t="shared" ref="G793:I795" si="150">G794</f>
        <v>20077.900000000001</v>
      </c>
      <c r="H793" s="25">
        <f t="shared" si="150"/>
        <v>1224.0999999999999</v>
      </c>
      <c r="I793" s="25">
        <f t="shared" si="150"/>
        <v>21302</v>
      </c>
    </row>
    <row r="794" spans="1:9" ht="23.25" customHeight="1" x14ac:dyDescent="0.2">
      <c r="A794" s="5" t="s">
        <v>369</v>
      </c>
      <c r="B794" s="11" t="s">
        <v>38</v>
      </c>
      <c r="C794" s="13" t="s">
        <v>22</v>
      </c>
      <c r="D794" s="13" t="s">
        <v>10</v>
      </c>
      <c r="E794" s="11" t="s">
        <v>196</v>
      </c>
      <c r="F794" s="47" t="s">
        <v>164</v>
      </c>
      <c r="G794" s="25">
        <f t="shared" si="150"/>
        <v>20077.900000000001</v>
      </c>
      <c r="H794" s="25">
        <f t="shared" si="150"/>
        <v>1224.0999999999999</v>
      </c>
      <c r="I794" s="25">
        <f t="shared" si="150"/>
        <v>21302</v>
      </c>
    </row>
    <row r="795" spans="1:9" x14ac:dyDescent="0.2">
      <c r="A795" s="20" t="s">
        <v>167</v>
      </c>
      <c r="B795" s="11" t="s">
        <v>38</v>
      </c>
      <c r="C795" s="13" t="s">
        <v>22</v>
      </c>
      <c r="D795" s="13" t="s">
        <v>10</v>
      </c>
      <c r="E795" s="11" t="s">
        <v>196</v>
      </c>
      <c r="F795" s="47" t="s">
        <v>165</v>
      </c>
      <c r="G795" s="25">
        <f t="shared" si="150"/>
        <v>20077.900000000001</v>
      </c>
      <c r="H795" s="25">
        <f>H796</f>
        <v>1224.0999999999999</v>
      </c>
      <c r="I795" s="25">
        <f>I796</f>
        <v>21302</v>
      </c>
    </row>
    <row r="796" spans="1:9" ht="36" customHeight="1" x14ac:dyDescent="0.2">
      <c r="A796" s="119" t="s">
        <v>380</v>
      </c>
      <c r="B796" s="64" t="s">
        <v>38</v>
      </c>
      <c r="C796" s="65" t="s">
        <v>22</v>
      </c>
      <c r="D796" s="65" t="s">
        <v>10</v>
      </c>
      <c r="E796" s="64" t="s">
        <v>196</v>
      </c>
      <c r="F796" s="70" t="s">
        <v>96</v>
      </c>
      <c r="G796" s="66">
        <v>20077.900000000001</v>
      </c>
      <c r="H796" s="66">
        <v>1224.0999999999999</v>
      </c>
      <c r="I796" s="66">
        <f>G796+H796</f>
        <v>21302</v>
      </c>
    </row>
    <row r="797" spans="1:9" x14ac:dyDescent="0.2">
      <c r="A797" s="5" t="s">
        <v>470</v>
      </c>
      <c r="B797" s="11" t="s">
        <v>38</v>
      </c>
      <c r="C797" s="10">
        <v>8</v>
      </c>
      <c r="D797" s="10">
        <v>4</v>
      </c>
      <c r="E797" s="11" t="s">
        <v>215</v>
      </c>
      <c r="F797" s="11"/>
      <c r="G797" s="25">
        <f>G801</f>
        <v>48</v>
      </c>
      <c r="H797" s="25">
        <f>H801</f>
        <v>0</v>
      </c>
      <c r="I797" s="25">
        <f>I801</f>
        <v>48</v>
      </c>
    </row>
    <row r="798" spans="1:9" ht="24" x14ac:dyDescent="0.2">
      <c r="A798" s="5" t="s">
        <v>225</v>
      </c>
      <c r="B798" s="11" t="s">
        <v>38</v>
      </c>
      <c r="C798" s="10">
        <v>8</v>
      </c>
      <c r="D798" s="10">
        <v>4</v>
      </c>
      <c r="E798" s="11" t="s">
        <v>222</v>
      </c>
      <c r="F798" s="11"/>
      <c r="G798" s="25">
        <f t="shared" ref="G798:I800" si="151">G799</f>
        <v>48</v>
      </c>
      <c r="H798" s="25">
        <f t="shared" si="151"/>
        <v>0</v>
      </c>
      <c r="I798" s="25">
        <f t="shared" si="151"/>
        <v>48</v>
      </c>
    </row>
    <row r="799" spans="1:9" ht="24" x14ac:dyDescent="0.2">
      <c r="A799" s="108" t="s">
        <v>387</v>
      </c>
      <c r="B799" s="11" t="s">
        <v>38</v>
      </c>
      <c r="C799" s="10">
        <v>8</v>
      </c>
      <c r="D799" s="10">
        <v>4</v>
      </c>
      <c r="E799" s="11" t="s">
        <v>222</v>
      </c>
      <c r="F799" s="11" t="s">
        <v>173</v>
      </c>
      <c r="G799" s="25">
        <f t="shared" si="151"/>
        <v>48</v>
      </c>
      <c r="H799" s="25">
        <f t="shared" si="151"/>
        <v>0</v>
      </c>
      <c r="I799" s="25">
        <f t="shared" si="151"/>
        <v>48</v>
      </c>
    </row>
    <row r="800" spans="1:9" ht="23.25" customHeight="1" x14ac:dyDescent="0.2">
      <c r="A800" s="117" t="s">
        <v>371</v>
      </c>
      <c r="B800" s="11" t="s">
        <v>38</v>
      </c>
      <c r="C800" s="10">
        <v>8</v>
      </c>
      <c r="D800" s="10">
        <v>4</v>
      </c>
      <c r="E800" s="11" t="s">
        <v>222</v>
      </c>
      <c r="F800" s="11" t="s">
        <v>174</v>
      </c>
      <c r="G800" s="25">
        <f t="shared" si="151"/>
        <v>48</v>
      </c>
      <c r="H800" s="25">
        <f t="shared" si="151"/>
        <v>0</v>
      </c>
      <c r="I800" s="25">
        <f t="shared" si="151"/>
        <v>48</v>
      </c>
    </row>
    <row r="801" spans="1:9" ht="25.5" x14ac:dyDescent="0.2">
      <c r="A801" s="77" t="s">
        <v>391</v>
      </c>
      <c r="B801" s="84" t="s">
        <v>38</v>
      </c>
      <c r="C801" s="85">
        <v>8</v>
      </c>
      <c r="D801" s="85">
        <v>4</v>
      </c>
      <c r="E801" s="84" t="s">
        <v>222</v>
      </c>
      <c r="F801" s="64" t="s">
        <v>86</v>
      </c>
      <c r="G801" s="66">
        <v>48</v>
      </c>
      <c r="H801" s="66"/>
      <c r="I801" s="66">
        <f>G801+H801</f>
        <v>48</v>
      </c>
    </row>
    <row r="802" spans="1:9" ht="24" x14ac:dyDescent="0.2">
      <c r="A802" s="5" t="s">
        <v>471</v>
      </c>
      <c r="B802" s="11" t="s">
        <v>38</v>
      </c>
      <c r="C802" s="10">
        <v>8</v>
      </c>
      <c r="D802" s="10">
        <v>4</v>
      </c>
      <c r="E802" s="11" t="s">
        <v>227</v>
      </c>
      <c r="F802" s="11"/>
      <c r="G802" s="25">
        <f>G807+G803</f>
        <v>510</v>
      </c>
      <c r="H802" s="25">
        <f>H807+H803</f>
        <v>0</v>
      </c>
      <c r="I802" s="25">
        <f>I807+I803</f>
        <v>510</v>
      </c>
    </row>
    <row r="803" spans="1:9" ht="24" x14ac:dyDescent="0.2">
      <c r="A803" s="5" t="s">
        <v>229</v>
      </c>
      <c r="B803" s="11" t="s">
        <v>38</v>
      </c>
      <c r="C803" s="10">
        <v>8</v>
      </c>
      <c r="D803" s="10">
        <v>4</v>
      </c>
      <c r="E803" s="11" t="s">
        <v>228</v>
      </c>
      <c r="F803" s="11"/>
      <c r="G803" s="25">
        <f t="shared" ref="G803:I805" si="152">G804</f>
        <v>470</v>
      </c>
      <c r="H803" s="25">
        <f t="shared" si="152"/>
        <v>0</v>
      </c>
      <c r="I803" s="25">
        <f t="shared" si="152"/>
        <v>470</v>
      </c>
    </row>
    <row r="804" spans="1:9" ht="24" x14ac:dyDescent="0.2">
      <c r="A804" s="108" t="s">
        <v>387</v>
      </c>
      <c r="B804" s="11" t="s">
        <v>38</v>
      </c>
      <c r="C804" s="10">
        <v>8</v>
      </c>
      <c r="D804" s="10">
        <v>4</v>
      </c>
      <c r="E804" s="11" t="s">
        <v>228</v>
      </c>
      <c r="F804" s="11" t="s">
        <v>173</v>
      </c>
      <c r="G804" s="25">
        <f t="shared" si="152"/>
        <v>470</v>
      </c>
      <c r="H804" s="25">
        <f t="shared" si="152"/>
        <v>0</v>
      </c>
      <c r="I804" s="25">
        <f t="shared" si="152"/>
        <v>470</v>
      </c>
    </row>
    <row r="805" spans="1:9" ht="21" customHeight="1" x14ac:dyDescent="0.2">
      <c r="A805" s="117" t="s">
        <v>371</v>
      </c>
      <c r="B805" s="11" t="s">
        <v>38</v>
      </c>
      <c r="C805" s="10">
        <v>8</v>
      </c>
      <c r="D805" s="10">
        <v>4</v>
      </c>
      <c r="E805" s="11" t="s">
        <v>228</v>
      </c>
      <c r="F805" s="11" t="s">
        <v>174</v>
      </c>
      <c r="G805" s="25">
        <f t="shared" si="152"/>
        <v>470</v>
      </c>
      <c r="H805" s="25">
        <f t="shared" si="152"/>
        <v>0</v>
      </c>
      <c r="I805" s="25">
        <f t="shared" si="152"/>
        <v>470</v>
      </c>
    </row>
    <row r="806" spans="1:9" ht="24" x14ac:dyDescent="0.2">
      <c r="A806" s="121" t="s">
        <v>391</v>
      </c>
      <c r="B806" s="64" t="s">
        <v>38</v>
      </c>
      <c r="C806" s="69">
        <v>8</v>
      </c>
      <c r="D806" s="69">
        <v>4</v>
      </c>
      <c r="E806" s="64" t="s">
        <v>228</v>
      </c>
      <c r="F806" s="64" t="s">
        <v>86</v>
      </c>
      <c r="G806" s="66">
        <v>470</v>
      </c>
      <c r="H806" s="66"/>
      <c r="I806" s="66">
        <f>G806+H806</f>
        <v>470</v>
      </c>
    </row>
    <row r="807" spans="1:9" x14ac:dyDescent="0.2">
      <c r="A807" s="5" t="s">
        <v>231</v>
      </c>
      <c r="B807" s="11" t="s">
        <v>38</v>
      </c>
      <c r="C807" s="10">
        <v>8</v>
      </c>
      <c r="D807" s="10">
        <v>4</v>
      </c>
      <c r="E807" s="11" t="s">
        <v>230</v>
      </c>
      <c r="F807" s="11"/>
      <c r="G807" s="25">
        <f>G808+G811</f>
        <v>40</v>
      </c>
      <c r="H807" s="25">
        <f>H808+H811</f>
        <v>0</v>
      </c>
      <c r="I807" s="25">
        <f>I808+I811</f>
        <v>40</v>
      </c>
    </row>
    <row r="808" spans="1:9" ht="48" x14ac:dyDescent="0.2">
      <c r="A808" s="71" t="s">
        <v>404</v>
      </c>
      <c r="B808" s="11" t="s">
        <v>38</v>
      </c>
      <c r="C808" s="10">
        <v>8</v>
      </c>
      <c r="D808" s="10">
        <v>4</v>
      </c>
      <c r="E808" s="11" t="s">
        <v>230</v>
      </c>
      <c r="F808" s="11" t="s">
        <v>171</v>
      </c>
      <c r="G808" s="25">
        <f t="shared" ref="G808:I809" si="153">G809</f>
        <v>3</v>
      </c>
      <c r="H808" s="25">
        <f t="shared" si="153"/>
        <v>-0.7</v>
      </c>
      <c r="I808" s="25">
        <f t="shared" si="153"/>
        <v>2.2999999999999998</v>
      </c>
    </row>
    <row r="809" spans="1:9" ht="24" x14ac:dyDescent="0.2">
      <c r="A809" s="5" t="s">
        <v>172</v>
      </c>
      <c r="B809" s="11" t="s">
        <v>38</v>
      </c>
      <c r="C809" s="10">
        <v>8</v>
      </c>
      <c r="D809" s="10">
        <v>4</v>
      </c>
      <c r="E809" s="11" t="s">
        <v>230</v>
      </c>
      <c r="F809" s="11" t="s">
        <v>170</v>
      </c>
      <c r="G809" s="25">
        <f t="shared" si="153"/>
        <v>3</v>
      </c>
      <c r="H809" s="25">
        <f t="shared" si="153"/>
        <v>-0.7</v>
      </c>
      <c r="I809" s="25">
        <f t="shared" si="153"/>
        <v>2.2999999999999998</v>
      </c>
    </row>
    <row r="810" spans="1:9" ht="25.5" x14ac:dyDescent="0.2">
      <c r="A810" s="73" t="s">
        <v>395</v>
      </c>
      <c r="B810" s="64" t="s">
        <v>38</v>
      </c>
      <c r="C810" s="65" t="s">
        <v>22</v>
      </c>
      <c r="D810" s="65" t="s">
        <v>10</v>
      </c>
      <c r="E810" s="64" t="s">
        <v>230</v>
      </c>
      <c r="F810" s="64" t="s">
        <v>88</v>
      </c>
      <c r="G810" s="66">
        <v>3</v>
      </c>
      <c r="H810" s="66">
        <v>-0.7</v>
      </c>
      <c r="I810" s="66">
        <f>G810+H810</f>
        <v>2.2999999999999998</v>
      </c>
    </row>
    <row r="811" spans="1:9" ht="24" x14ac:dyDescent="0.2">
      <c r="A811" s="108" t="s">
        <v>387</v>
      </c>
      <c r="B811" s="11" t="s">
        <v>38</v>
      </c>
      <c r="C811" s="10">
        <v>8</v>
      </c>
      <c r="D811" s="10">
        <v>4</v>
      </c>
      <c r="E811" s="11" t="s">
        <v>230</v>
      </c>
      <c r="F811" s="11" t="s">
        <v>173</v>
      </c>
      <c r="G811" s="25">
        <f t="shared" ref="G811:I812" si="154">G812</f>
        <v>37</v>
      </c>
      <c r="H811" s="25">
        <f t="shared" si="154"/>
        <v>0.7</v>
      </c>
      <c r="I811" s="25">
        <f t="shared" si="154"/>
        <v>37.700000000000003</v>
      </c>
    </row>
    <row r="812" spans="1:9" ht="24" customHeight="1" x14ac:dyDescent="0.2">
      <c r="A812" s="117" t="s">
        <v>371</v>
      </c>
      <c r="B812" s="11" t="s">
        <v>38</v>
      </c>
      <c r="C812" s="10">
        <v>8</v>
      </c>
      <c r="D812" s="10">
        <v>4</v>
      </c>
      <c r="E812" s="11" t="s">
        <v>230</v>
      </c>
      <c r="F812" s="11" t="s">
        <v>174</v>
      </c>
      <c r="G812" s="25">
        <f t="shared" si="154"/>
        <v>37</v>
      </c>
      <c r="H812" s="25">
        <f t="shared" si="154"/>
        <v>0.7</v>
      </c>
      <c r="I812" s="25">
        <f t="shared" si="154"/>
        <v>37.700000000000003</v>
      </c>
    </row>
    <row r="813" spans="1:9" ht="25.5" x14ac:dyDescent="0.2">
      <c r="A813" s="77" t="s">
        <v>391</v>
      </c>
      <c r="B813" s="64" t="s">
        <v>38</v>
      </c>
      <c r="C813" s="65" t="s">
        <v>22</v>
      </c>
      <c r="D813" s="65" t="s">
        <v>10</v>
      </c>
      <c r="E813" s="64" t="s">
        <v>230</v>
      </c>
      <c r="F813" s="64" t="s">
        <v>86</v>
      </c>
      <c r="G813" s="66">
        <v>37</v>
      </c>
      <c r="H813" s="66">
        <v>0.7</v>
      </c>
      <c r="I813" s="66">
        <f>G813+H813</f>
        <v>37.700000000000003</v>
      </c>
    </row>
    <row r="814" spans="1:9" ht="24" x14ac:dyDescent="0.2">
      <c r="A814" s="5" t="s">
        <v>464</v>
      </c>
      <c r="B814" s="11" t="s">
        <v>38</v>
      </c>
      <c r="C814" s="10">
        <v>8</v>
      </c>
      <c r="D814" s="10">
        <v>4</v>
      </c>
      <c r="E814" s="11" t="s">
        <v>232</v>
      </c>
      <c r="F814" s="11"/>
      <c r="G814" s="25">
        <f>G818</f>
        <v>8.8000000000000007</v>
      </c>
      <c r="H814" s="25">
        <f>H818</f>
        <v>0</v>
      </c>
      <c r="I814" s="25">
        <f>I818</f>
        <v>8.8000000000000007</v>
      </c>
    </row>
    <row r="815" spans="1:9" x14ac:dyDescent="0.2">
      <c r="A815" s="5" t="s">
        <v>235</v>
      </c>
      <c r="B815" s="11" t="s">
        <v>38</v>
      </c>
      <c r="C815" s="10">
        <v>8</v>
      </c>
      <c r="D815" s="10">
        <v>4</v>
      </c>
      <c r="E815" s="11" t="s">
        <v>236</v>
      </c>
      <c r="F815" s="11"/>
      <c r="G815" s="25">
        <f t="shared" ref="G815:I817" si="155">G816</f>
        <v>8.8000000000000007</v>
      </c>
      <c r="H815" s="25">
        <f t="shared" si="155"/>
        <v>0</v>
      </c>
      <c r="I815" s="25">
        <f t="shared" si="155"/>
        <v>8.8000000000000007</v>
      </c>
    </row>
    <row r="816" spans="1:9" ht="24" x14ac:dyDescent="0.2">
      <c r="A816" s="108" t="s">
        <v>387</v>
      </c>
      <c r="B816" s="11" t="s">
        <v>38</v>
      </c>
      <c r="C816" s="10">
        <v>8</v>
      </c>
      <c r="D816" s="10">
        <v>4</v>
      </c>
      <c r="E816" s="11" t="s">
        <v>236</v>
      </c>
      <c r="F816" s="11" t="s">
        <v>173</v>
      </c>
      <c r="G816" s="25">
        <f t="shared" si="155"/>
        <v>8.8000000000000007</v>
      </c>
      <c r="H816" s="25">
        <f t="shared" si="155"/>
        <v>0</v>
      </c>
      <c r="I816" s="25">
        <f t="shared" si="155"/>
        <v>8.8000000000000007</v>
      </c>
    </row>
    <row r="817" spans="1:9" ht="24" x14ac:dyDescent="0.2">
      <c r="A817" s="108" t="s">
        <v>388</v>
      </c>
      <c r="B817" s="11" t="s">
        <v>38</v>
      </c>
      <c r="C817" s="10">
        <v>8</v>
      </c>
      <c r="D817" s="10">
        <v>4</v>
      </c>
      <c r="E817" s="11" t="s">
        <v>236</v>
      </c>
      <c r="F817" s="11" t="s">
        <v>174</v>
      </c>
      <c r="G817" s="25">
        <f t="shared" si="155"/>
        <v>8.8000000000000007</v>
      </c>
      <c r="H817" s="25">
        <f t="shared" si="155"/>
        <v>0</v>
      </c>
      <c r="I817" s="25">
        <f t="shared" si="155"/>
        <v>8.8000000000000007</v>
      </c>
    </row>
    <row r="818" spans="1:9" ht="25.5" x14ac:dyDescent="0.2">
      <c r="A818" s="77" t="s">
        <v>391</v>
      </c>
      <c r="B818" s="64" t="s">
        <v>38</v>
      </c>
      <c r="C818" s="65" t="s">
        <v>22</v>
      </c>
      <c r="D818" s="65" t="s">
        <v>10</v>
      </c>
      <c r="E818" s="64" t="s">
        <v>236</v>
      </c>
      <c r="F818" s="64" t="s">
        <v>86</v>
      </c>
      <c r="G818" s="123">
        <v>8.8000000000000007</v>
      </c>
      <c r="H818" s="123"/>
      <c r="I818" s="66">
        <f>G818+H818</f>
        <v>8.8000000000000007</v>
      </c>
    </row>
    <row r="819" spans="1:9" x14ac:dyDescent="0.2">
      <c r="A819" s="41" t="s">
        <v>53</v>
      </c>
      <c r="B819" s="22" t="s">
        <v>38</v>
      </c>
      <c r="C819" s="51" t="s">
        <v>14</v>
      </c>
      <c r="D819" s="51" t="s">
        <v>56</v>
      </c>
      <c r="E819" s="79" t="s">
        <v>7</v>
      </c>
      <c r="F819" s="22" t="s">
        <v>7</v>
      </c>
      <c r="G819" s="202">
        <f>G820+G832</f>
        <v>1380.5</v>
      </c>
      <c r="H819" s="202">
        <f>H820+H832</f>
        <v>0</v>
      </c>
      <c r="I819" s="202">
        <f>I820+I832</f>
        <v>1380.5</v>
      </c>
    </row>
    <row r="820" spans="1:9" x14ac:dyDescent="0.2">
      <c r="A820" s="5" t="s">
        <v>29</v>
      </c>
      <c r="B820" s="11" t="s">
        <v>38</v>
      </c>
      <c r="C820" s="13" t="s">
        <v>14</v>
      </c>
      <c r="D820" s="13" t="s">
        <v>9</v>
      </c>
      <c r="E820" s="74" t="s">
        <v>7</v>
      </c>
      <c r="F820" s="11" t="s">
        <v>7</v>
      </c>
      <c r="G820" s="25">
        <f>G822</f>
        <v>1077.5</v>
      </c>
      <c r="H820" s="25">
        <f>H822</f>
        <v>0</v>
      </c>
      <c r="I820" s="25">
        <f>I822</f>
        <v>1077.5</v>
      </c>
    </row>
    <row r="821" spans="1:9" x14ac:dyDescent="0.2">
      <c r="A821" s="5" t="s">
        <v>148</v>
      </c>
      <c r="B821" s="11" t="s">
        <v>38</v>
      </c>
      <c r="C821" s="10">
        <v>10</v>
      </c>
      <c r="D821" s="10">
        <v>3</v>
      </c>
      <c r="E821" s="11" t="s">
        <v>147</v>
      </c>
      <c r="F821" s="11"/>
      <c r="G821" s="25">
        <f t="shared" ref="G821:I822" si="156">G822</f>
        <v>1077.5</v>
      </c>
      <c r="H821" s="25">
        <f t="shared" si="156"/>
        <v>0</v>
      </c>
      <c r="I821" s="25">
        <f t="shared" si="156"/>
        <v>1077.5</v>
      </c>
    </row>
    <row r="822" spans="1:9" x14ac:dyDescent="0.2">
      <c r="A822" s="5" t="s">
        <v>300</v>
      </c>
      <c r="B822" s="11" t="s">
        <v>38</v>
      </c>
      <c r="C822" s="13" t="s">
        <v>14</v>
      </c>
      <c r="D822" s="13" t="s">
        <v>9</v>
      </c>
      <c r="E822" s="11" t="s">
        <v>299</v>
      </c>
      <c r="F822" s="11" t="s">
        <v>7</v>
      </c>
      <c r="G822" s="25">
        <f t="shared" si="156"/>
        <v>1077.5</v>
      </c>
      <c r="H822" s="25">
        <f t="shared" si="156"/>
        <v>0</v>
      </c>
      <c r="I822" s="25">
        <f t="shared" si="156"/>
        <v>1077.5</v>
      </c>
    </row>
    <row r="823" spans="1:9" ht="72" x14ac:dyDescent="0.2">
      <c r="A823" s="52" t="s">
        <v>403</v>
      </c>
      <c r="B823" s="11" t="s">
        <v>38</v>
      </c>
      <c r="C823" s="10">
        <v>10</v>
      </c>
      <c r="D823" s="10">
        <v>3</v>
      </c>
      <c r="E823" s="11" t="s">
        <v>298</v>
      </c>
      <c r="F823" s="11"/>
      <c r="G823" s="25">
        <f>G827+G824</f>
        <v>1077.5</v>
      </c>
      <c r="H823" s="25">
        <f>H827+H824</f>
        <v>0</v>
      </c>
      <c r="I823" s="25">
        <f>I827+I824</f>
        <v>1077.5</v>
      </c>
    </row>
    <row r="824" spans="1:9" x14ac:dyDescent="0.2">
      <c r="A824" s="5" t="s">
        <v>396</v>
      </c>
      <c r="B824" s="11" t="s">
        <v>38</v>
      </c>
      <c r="C824" s="10">
        <v>10</v>
      </c>
      <c r="D824" s="10">
        <v>3</v>
      </c>
      <c r="E824" s="11" t="s">
        <v>298</v>
      </c>
      <c r="F824" s="11" t="s">
        <v>179</v>
      </c>
      <c r="G824" s="25">
        <f t="shared" ref="G824:I825" si="157">G825</f>
        <v>114.8</v>
      </c>
      <c r="H824" s="25">
        <f t="shared" si="157"/>
        <v>0</v>
      </c>
      <c r="I824" s="25">
        <f t="shared" si="157"/>
        <v>114.8</v>
      </c>
    </row>
    <row r="825" spans="1:9" x14ac:dyDescent="0.2">
      <c r="A825" s="5" t="s">
        <v>181</v>
      </c>
      <c r="B825" s="11" t="s">
        <v>38</v>
      </c>
      <c r="C825" s="10">
        <v>10</v>
      </c>
      <c r="D825" s="10">
        <v>3</v>
      </c>
      <c r="E825" s="11" t="s">
        <v>298</v>
      </c>
      <c r="F825" s="11" t="s">
        <v>180</v>
      </c>
      <c r="G825" s="25">
        <f t="shared" si="157"/>
        <v>114.8</v>
      </c>
      <c r="H825" s="25">
        <f t="shared" si="157"/>
        <v>0</v>
      </c>
      <c r="I825" s="25">
        <f t="shared" si="157"/>
        <v>114.8</v>
      </c>
    </row>
    <row r="826" spans="1:9" ht="24" x14ac:dyDescent="0.2">
      <c r="A826" s="26" t="s">
        <v>397</v>
      </c>
      <c r="B826" s="64" t="s">
        <v>38</v>
      </c>
      <c r="C826" s="69">
        <v>10</v>
      </c>
      <c r="D826" s="69">
        <v>3</v>
      </c>
      <c r="E826" s="64" t="s">
        <v>298</v>
      </c>
      <c r="F826" s="64" t="s">
        <v>373</v>
      </c>
      <c r="G826" s="66">
        <v>114.8</v>
      </c>
      <c r="H826" s="66"/>
      <c r="I826" s="66">
        <f>G826+H826</f>
        <v>114.8</v>
      </c>
    </row>
    <row r="827" spans="1:9" ht="24" x14ac:dyDescent="0.2">
      <c r="A827" s="5" t="s">
        <v>166</v>
      </c>
      <c r="B827" s="11" t="s">
        <v>38</v>
      </c>
      <c r="C827" s="10">
        <v>10</v>
      </c>
      <c r="D827" s="10">
        <v>3</v>
      </c>
      <c r="E827" s="11" t="s">
        <v>298</v>
      </c>
      <c r="F827" s="11" t="s">
        <v>164</v>
      </c>
      <c r="G827" s="25">
        <f>G828+G830</f>
        <v>962.69999999999993</v>
      </c>
      <c r="H827" s="25">
        <f>H828+H830</f>
        <v>0</v>
      </c>
      <c r="I827" s="25">
        <f>I828+I830</f>
        <v>962.69999999999993</v>
      </c>
    </row>
    <row r="828" spans="1:9" x14ac:dyDescent="0.2">
      <c r="A828" s="5" t="s">
        <v>167</v>
      </c>
      <c r="B828" s="11" t="s">
        <v>38</v>
      </c>
      <c r="C828" s="10">
        <v>10</v>
      </c>
      <c r="D828" s="10">
        <v>3</v>
      </c>
      <c r="E828" s="11" t="s">
        <v>298</v>
      </c>
      <c r="F828" s="11" t="s">
        <v>165</v>
      </c>
      <c r="G828" s="25">
        <f>G829</f>
        <v>834.8</v>
      </c>
      <c r="H828" s="25">
        <f>H829</f>
        <v>0</v>
      </c>
      <c r="I828" s="25">
        <f>I829</f>
        <v>834.8</v>
      </c>
    </row>
    <row r="829" spans="1:9" x14ac:dyDescent="0.2">
      <c r="A829" s="26" t="s">
        <v>97</v>
      </c>
      <c r="B829" s="64" t="s">
        <v>38</v>
      </c>
      <c r="C829" s="69">
        <v>10</v>
      </c>
      <c r="D829" s="69">
        <v>3</v>
      </c>
      <c r="E829" s="64" t="s">
        <v>298</v>
      </c>
      <c r="F829" s="64" t="s">
        <v>98</v>
      </c>
      <c r="G829" s="66">
        <v>834.8</v>
      </c>
      <c r="H829" s="66"/>
      <c r="I829" s="66">
        <f>G829+H829</f>
        <v>834.8</v>
      </c>
    </row>
    <row r="830" spans="1:9" x14ac:dyDescent="0.2">
      <c r="A830" s="5" t="s">
        <v>169</v>
      </c>
      <c r="B830" s="11" t="s">
        <v>38</v>
      </c>
      <c r="C830" s="10">
        <v>10</v>
      </c>
      <c r="D830" s="10">
        <v>3</v>
      </c>
      <c r="E830" s="11" t="s">
        <v>298</v>
      </c>
      <c r="F830" s="11" t="s">
        <v>168</v>
      </c>
      <c r="G830" s="25">
        <f>G831</f>
        <v>127.9</v>
      </c>
      <c r="H830" s="25">
        <f>H831</f>
        <v>0</v>
      </c>
      <c r="I830" s="25">
        <f>I831</f>
        <v>127.9</v>
      </c>
    </row>
    <row r="831" spans="1:9" x14ac:dyDescent="0.2">
      <c r="A831" s="26" t="s">
        <v>99</v>
      </c>
      <c r="B831" s="64" t="s">
        <v>38</v>
      </c>
      <c r="C831" s="69">
        <v>10</v>
      </c>
      <c r="D831" s="69">
        <v>3</v>
      </c>
      <c r="E831" s="64" t="s">
        <v>298</v>
      </c>
      <c r="F831" s="64" t="s">
        <v>100</v>
      </c>
      <c r="G831" s="66">
        <v>127.9</v>
      </c>
      <c r="H831" s="66"/>
      <c r="I831" s="66">
        <f>G831+H831</f>
        <v>127.9</v>
      </c>
    </row>
    <row r="832" spans="1:9" x14ac:dyDescent="0.2">
      <c r="A832" s="5" t="s">
        <v>62</v>
      </c>
      <c r="B832" s="11" t="s">
        <v>38</v>
      </c>
      <c r="C832" s="10">
        <v>10</v>
      </c>
      <c r="D832" s="10">
        <v>4</v>
      </c>
      <c r="E832" s="11"/>
      <c r="F832" s="11"/>
      <c r="G832" s="25">
        <f>G833</f>
        <v>303</v>
      </c>
      <c r="H832" s="25">
        <f>H833</f>
        <v>0</v>
      </c>
      <c r="I832" s="25">
        <f>I833</f>
        <v>303</v>
      </c>
    </row>
    <row r="833" spans="1:11" x14ac:dyDescent="0.2">
      <c r="A833" s="5" t="s">
        <v>148</v>
      </c>
      <c r="B833" s="11" t="s">
        <v>38</v>
      </c>
      <c r="C833" s="13" t="s">
        <v>14</v>
      </c>
      <c r="D833" s="13" t="s">
        <v>10</v>
      </c>
      <c r="E833" s="86" t="s">
        <v>147</v>
      </c>
      <c r="F833" s="11"/>
      <c r="G833" s="25">
        <f>G835</f>
        <v>303</v>
      </c>
      <c r="H833" s="25">
        <f>H835</f>
        <v>0</v>
      </c>
      <c r="I833" s="25">
        <f>I835</f>
        <v>303</v>
      </c>
    </row>
    <row r="834" spans="1:11" ht="36" x14ac:dyDescent="0.2">
      <c r="A834" s="5" t="s">
        <v>468</v>
      </c>
      <c r="B834" s="11" t="s">
        <v>38</v>
      </c>
      <c r="C834" s="13" t="s">
        <v>14</v>
      </c>
      <c r="D834" s="13" t="s">
        <v>10</v>
      </c>
      <c r="E834" s="86" t="s">
        <v>257</v>
      </c>
      <c r="F834" s="11"/>
      <c r="G834" s="25">
        <f>G835</f>
        <v>303</v>
      </c>
      <c r="H834" s="25">
        <f>H835</f>
        <v>0</v>
      </c>
      <c r="I834" s="25">
        <f>I835</f>
        <v>303</v>
      </c>
    </row>
    <row r="835" spans="1:11" ht="36" x14ac:dyDescent="0.2">
      <c r="A835" s="5" t="s">
        <v>200</v>
      </c>
      <c r="B835" s="11" t="s">
        <v>38</v>
      </c>
      <c r="C835" s="13" t="s">
        <v>14</v>
      </c>
      <c r="D835" s="13" t="s">
        <v>10</v>
      </c>
      <c r="E835" s="11" t="s">
        <v>258</v>
      </c>
      <c r="F835" s="11"/>
      <c r="G835" s="25">
        <f>G841+G838</f>
        <v>303</v>
      </c>
      <c r="H835" s="25">
        <f>H841+H838</f>
        <v>0</v>
      </c>
      <c r="I835" s="25">
        <f>I841+I838</f>
        <v>303</v>
      </c>
    </row>
    <row r="836" spans="1:11" ht="24" x14ac:dyDescent="0.2">
      <c r="A836" s="5" t="s">
        <v>166</v>
      </c>
      <c r="B836" s="11" t="s">
        <v>38</v>
      </c>
      <c r="C836" s="13" t="s">
        <v>14</v>
      </c>
      <c r="D836" s="13" t="s">
        <v>10</v>
      </c>
      <c r="E836" s="11" t="s">
        <v>258</v>
      </c>
      <c r="F836" s="11" t="s">
        <v>164</v>
      </c>
      <c r="G836" s="25">
        <f t="shared" ref="G836:I837" si="158">G837</f>
        <v>291</v>
      </c>
      <c r="H836" s="25">
        <f t="shared" si="158"/>
        <v>0</v>
      </c>
      <c r="I836" s="25">
        <f t="shared" si="158"/>
        <v>291</v>
      </c>
    </row>
    <row r="837" spans="1:11" x14ac:dyDescent="0.2">
      <c r="A837" s="87" t="s">
        <v>167</v>
      </c>
      <c r="B837" s="11" t="s">
        <v>38</v>
      </c>
      <c r="C837" s="13" t="s">
        <v>14</v>
      </c>
      <c r="D837" s="13" t="s">
        <v>10</v>
      </c>
      <c r="E837" s="11" t="s">
        <v>258</v>
      </c>
      <c r="F837" s="11" t="s">
        <v>165</v>
      </c>
      <c r="G837" s="25">
        <f t="shared" si="158"/>
        <v>291</v>
      </c>
      <c r="H837" s="25">
        <f t="shared" si="158"/>
        <v>0</v>
      </c>
      <c r="I837" s="25">
        <f t="shared" si="158"/>
        <v>291</v>
      </c>
    </row>
    <row r="838" spans="1:11" x14ac:dyDescent="0.2">
      <c r="A838" s="26" t="s">
        <v>97</v>
      </c>
      <c r="B838" s="64" t="s">
        <v>38</v>
      </c>
      <c r="C838" s="65" t="s">
        <v>14</v>
      </c>
      <c r="D838" s="65" t="s">
        <v>10</v>
      </c>
      <c r="E838" s="64" t="s">
        <v>258</v>
      </c>
      <c r="F838" s="64" t="s">
        <v>98</v>
      </c>
      <c r="G838" s="66">
        <v>291</v>
      </c>
      <c r="H838" s="66"/>
      <c r="I838" s="66">
        <f>G838+H838</f>
        <v>291</v>
      </c>
    </row>
    <row r="839" spans="1:11" ht="24" x14ac:dyDescent="0.2">
      <c r="A839" s="5" t="s">
        <v>166</v>
      </c>
      <c r="B839" s="11" t="s">
        <v>38</v>
      </c>
      <c r="C839" s="13" t="s">
        <v>14</v>
      </c>
      <c r="D839" s="13" t="s">
        <v>10</v>
      </c>
      <c r="E839" s="11" t="s">
        <v>258</v>
      </c>
      <c r="F839" s="11" t="s">
        <v>164</v>
      </c>
      <c r="G839" s="25">
        <f t="shared" ref="G839:I840" si="159">G840</f>
        <v>12</v>
      </c>
      <c r="H839" s="25">
        <f t="shared" si="159"/>
        <v>0</v>
      </c>
      <c r="I839" s="25">
        <f t="shared" si="159"/>
        <v>12</v>
      </c>
    </row>
    <row r="840" spans="1:11" x14ac:dyDescent="0.2">
      <c r="A840" s="5" t="s">
        <v>169</v>
      </c>
      <c r="B840" s="11" t="s">
        <v>38</v>
      </c>
      <c r="C840" s="13" t="s">
        <v>14</v>
      </c>
      <c r="D840" s="13" t="s">
        <v>10</v>
      </c>
      <c r="E840" s="11" t="s">
        <v>258</v>
      </c>
      <c r="F840" s="11" t="s">
        <v>168</v>
      </c>
      <c r="G840" s="25">
        <f t="shared" si="159"/>
        <v>12</v>
      </c>
      <c r="H840" s="25">
        <f t="shared" si="159"/>
        <v>0</v>
      </c>
      <c r="I840" s="25">
        <f t="shared" si="159"/>
        <v>12</v>
      </c>
    </row>
    <row r="841" spans="1:11" x14ac:dyDescent="0.2">
      <c r="A841" s="26" t="s">
        <v>99</v>
      </c>
      <c r="B841" s="64" t="s">
        <v>38</v>
      </c>
      <c r="C841" s="65" t="s">
        <v>14</v>
      </c>
      <c r="D841" s="65" t="s">
        <v>10</v>
      </c>
      <c r="E841" s="64" t="s">
        <v>258</v>
      </c>
      <c r="F841" s="64" t="s">
        <v>100</v>
      </c>
      <c r="G841" s="66">
        <v>12</v>
      </c>
      <c r="H841" s="66"/>
      <c r="I841" s="66">
        <f>G841+H841</f>
        <v>12</v>
      </c>
    </row>
    <row r="842" spans="1:11" ht="31.5" x14ac:dyDescent="0.2">
      <c r="A842" s="198" t="s">
        <v>54</v>
      </c>
      <c r="B842" s="203" t="s">
        <v>44</v>
      </c>
      <c r="C842" s="206"/>
      <c r="D842" s="206"/>
      <c r="E842" s="203" t="s">
        <v>7</v>
      </c>
      <c r="F842" s="203" t="s">
        <v>7</v>
      </c>
      <c r="G842" s="205">
        <f>G843+G882+G889</f>
        <v>31126.2</v>
      </c>
      <c r="H842" s="205">
        <f>H843+H882+H889</f>
        <v>0</v>
      </c>
      <c r="I842" s="205">
        <f>I843+I882+I889</f>
        <v>31126.199999999997</v>
      </c>
      <c r="K842" s="3"/>
    </row>
    <row r="843" spans="1:11" x14ac:dyDescent="0.2">
      <c r="A843" s="41" t="s">
        <v>46</v>
      </c>
      <c r="B843" s="22" t="s">
        <v>44</v>
      </c>
      <c r="C843" s="43">
        <v>1</v>
      </c>
      <c r="D843" s="43">
        <v>0</v>
      </c>
      <c r="E843" s="22" t="s">
        <v>7</v>
      </c>
      <c r="F843" s="22" t="s">
        <v>7</v>
      </c>
      <c r="G843" s="24">
        <f t="shared" ref="G843:I844" si="160">G844</f>
        <v>27626.2</v>
      </c>
      <c r="H843" s="24">
        <f t="shared" si="160"/>
        <v>0</v>
      </c>
      <c r="I843" s="24">
        <f t="shared" si="160"/>
        <v>27626.199999999997</v>
      </c>
    </row>
    <row r="844" spans="1:11" x14ac:dyDescent="0.2">
      <c r="A844" s="5" t="s">
        <v>12</v>
      </c>
      <c r="B844" s="11" t="s">
        <v>44</v>
      </c>
      <c r="C844" s="10">
        <v>1</v>
      </c>
      <c r="D844" s="10">
        <v>13</v>
      </c>
      <c r="E844" s="11" t="s">
        <v>7</v>
      </c>
      <c r="F844" s="11" t="s">
        <v>7</v>
      </c>
      <c r="G844" s="25">
        <f t="shared" si="160"/>
        <v>27626.2</v>
      </c>
      <c r="H844" s="25">
        <f t="shared" si="160"/>
        <v>0</v>
      </c>
      <c r="I844" s="25">
        <f t="shared" si="160"/>
        <v>27626.199999999997</v>
      </c>
    </row>
    <row r="845" spans="1:11" x14ac:dyDescent="0.2">
      <c r="A845" s="5" t="s">
        <v>148</v>
      </c>
      <c r="B845" s="11" t="s">
        <v>44</v>
      </c>
      <c r="C845" s="10">
        <v>1</v>
      </c>
      <c r="D845" s="10">
        <v>13</v>
      </c>
      <c r="E845" s="11" t="s">
        <v>147</v>
      </c>
      <c r="F845" s="11"/>
      <c r="G845" s="25">
        <f>G846+G858+G870+G877</f>
        <v>27626.2</v>
      </c>
      <c r="H845" s="25">
        <f>H846+H858+H870+H877</f>
        <v>0</v>
      </c>
      <c r="I845" s="25">
        <f>I846+I858+I870+I877</f>
        <v>27626.199999999997</v>
      </c>
    </row>
    <row r="846" spans="1:11" ht="25.5" x14ac:dyDescent="0.2">
      <c r="A846" s="72" t="s">
        <v>150</v>
      </c>
      <c r="B846" s="11" t="s">
        <v>44</v>
      </c>
      <c r="C846" s="10">
        <v>1</v>
      </c>
      <c r="D846" s="10">
        <v>13</v>
      </c>
      <c r="E846" s="11" t="s">
        <v>151</v>
      </c>
      <c r="F846" s="11" t="s">
        <v>7</v>
      </c>
      <c r="G846" s="25">
        <f>G847+G851+G855</f>
        <v>13078.5</v>
      </c>
      <c r="H846" s="25">
        <f t="shared" ref="H846:I846" si="161">H847+H851+H855</f>
        <v>315.39999999999998</v>
      </c>
      <c r="I846" s="25">
        <f t="shared" si="161"/>
        <v>13393.9</v>
      </c>
    </row>
    <row r="847" spans="1:11" ht="48" x14ac:dyDescent="0.2">
      <c r="A847" s="71" t="s">
        <v>404</v>
      </c>
      <c r="B847" s="11" t="s">
        <v>44</v>
      </c>
      <c r="C847" s="10">
        <v>1</v>
      </c>
      <c r="D847" s="10">
        <v>13</v>
      </c>
      <c r="E847" s="11" t="s">
        <v>151</v>
      </c>
      <c r="F847" s="11" t="s">
        <v>171</v>
      </c>
      <c r="G847" s="25">
        <f>G848</f>
        <v>11511.5</v>
      </c>
      <c r="H847" s="25">
        <f>H848</f>
        <v>10</v>
      </c>
      <c r="I847" s="25">
        <f>I848</f>
        <v>11521.5</v>
      </c>
    </row>
    <row r="848" spans="1:11" ht="24" x14ac:dyDescent="0.2">
      <c r="A848" s="5" t="s">
        <v>172</v>
      </c>
      <c r="B848" s="11" t="s">
        <v>44</v>
      </c>
      <c r="C848" s="10">
        <v>1</v>
      </c>
      <c r="D848" s="10">
        <v>13</v>
      </c>
      <c r="E848" s="11" t="s">
        <v>151</v>
      </c>
      <c r="F848" s="11" t="s">
        <v>170</v>
      </c>
      <c r="G848" s="25">
        <f>G850+G849</f>
        <v>11511.5</v>
      </c>
      <c r="H848" s="25">
        <f>H850+H849</f>
        <v>10</v>
      </c>
      <c r="I848" s="25">
        <f>I850+I849</f>
        <v>11521.5</v>
      </c>
    </row>
    <row r="849" spans="1:9" ht="25.5" x14ac:dyDescent="0.2">
      <c r="A849" s="73" t="s">
        <v>394</v>
      </c>
      <c r="B849" s="64" t="s">
        <v>44</v>
      </c>
      <c r="C849" s="69">
        <v>1</v>
      </c>
      <c r="D849" s="69">
        <v>13</v>
      </c>
      <c r="E849" s="64" t="s">
        <v>151</v>
      </c>
      <c r="F849" s="70" t="s">
        <v>87</v>
      </c>
      <c r="G849" s="66">
        <v>11226.4</v>
      </c>
      <c r="H849" s="66"/>
      <c r="I849" s="66">
        <f>G849+H849</f>
        <v>11226.4</v>
      </c>
    </row>
    <row r="850" spans="1:9" ht="25.5" x14ac:dyDescent="0.2">
      <c r="A850" s="73" t="s">
        <v>395</v>
      </c>
      <c r="B850" s="64" t="s">
        <v>44</v>
      </c>
      <c r="C850" s="69">
        <v>1</v>
      </c>
      <c r="D850" s="69">
        <v>13</v>
      </c>
      <c r="E850" s="64" t="s">
        <v>151</v>
      </c>
      <c r="F850" s="70" t="s">
        <v>88</v>
      </c>
      <c r="G850" s="66">
        <v>285.10000000000002</v>
      </c>
      <c r="H850" s="66">
        <v>10</v>
      </c>
      <c r="I850" s="66">
        <f>G850+H850</f>
        <v>295.10000000000002</v>
      </c>
    </row>
    <row r="851" spans="1:9" ht="25.5" x14ac:dyDescent="0.2">
      <c r="A851" s="105" t="s">
        <v>387</v>
      </c>
      <c r="B851" s="11" t="s">
        <v>44</v>
      </c>
      <c r="C851" s="10">
        <v>1</v>
      </c>
      <c r="D851" s="10">
        <v>13</v>
      </c>
      <c r="E851" s="11" t="s">
        <v>151</v>
      </c>
      <c r="F851" s="47" t="s">
        <v>173</v>
      </c>
      <c r="G851" s="25">
        <f>G852</f>
        <v>1567</v>
      </c>
      <c r="H851" s="25">
        <f>H852</f>
        <v>200</v>
      </c>
      <c r="I851" s="25">
        <f>I852</f>
        <v>1767</v>
      </c>
    </row>
    <row r="852" spans="1:9" ht="25.5" x14ac:dyDescent="0.2">
      <c r="A852" s="105" t="s">
        <v>388</v>
      </c>
      <c r="B852" s="11" t="s">
        <v>44</v>
      </c>
      <c r="C852" s="10">
        <v>1</v>
      </c>
      <c r="D852" s="10">
        <v>13</v>
      </c>
      <c r="E852" s="11" t="s">
        <v>151</v>
      </c>
      <c r="F852" s="47" t="s">
        <v>174</v>
      </c>
      <c r="G852" s="25">
        <f>G854+G853</f>
        <v>1567</v>
      </c>
      <c r="H852" s="25">
        <f>H854+H853</f>
        <v>200</v>
      </c>
      <c r="I852" s="25">
        <f>I854+I853</f>
        <v>1767</v>
      </c>
    </row>
    <row r="853" spans="1:9" ht="25.5" x14ac:dyDescent="0.2">
      <c r="A853" s="107" t="s">
        <v>114</v>
      </c>
      <c r="B853" s="64" t="s">
        <v>44</v>
      </c>
      <c r="C853" s="69">
        <v>1</v>
      </c>
      <c r="D853" s="69">
        <v>13</v>
      </c>
      <c r="E853" s="64" t="s">
        <v>151</v>
      </c>
      <c r="F853" s="70" t="s">
        <v>115</v>
      </c>
      <c r="G853" s="66">
        <v>236.5</v>
      </c>
      <c r="H853" s="66"/>
      <c r="I853" s="66">
        <f>G853+H853</f>
        <v>236.5</v>
      </c>
    </row>
    <row r="854" spans="1:9" ht="25.5" x14ac:dyDescent="0.2">
      <c r="A854" s="77" t="s">
        <v>391</v>
      </c>
      <c r="B854" s="64" t="s">
        <v>44</v>
      </c>
      <c r="C854" s="69">
        <v>1</v>
      </c>
      <c r="D854" s="69">
        <v>13</v>
      </c>
      <c r="E854" s="64" t="s">
        <v>151</v>
      </c>
      <c r="F854" s="70" t="s">
        <v>86</v>
      </c>
      <c r="G854" s="66">
        <v>1330.5</v>
      </c>
      <c r="H854" s="66">
        <v>200</v>
      </c>
      <c r="I854" s="66">
        <f>G854+H854</f>
        <v>1530.5</v>
      </c>
    </row>
    <row r="855" spans="1:9" ht="24" x14ac:dyDescent="0.2">
      <c r="A855" s="5" t="s">
        <v>372</v>
      </c>
      <c r="B855" s="11" t="s">
        <v>44</v>
      </c>
      <c r="C855" s="13" t="s">
        <v>8</v>
      </c>
      <c r="D855" s="13" t="s">
        <v>67</v>
      </c>
      <c r="E855" s="11" t="s">
        <v>151</v>
      </c>
      <c r="F855" s="11" t="s">
        <v>179</v>
      </c>
      <c r="G855" s="25">
        <f t="shared" ref="G855:I856" si="162">G856</f>
        <v>0</v>
      </c>
      <c r="H855" s="25">
        <f t="shared" si="162"/>
        <v>105.4</v>
      </c>
      <c r="I855" s="25">
        <f t="shared" si="162"/>
        <v>105.4</v>
      </c>
    </row>
    <row r="856" spans="1:9" x14ac:dyDescent="0.2">
      <c r="A856" s="5" t="s">
        <v>181</v>
      </c>
      <c r="B856" s="11" t="s">
        <v>44</v>
      </c>
      <c r="C856" s="13" t="s">
        <v>8</v>
      </c>
      <c r="D856" s="13" t="s">
        <v>67</v>
      </c>
      <c r="E856" s="11" t="s">
        <v>151</v>
      </c>
      <c r="F856" s="11" t="s">
        <v>180</v>
      </c>
      <c r="G856" s="25">
        <f t="shared" si="162"/>
        <v>0</v>
      </c>
      <c r="H856" s="25">
        <f t="shared" si="162"/>
        <v>105.4</v>
      </c>
      <c r="I856" s="25">
        <f t="shared" si="162"/>
        <v>105.4</v>
      </c>
    </row>
    <row r="857" spans="1:9" ht="36" x14ac:dyDescent="0.2">
      <c r="A857" s="26" t="s">
        <v>374</v>
      </c>
      <c r="B857" s="64" t="s">
        <v>44</v>
      </c>
      <c r="C857" s="65" t="s">
        <v>8</v>
      </c>
      <c r="D857" s="65" t="s">
        <v>67</v>
      </c>
      <c r="E857" s="64" t="s">
        <v>151</v>
      </c>
      <c r="F857" s="64" t="s">
        <v>373</v>
      </c>
      <c r="G857" s="66"/>
      <c r="H857" s="66">
        <v>105.4</v>
      </c>
      <c r="I857" s="66">
        <f>G857+H857</f>
        <v>105.4</v>
      </c>
    </row>
    <row r="858" spans="1:9" ht="24" x14ac:dyDescent="0.2">
      <c r="A858" s="5" t="s">
        <v>48</v>
      </c>
      <c r="B858" s="11" t="s">
        <v>44</v>
      </c>
      <c r="C858" s="10">
        <v>1</v>
      </c>
      <c r="D858" s="10">
        <v>13</v>
      </c>
      <c r="E858" s="11" t="s">
        <v>306</v>
      </c>
      <c r="F858" s="47" t="s">
        <v>7</v>
      </c>
      <c r="G858" s="25">
        <f>G859+G862+G865</f>
        <v>11747.7</v>
      </c>
      <c r="H858" s="25">
        <f>H859+H862+H865</f>
        <v>-315.39999999999998</v>
      </c>
      <c r="I858" s="25">
        <f>I859+I862+I865</f>
        <v>11432.3</v>
      </c>
    </row>
    <row r="859" spans="1:9" ht="48" x14ac:dyDescent="0.2">
      <c r="A859" s="71" t="s">
        <v>404</v>
      </c>
      <c r="B859" s="11" t="s">
        <v>44</v>
      </c>
      <c r="C859" s="13" t="s">
        <v>8</v>
      </c>
      <c r="D859" s="13" t="s">
        <v>67</v>
      </c>
      <c r="E859" s="11" t="s">
        <v>306</v>
      </c>
      <c r="F859" s="47" t="s">
        <v>171</v>
      </c>
      <c r="G859" s="25">
        <f t="shared" ref="G859:I860" si="163">G860</f>
        <v>1726.1</v>
      </c>
      <c r="H859" s="25">
        <f t="shared" si="163"/>
        <v>-522.4</v>
      </c>
      <c r="I859" s="25">
        <f t="shared" si="163"/>
        <v>1203.6999999999998</v>
      </c>
    </row>
    <row r="860" spans="1:9" ht="24" x14ac:dyDescent="0.2">
      <c r="A860" s="5" t="s">
        <v>172</v>
      </c>
      <c r="B860" s="11" t="s">
        <v>44</v>
      </c>
      <c r="C860" s="13" t="s">
        <v>8</v>
      </c>
      <c r="D860" s="13" t="s">
        <v>67</v>
      </c>
      <c r="E860" s="11" t="s">
        <v>306</v>
      </c>
      <c r="F860" s="47" t="s">
        <v>170</v>
      </c>
      <c r="G860" s="25">
        <f t="shared" si="163"/>
        <v>1726.1</v>
      </c>
      <c r="H860" s="25">
        <f t="shared" si="163"/>
        <v>-522.4</v>
      </c>
      <c r="I860" s="25">
        <f t="shared" si="163"/>
        <v>1203.6999999999998</v>
      </c>
    </row>
    <row r="861" spans="1:9" ht="25.5" x14ac:dyDescent="0.2">
      <c r="A861" s="73" t="s">
        <v>394</v>
      </c>
      <c r="B861" s="64" t="s">
        <v>44</v>
      </c>
      <c r="C861" s="65" t="s">
        <v>8</v>
      </c>
      <c r="D861" s="65" t="s">
        <v>67</v>
      </c>
      <c r="E861" s="64" t="s">
        <v>306</v>
      </c>
      <c r="F861" s="70" t="s">
        <v>87</v>
      </c>
      <c r="G861" s="66">
        <v>1726.1</v>
      </c>
      <c r="H861" s="66">
        <f>-80.93-24.47-207-10-60-140</f>
        <v>-522.4</v>
      </c>
      <c r="I861" s="66">
        <f>G861+H861</f>
        <v>1203.6999999999998</v>
      </c>
    </row>
    <row r="862" spans="1:9" ht="25.5" x14ac:dyDescent="0.2">
      <c r="A862" s="105" t="s">
        <v>387</v>
      </c>
      <c r="B862" s="11" t="s">
        <v>44</v>
      </c>
      <c r="C862" s="13" t="s">
        <v>8</v>
      </c>
      <c r="D862" s="13" t="s">
        <v>67</v>
      </c>
      <c r="E862" s="11" t="s">
        <v>306</v>
      </c>
      <c r="F862" s="47" t="s">
        <v>173</v>
      </c>
      <c r="G862" s="25">
        <f t="shared" ref="G862:I863" si="164">G863</f>
        <v>8113.6</v>
      </c>
      <c r="H862" s="25">
        <f t="shared" si="164"/>
        <v>207</v>
      </c>
      <c r="I862" s="25">
        <f t="shared" si="164"/>
        <v>8320.6</v>
      </c>
    </row>
    <row r="863" spans="1:9" ht="25.5" x14ac:dyDescent="0.2">
      <c r="A863" s="105" t="s">
        <v>388</v>
      </c>
      <c r="B863" s="11" t="s">
        <v>44</v>
      </c>
      <c r="C863" s="13" t="s">
        <v>8</v>
      </c>
      <c r="D863" s="13" t="s">
        <v>67</v>
      </c>
      <c r="E863" s="11" t="s">
        <v>306</v>
      </c>
      <c r="F863" s="47" t="s">
        <v>174</v>
      </c>
      <c r="G863" s="25">
        <f t="shared" si="164"/>
        <v>8113.6</v>
      </c>
      <c r="H863" s="25">
        <f t="shared" si="164"/>
        <v>207</v>
      </c>
      <c r="I863" s="25">
        <f t="shared" si="164"/>
        <v>8320.6</v>
      </c>
    </row>
    <row r="864" spans="1:9" s="103" customFormat="1" ht="25.5" x14ac:dyDescent="0.2">
      <c r="A864" s="102" t="s">
        <v>391</v>
      </c>
      <c r="B864" s="96" t="s">
        <v>44</v>
      </c>
      <c r="C864" s="97" t="s">
        <v>8</v>
      </c>
      <c r="D864" s="97" t="s">
        <v>67</v>
      </c>
      <c r="E864" s="96" t="s">
        <v>306</v>
      </c>
      <c r="F864" s="96" t="s">
        <v>86</v>
      </c>
      <c r="G864" s="98">
        <v>8113.6</v>
      </c>
      <c r="H864" s="98">
        <f>207+70-70</f>
        <v>207</v>
      </c>
      <c r="I864" s="66">
        <f>G864+H864</f>
        <v>8320.6</v>
      </c>
    </row>
    <row r="865" spans="1:9" s="103" customFormat="1" x14ac:dyDescent="0.2">
      <c r="A865" s="111" t="s">
        <v>175</v>
      </c>
      <c r="B865" s="93" t="s">
        <v>44</v>
      </c>
      <c r="C865" s="94" t="s">
        <v>8</v>
      </c>
      <c r="D865" s="94" t="s">
        <v>67</v>
      </c>
      <c r="E865" s="93" t="s">
        <v>306</v>
      </c>
      <c r="F865" s="93" t="s">
        <v>176</v>
      </c>
      <c r="G865" s="95">
        <f>G866+G868</f>
        <v>1908</v>
      </c>
      <c r="H865" s="95">
        <f>H866+H868</f>
        <v>0</v>
      </c>
      <c r="I865" s="95">
        <f>I866+I868</f>
        <v>1908</v>
      </c>
    </row>
    <row r="866" spans="1:9" s="103" customFormat="1" x14ac:dyDescent="0.2">
      <c r="A866" s="111" t="s">
        <v>190</v>
      </c>
      <c r="B866" s="93" t="s">
        <v>44</v>
      </c>
      <c r="C866" s="94" t="s">
        <v>8</v>
      </c>
      <c r="D866" s="94" t="s">
        <v>67</v>
      </c>
      <c r="E866" s="93" t="s">
        <v>306</v>
      </c>
      <c r="F866" s="93" t="s">
        <v>185</v>
      </c>
      <c r="G866" s="95">
        <f>G867</f>
        <v>1617.9</v>
      </c>
      <c r="H866" s="95">
        <f>H867</f>
        <v>0</v>
      </c>
      <c r="I866" s="95">
        <f>I867</f>
        <v>1617.9</v>
      </c>
    </row>
    <row r="867" spans="1:9" s="103" customFormat="1" ht="79.5" customHeight="1" x14ac:dyDescent="0.2">
      <c r="A867" s="230" t="s">
        <v>516</v>
      </c>
      <c r="B867" s="64" t="s">
        <v>44</v>
      </c>
      <c r="C867" s="65" t="s">
        <v>8</v>
      </c>
      <c r="D867" s="65" t="s">
        <v>67</v>
      </c>
      <c r="E867" s="64" t="s">
        <v>306</v>
      </c>
      <c r="F867" s="70" t="s">
        <v>116</v>
      </c>
      <c r="G867" s="66">
        <v>1617.9</v>
      </c>
      <c r="H867" s="66">
        <v>0</v>
      </c>
      <c r="I867" s="66">
        <f>G867+H867</f>
        <v>1617.9</v>
      </c>
    </row>
    <row r="868" spans="1:9" x14ac:dyDescent="0.2">
      <c r="A868" s="105" t="s">
        <v>178</v>
      </c>
      <c r="B868" s="11" t="s">
        <v>44</v>
      </c>
      <c r="C868" s="13" t="s">
        <v>8</v>
      </c>
      <c r="D868" s="13" t="s">
        <v>67</v>
      </c>
      <c r="E868" s="11" t="s">
        <v>306</v>
      </c>
      <c r="F868" s="47" t="s">
        <v>177</v>
      </c>
      <c r="G868" s="25">
        <f>G869</f>
        <v>290.10000000000002</v>
      </c>
      <c r="H868" s="25">
        <f>H869</f>
        <v>0</v>
      </c>
      <c r="I868" s="25">
        <f>I869</f>
        <v>290.10000000000002</v>
      </c>
    </row>
    <row r="869" spans="1:9" x14ac:dyDescent="0.2">
      <c r="A869" s="67" t="s">
        <v>94</v>
      </c>
      <c r="B869" s="64" t="s">
        <v>44</v>
      </c>
      <c r="C869" s="65" t="s">
        <v>8</v>
      </c>
      <c r="D869" s="65" t="s">
        <v>67</v>
      </c>
      <c r="E869" s="64" t="s">
        <v>306</v>
      </c>
      <c r="F869" s="70" t="s">
        <v>95</v>
      </c>
      <c r="G869" s="66">
        <v>290.10000000000002</v>
      </c>
      <c r="H869" s="66"/>
      <c r="I869" s="66">
        <f>G869+H869</f>
        <v>290.10000000000002</v>
      </c>
    </row>
    <row r="870" spans="1:9" ht="24" x14ac:dyDescent="0.2">
      <c r="A870" s="5" t="s">
        <v>41</v>
      </c>
      <c r="B870" s="11" t="s">
        <v>44</v>
      </c>
      <c r="C870" s="10">
        <v>1</v>
      </c>
      <c r="D870" s="10">
        <v>13</v>
      </c>
      <c r="E870" s="11" t="s">
        <v>344</v>
      </c>
      <c r="F870" s="11" t="s">
        <v>7</v>
      </c>
      <c r="G870" s="25">
        <f>G873+G876</f>
        <v>1800</v>
      </c>
      <c r="H870" s="25">
        <f>H873+H876</f>
        <v>0</v>
      </c>
      <c r="I870" s="25">
        <f>I873+I876</f>
        <v>1800</v>
      </c>
    </row>
    <row r="871" spans="1:9" ht="25.5" x14ac:dyDescent="0.2">
      <c r="A871" s="105" t="s">
        <v>387</v>
      </c>
      <c r="B871" s="11" t="s">
        <v>44</v>
      </c>
      <c r="C871" s="10">
        <v>1</v>
      </c>
      <c r="D871" s="10">
        <v>13</v>
      </c>
      <c r="E871" s="11" t="s">
        <v>344</v>
      </c>
      <c r="F871" s="11" t="s">
        <v>173</v>
      </c>
      <c r="G871" s="25">
        <f t="shared" ref="G871:I872" si="165">G872</f>
        <v>1000</v>
      </c>
      <c r="H871" s="25">
        <f t="shared" si="165"/>
        <v>0</v>
      </c>
      <c r="I871" s="25">
        <f t="shared" si="165"/>
        <v>1000</v>
      </c>
    </row>
    <row r="872" spans="1:9" ht="25.5" x14ac:dyDescent="0.2">
      <c r="A872" s="105" t="s">
        <v>388</v>
      </c>
      <c r="B872" s="11" t="s">
        <v>44</v>
      </c>
      <c r="C872" s="10">
        <v>1</v>
      </c>
      <c r="D872" s="10">
        <v>13</v>
      </c>
      <c r="E872" s="11" t="s">
        <v>344</v>
      </c>
      <c r="F872" s="11" t="s">
        <v>174</v>
      </c>
      <c r="G872" s="25">
        <f t="shared" si="165"/>
        <v>1000</v>
      </c>
      <c r="H872" s="25">
        <f t="shared" si="165"/>
        <v>0</v>
      </c>
      <c r="I872" s="25">
        <f t="shared" si="165"/>
        <v>1000</v>
      </c>
    </row>
    <row r="873" spans="1:9" ht="25.5" x14ac:dyDescent="0.2">
      <c r="A873" s="77" t="s">
        <v>391</v>
      </c>
      <c r="B873" s="64" t="s">
        <v>44</v>
      </c>
      <c r="C873" s="69">
        <v>1</v>
      </c>
      <c r="D873" s="69">
        <v>13</v>
      </c>
      <c r="E873" s="64" t="s">
        <v>344</v>
      </c>
      <c r="F873" s="70" t="s">
        <v>86</v>
      </c>
      <c r="G873" s="66">
        <v>1000</v>
      </c>
      <c r="H873" s="66"/>
      <c r="I873" s="66">
        <f>G873+H873</f>
        <v>1000</v>
      </c>
    </row>
    <row r="874" spans="1:9" x14ac:dyDescent="0.2">
      <c r="A874" s="105" t="s">
        <v>175</v>
      </c>
      <c r="B874" s="11" t="s">
        <v>44</v>
      </c>
      <c r="C874" s="10">
        <v>1</v>
      </c>
      <c r="D874" s="10">
        <v>13</v>
      </c>
      <c r="E874" s="11" t="s">
        <v>344</v>
      </c>
      <c r="F874" s="47" t="s">
        <v>176</v>
      </c>
      <c r="G874" s="25">
        <f t="shared" ref="G874:I875" si="166">G875</f>
        <v>800</v>
      </c>
      <c r="H874" s="25">
        <f t="shared" si="166"/>
        <v>0</v>
      </c>
      <c r="I874" s="25">
        <f t="shared" si="166"/>
        <v>800</v>
      </c>
    </row>
    <row r="875" spans="1:9" x14ac:dyDescent="0.2">
      <c r="A875" s="110" t="s">
        <v>178</v>
      </c>
      <c r="B875" s="11" t="s">
        <v>44</v>
      </c>
      <c r="C875" s="10">
        <v>1</v>
      </c>
      <c r="D875" s="10">
        <v>13</v>
      </c>
      <c r="E875" s="11" t="s">
        <v>344</v>
      </c>
      <c r="F875" s="47" t="s">
        <v>177</v>
      </c>
      <c r="G875" s="25">
        <f t="shared" si="166"/>
        <v>800</v>
      </c>
      <c r="H875" s="25">
        <f t="shared" si="166"/>
        <v>0</v>
      </c>
      <c r="I875" s="25">
        <f t="shared" si="166"/>
        <v>800</v>
      </c>
    </row>
    <row r="876" spans="1:9" x14ac:dyDescent="0.2">
      <c r="A876" s="67" t="s">
        <v>94</v>
      </c>
      <c r="B876" s="64" t="s">
        <v>44</v>
      </c>
      <c r="C876" s="65" t="s">
        <v>8</v>
      </c>
      <c r="D876" s="65" t="s">
        <v>67</v>
      </c>
      <c r="E876" s="64" t="s">
        <v>344</v>
      </c>
      <c r="F876" s="70" t="s">
        <v>95</v>
      </c>
      <c r="G876" s="66">
        <v>800</v>
      </c>
      <c r="H876" s="66"/>
      <c r="I876" s="66">
        <f>G876+H876</f>
        <v>800</v>
      </c>
    </row>
    <row r="877" spans="1:9" ht="24" x14ac:dyDescent="0.2">
      <c r="A877" s="5" t="s">
        <v>208</v>
      </c>
      <c r="B877" s="11" t="s">
        <v>44</v>
      </c>
      <c r="C877" s="13" t="s">
        <v>8</v>
      </c>
      <c r="D877" s="13" t="s">
        <v>67</v>
      </c>
      <c r="E877" s="11" t="s">
        <v>301</v>
      </c>
      <c r="F877" s="11"/>
      <c r="G877" s="38">
        <f>G878</f>
        <v>1000</v>
      </c>
      <c r="H877" s="38">
        <f>H878</f>
        <v>0</v>
      </c>
      <c r="I877" s="38">
        <f>I878</f>
        <v>1000</v>
      </c>
    </row>
    <row r="878" spans="1:9" ht="24" x14ac:dyDescent="0.2">
      <c r="A878" s="5" t="s">
        <v>305</v>
      </c>
      <c r="B878" s="11" t="s">
        <v>44</v>
      </c>
      <c r="C878" s="13" t="s">
        <v>8</v>
      </c>
      <c r="D878" s="13" t="s">
        <v>67</v>
      </c>
      <c r="E878" s="11" t="s">
        <v>304</v>
      </c>
      <c r="F878" s="11"/>
      <c r="G878" s="25">
        <f>G881</f>
        <v>1000</v>
      </c>
      <c r="H878" s="25">
        <f>H881</f>
        <v>0</v>
      </c>
      <c r="I878" s="25">
        <f>I881</f>
        <v>1000</v>
      </c>
    </row>
    <row r="879" spans="1:9" ht="25.5" x14ac:dyDescent="0.2">
      <c r="A879" s="105" t="s">
        <v>387</v>
      </c>
      <c r="B879" s="11" t="s">
        <v>44</v>
      </c>
      <c r="C879" s="13" t="s">
        <v>8</v>
      </c>
      <c r="D879" s="13" t="s">
        <v>67</v>
      </c>
      <c r="E879" s="11" t="s">
        <v>304</v>
      </c>
      <c r="F879" s="11" t="s">
        <v>173</v>
      </c>
      <c r="G879" s="25">
        <f t="shared" ref="G879:I880" si="167">G880</f>
        <v>1000</v>
      </c>
      <c r="H879" s="25">
        <f t="shared" si="167"/>
        <v>0</v>
      </c>
      <c r="I879" s="25">
        <f t="shared" si="167"/>
        <v>1000</v>
      </c>
    </row>
    <row r="880" spans="1:9" ht="25.5" x14ac:dyDescent="0.2">
      <c r="A880" s="105" t="s">
        <v>388</v>
      </c>
      <c r="B880" s="11" t="s">
        <v>44</v>
      </c>
      <c r="C880" s="13" t="s">
        <v>8</v>
      </c>
      <c r="D880" s="13" t="s">
        <v>67</v>
      </c>
      <c r="E880" s="11" t="s">
        <v>304</v>
      </c>
      <c r="F880" s="11" t="s">
        <v>174</v>
      </c>
      <c r="G880" s="25">
        <f t="shared" si="167"/>
        <v>1000</v>
      </c>
      <c r="H880" s="25">
        <f t="shared" si="167"/>
        <v>0</v>
      </c>
      <c r="I880" s="25">
        <f t="shared" si="167"/>
        <v>1000</v>
      </c>
    </row>
    <row r="881" spans="1:9" ht="25.5" x14ac:dyDescent="0.2">
      <c r="A881" s="77" t="s">
        <v>391</v>
      </c>
      <c r="B881" s="64" t="s">
        <v>44</v>
      </c>
      <c r="C881" s="65" t="s">
        <v>8</v>
      </c>
      <c r="D881" s="65" t="s">
        <v>67</v>
      </c>
      <c r="E881" s="64" t="s">
        <v>304</v>
      </c>
      <c r="F881" s="64" t="s">
        <v>86</v>
      </c>
      <c r="G881" s="66">
        <v>1000</v>
      </c>
      <c r="H881" s="66"/>
      <c r="I881" s="66">
        <f>G881+H881</f>
        <v>1000</v>
      </c>
    </row>
    <row r="882" spans="1:9" x14ac:dyDescent="0.2">
      <c r="A882" s="57" t="s">
        <v>50</v>
      </c>
      <c r="B882" s="53" t="s">
        <v>44</v>
      </c>
      <c r="C882" s="54" t="s">
        <v>10</v>
      </c>
      <c r="D882" s="54" t="s">
        <v>56</v>
      </c>
      <c r="E882" s="53" t="s">
        <v>7</v>
      </c>
      <c r="F882" s="53" t="s">
        <v>7</v>
      </c>
      <c r="G882" s="38">
        <f>G883</f>
        <v>2500</v>
      </c>
      <c r="H882" s="38">
        <f>H883</f>
        <v>0</v>
      </c>
      <c r="I882" s="38">
        <f>I883</f>
        <v>2500</v>
      </c>
    </row>
    <row r="883" spans="1:9" x14ac:dyDescent="0.2">
      <c r="A883" s="58" t="s">
        <v>28</v>
      </c>
      <c r="B883" s="11" t="s">
        <v>44</v>
      </c>
      <c r="C883" s="13" t="s">
        <v>10</v>
      </c>
      <c r="D883" s="13" t="s">
        <v>27</v>
      </c>
      <c r="E883" s="11" t="s">
        <v>7</v>
      </c>
      <c r="F883" s="11" t="s">
        <v>7</v>
      </c>
      <c r="G883" s="25">
        <f t="shared" ref="G883:I884" si="168">G884</f>
        <v>2500</v>
      </c>
      <c r="H883" s="25">
        <f t="shared" si="168"/>
        <v>0</v>
      </c>
      <c r="I883" s="25">
        <f t="shared" si="168"/>
        <v>2500</v>
      </c>
    </row>
    <row r="884" spans="1:9" x14ac:dyDescent="0.2">
      <c r="A884" s="5" t="s">
        <v>148</v>
      </c>
      <c r="B884" s="11" t="s">
        <v>44</v>
      </c>
      <c r="C884" s="13" t="s">
        <v>10</v>
      </c>
      <c r="D884" s="13" t="s">
        <v>27</v>
      </c>
      <c r="E884" s="11" t="s">
        <v>147</v>
      </c>
      <c r="F884" s="11" t="s">
        <v>7</v>
      </c>
      <c r="G884" s="25">
        <f t="shared" si="168"/>
        <v>2500</v>
      </c>
      <c r="H884" s="25">
        <f t="shared" si="168"/>
        <v>0</v>
      </c>
      <c r="I884" s="25">
        <f t="shared" si="168"/>
        <v>2500</v>
      </c>
    </row>
    <row r="885" spans="1:9" x14ac:dyDescent="0.2">
      <c r="A885" s="5" t="s">
        <v>343</v>
      </c>
      <c r="B885" s="11" t="s">
        <v>44</v>
      </c>
      <c r="C885" s="13" t="s">
        <v>10</v>
      </c>
      <c r="D885" s="13" t="s">
        <v>27</v>
      </c>
      <c r="E885" s="11" t="s">
        <v>342</v>
      </c>
      <c r="F885" s="11" t="s">
        <v>7</v>
      </c>
      <c r="G885" s="25">
        <f>G888</f>
        <v>2500</v>
      </c>
      <c r="H885" s="25">
        <f>H888</f>
        <v>0</v>
      </c>
      <c r="I885" s="25">
        <f>I888</f>
        <v>2500</v>
      </c>
    </row>
    <row r="886" spans="1:9" ht="38.25" x14ac:dyDescent="0.2">
      <c r="A886" s="105" t="s">
        <v>370</v>
      </c>
      <c r="B886" s="11" t="s">
        <v>44</v>
      </c>
      <c r="C886" s="13" t="s">
        <v>10</v>
      </c>
      <c r="D886" s="13" t="s">
        <v>27</v>
      </c>
      <c r="E886" s="11" t="s">
        <v>342</v>
      </c>
      <c r="F886" s="11" t="s">
        <v>173</v>
      </c>
      <c r="G886" s="25">
        <f t="shared" ref="G886:I887" si="169">G887</f>
        <v>2500</v>
      </c>
      <c r="H886" s="25">
        <f t="shared" si="169"/>
        <v>0</v>
      </c>
      <c r="I886" s="25">
        <f t="shared" si="169"/>
        <v>2500</v>
      </c>
    </row>
    <row r="887" spans="1:9" ht="51" x14ac:dyDescent="0.2">
      <c r="A887" s="105" t="s">
        <v>371</v>
      </c>
      <c r="B887" s="11" t="s">
        <v>44</v>
      </c>
      <c r="C887" s="13" t="s">
        <v>10</v>
      </c>
      <c r="D887" s="13" t="s">
        <v>27</v>
      </c>
      <c r="E887" s="11" t="s">
        <v>342</v>
      </c>
      <c r="F887" s="11" t="s">
        <v>174</v>
      </c>
      <c r="G887" s="25">
        <f t="shared" si="169"/>
        <v>2500</v>
      </c>
      <c r="H887" s="25">
        <f t="shared" si="169"/>
        <v>0</v>
      </c>
      <c r="I887" s="25">
        <f t="shared" si="169"/>
        <v>2500</v>
      </c>
    </row>
    <row r="888" spans="1:9" ht="38.25" x14ac:dyDescent="0.2">
      <c r="A888" s="77" t="s">
        <v>365</v>
      </c>
      <c r="B888" s="64" t="s">
        <v>44</v>
      </c>
      <c r="C888" s="65" t="s">
        <v>10</v>
      </c>
      <c r="D888" s="65" t="s">
        <v>27</v>
      </c>
      <c r="E888" s="64" t="s">
        <v>342</v>
      </c>
      <c r="F888" s="64" t="s">
        <v>86</v>
      </c>
      <c r="G888" s="66">
        <v>2500</v>
      </c>
      <c r="H888" s="66"/>
      <c r="I888" s="66">
        <f>G888+H888</f>
        <v>2500</v>
      </c>
    </row>
    <row r="889" spans="1:9" x14ac:dyDescent="0.2">
      <c r="A889" s="41" t="s">
        <v>51</v>
      </c>
      <c r="B889" s="59" t="s">
        <v>44</v>
      </c>
      <c r="C889" s="23" t="s">
        <v>16</v>
      </c>
      <c r="D889" s="23" t="s">
        <v>56</v>
      </c>
      <c r="E889" s="59"/>
      <c r="F889" s="59"/>
      <c r="G889" s="31">
        <f t="shared" ref="G889:I890" si="170">G890</f>
        <v>1000</v>
      </c>
      <c r="H889" s="31">
        <f t="shared" si="170"/>
        <v>0</v>
      </c>
      <c r="I889" s="31">
        <f t="shared" si="170"/>
        <v>1000</v>
      </c>
    </row>
    <row r="890" spans="1:9" x14ac:dyDescent="0.2">
      <c r="A890" s="60" t="s">
        <v>17</v>
      </c>
      <c r="B890" s="14" t="s">
        <v>44</v>
      </c>
      <c r="C890" s="12" t="s">
        <v>16</v>
      </c>
      <c r="D890" s="12" t="s">
        <v>8</v>
      </c>
      <c r="E890" s="14"/>
      <c r="F890" s="14"/>
      <c r="G890" s="32">
        <f t="shared" si="170"/>
        <v>1000</v>
      </c>
      <c r="H890" s="32">
        <f t="shared" si="170"/>
        <v>0</v>
      </c>
      <c r="I890" s="32">
        <f t="shared" si="170"/>
        <v>1000</v>
      </c>
    </row>
    <row r="891" spans="1:9" x14ac:dyDescent="0.2">
      <c r="A891" s="5" t="s">
        <v>148</v>
      </c>
      <c r="B891" s="99" t="s">
        <v>44</v>
      </c>
      <c r="C891" s="100" t="s">
        <v>16</v>
      </c>
      <c r="D891" s="100" t="s">
        <v>8</v>
      </c>
      <c r="E891" s="93" t="s">
        <v>147</v>
      </c>
      <c r="F891" s="99"/>
      <c r="G891" s="101">
        <f>G893</f>
        <v>1000</v>
      </c>
      <c r="H891" s="101">
        <f>H893</f>
        <v>0</v>
      </c>
      <c r="I891" s="101">
        <f>I893</f>
        <v>1000</v>
      </c>
    </row>
    <row r="892" spans="1:9" ht="24" x14ac:dyDescent="0.2">
      <c r="A892" s="92" t="s">
        <v>341</v>
      </c>
      <c r="B892" s="99" t="s">
        <v>44</v>
      </c>
      <c r="C892" s="100" t="s">
        <v>16</v>
      </c>
      <c r="D892" s="100" t="s">
        <v>8</v>
      </c>
      <c r="E892" s="93" t="s">
        <v>309</v>
      </c>
      <c r="F892" s="99"/>
      <c r="G892" s="101">
        <f t="shared" ref="G892:I895" si="171">G893</f>
        <v>1000</v>
      </c>
      <c r="H892" s="101">
        <f t="shared" si="171"/>
        <v>0</v>
      </c>
      <c r="I892" s="101">
        <f t="shared" si="171"/>
        <v>1000</v>
      </c>
    </row>
    <row r="893" spans="1:9" x14ac:dyDescent="0.2">
      <c r="A893" s="92" t="s">
        <v>311</v>
      </c>
      <c r="B893" s="93" t="s">
        <v>44</v>
      </c>
      <c r="C893" s="94" t="s">
        <v>16</v>
      </c>
      <c r="D893" s="94" t="s">
        <v>8</v>
      </c>
      <c r="E893" s="93" t="s">
        <v>310</v>
      </c>
      <c r="F893" s="93"/>
      <c r="G893" s="95">
        <f t="shared" si="171"/>
        <v>1000</v>
      </c>
      <c r="H893" s="95">
        <f t="shared" si="171"/>
        <v>0</v>
      </c>
      <c r="I893" s="95">
        <f t="shared" si="171"/>
        <v>1000</v>
      </c>
    </row>
    <row r="894" spans="1:9" ht="28.5" customHeight="1" x14ac:dyDescent="0.2">
      <c r="A894" s="112" t="s">
        <v>370</v>
      </c>
      <c r="B894" s="93" t="s">
        <v>44</v>
      </c>
      <c r="C894" s="94" t="s">
        <v>16</v>
      </c>
      <c r="D894" s="94" t="s">
        <v>8</v>
      </c>
      <c r="E894" s="93" t="s">
        <v>310</v>
      </c>
      <c r="F894" s="93" t="s">
        <v>173</v>
      </c>
      <c r="G894" s="95">
        <f t="shared" si="171"/>
        <v>1000</v>
      </c>
      <c r="H894" s="95">
        <f t="shared" si="171"/>
        <v>0</v>
      </c>
      <c r="I894" s="95">
        <f t="shared" si="171"/>
        <v>1000</v>
      </c>
    </row>
    <row r="895" spans="1:9" ht="26.25" customHeight="1" x14ac:dyDescent="0.2">
      <c r="A895" s="116" t="s">
        <v>371</v>
      </c>
      <c r="B895" s="93" t="s">
        <v>44</v>
      </c>
      <c r="C895" s="94" t="s">
        <v>16</v>
      </c>
      <c r="D895" s="94" t="s">
        <v>8</v>
      </c>
      <c r="E895" s="93" t="s">
        <v>310</v>
      </c>
      <c r="F895" s="93" t="s">
        <v>174</v>
      </c>
      <c r="G895" s="95">
        <f t="shared" si="171"/>
        <v>1000</v>
      </c>
      <c r="H895" s="95">
        <f t="shared" si="171"/>
        <v>0</v>
      </c>
      <c r="I895" s="95">
        <f t="shared" si="171"/>
        <v>1000</v>
      </c>
    </row>
    <row r="896" spans="1:9" ht="28.5" customHeight="1" x14ac:dyDescent="0.2">
      <c r="A896" s="102" t="s">
        <v>365</v>
      </c>
      <c r="B896" s="96" t="s">
        <v>44</v>
      </c>
      <c r="C896" s="97" t="s">
        <v>16</v>
      </c>
      <c r="D896" s="97" t="s">
        <v>8</v>
      </c>
      <c r="E896" s="96" t="s">
        <v>310</v>
      </c>
      <c r="F896" s="96" t="s">
        <v>86</v>
      </c>
      <c r="G896" s="98">
        <v>1000</v>
      </c>
      <c r="H896" s="98"/>
      <c r="I896" s="98">
        <f>G896+H896</f>
        <v>1000</v>
      </c>
    </row>
    <row r="897" spans="1:11" ht="31.5" x14ac:dyDescent="0.2">
      <c r="A897" s="198" t="s">
        <v>63</v>
      </c>
      <c r="B897" s="203" t="s">
        <v>39</v>
      </c>
      <c r="C897" s="206"/>
      <c r="D897" s="206"/>
      <c r="E897" s="203" t="s">
        <v>7</v>
      </c>
      <c r="F897" s="203" t="s">
        <v>7</v>
      </c>
      <c r="G897" s="219">
        <f>G898+G1091</f>
        <v>1049119.4999999998</v>
      </c>
      <c r="H897" s="219">
        <f>H898+H1091</f>
        <v>4342.3999999999996</v>
      </c>
      <c r="I897" s="219">
        <f>I898+I1091</f>
        <v>1053461.8999999997</v>
      </c>
      <c r="J897" s="3"/>
      <c r="K897" s="3"/>
    </row>
    <row r="898" spans="1:11" x14ac:dyDescent="0.2">
      <c r="A898" s="41" t="s">
        <v>52</v>
      </c>
      <c r="B898" s="22" t="s">
        <v>39</v>
      </c>
      <c r="C898" s="43">
        <v>7</v>
      </c>
      <c r="D898" s="43">
        <v>0</v>
      </c>
      <c r="E898" s="22" t="s">
        <v>7</v>
      </c>
      <c r="F898" s="22" t="s">
        <v>7</v>
      </c>
      <c r="G898" s="24">
        <f>G899+G936+G1003+G1050</f>
        <v>1031073.5999999999</v>
      </c>
      <c r="H898" s="24">
        <f>H899+H936+H1003+H1050</f>
        <v>3382.3999999999996</v>
      </c>
      <c r="I898" s="24">
        <f>I899+I936+I1003+I1050</f>
        <v>1034455.9999999998</v>
      </c>
      <c r="J898" s="3"/>
      <c r="K898" s="3"/>
    </row>
    <row r="899" spans="1:11" x14ac:dyDescent="0.2">
      <c r="A899" s="5" t="s">
        <v>19</v>
      </c>
      <c r="B899" s="11" t="s">
        <v>39</v>
      </c>
      <c r="C899" s="10">
        <v>7</v>
      </c>
      <c r="D899" s="10">
        <v>1</v>
      </c>
      <c r="E899" s="11" t="s">
        <v>7</v>
      </c>
      <c r="F899" s="11" t="s">
        <v>7</v>
      </c>
      <c r="G899" s="25">
        <f>G900</f>
        <v>327265.3</v>
      </c>
      <c r="H899" s="25">
        <f>H900</f>
        <v>14239.2</v>
      </c>
      <c r="I899" s="25">
        <f>I900</f>
        <v>341504.49999999994</v>
      </c>
      <c r="J899" s="3"/>
      <c r="K899" s="3"/>
    </row>
    <row r="900" spans="1:11" x14ac:dyDescent="0.2">
      <c r="A900" s="5" t="s">
        <v>148</v>
      </c>
      <c r="B900" s="11" t="s">
        <v>39</v>
      </c>
      <c r="C900" s="10">
        <v>7</v>
      </c>
      <c r="D900" s="10">
        <v>1</v>
      </c>
      <c r="E900" s="11" t="s">
        <v>147</v>
      </c>
      <c r="F900" s="11"/>
      <c r="G900" s="25">
        <f>G902+G914+G921+G909+G929</f>
        <v>327265.3</v>
      </c>
      <c r="H900" s="25">
        <f>H902+H914+H921+H909+H929</f>
        <v>14239.2</v>
      </c>
      <c r="I900" s="25">
        <f>I902+I914+I921+I909+I929</f>
        <v>341504.49999999994</v>
      </c>
      <c r="J900" s="3"/>
      <c r="K900" s="3"/>
    </row>
    <row r="901" spans="1:11" ht="36" x14ac:dyDescent="0.2">
      <c r="A901" s="5" t="s">
        <v>195</v>
      </c>
      <c r="B901" s="11" t="s">
        <v>39</v>
      </c>
      <c r="C901" s="10">
        <v>7</v>
      </c>
      <c r="D901" s="10">
        <v>1</v>
      </c>
      <c r="E901" s="11" t="s">
        <v>196</v>
      </c>
      <c r="F901" s="11"/>
      <c r="G901" s="25">
        <f>G902</f>
        <v>75961.799999999988</v>
      </c>
      <c r="H901" s="25">
        <f>H902</f>
        <v>12431.1</v>
      </c>
      <c r="I901" s="25">
        <f>I902</f>
        <v>88392.9</v>
      </c>
      <c r="J901" s="3"/>
      <c r="K901" s="3"/>
    </row>
    <row r="902" spans="1:11" ht="36" x14ac:dyDescent="0.2">
      <c r="A902" s="5" t="s">
        <v>369</v>
      </c>
      <c r="B902" s="11" t="s">
        <v>39</v>
      </c>
      <c r="C902" s="10">
        <v>7</v>
      </c>
      <c r="D902" s="10">
        <v>1</v>
      </c>
      <c r="E902" s="11" t="s">
        <v>196</v>
      </c>
      <c r="F902" s="11" t="s">
        <v>164</v>
      </c>
      <c r="G902" s="25">
        <f>G903+G906</f>
        <v>75961.799999999988</v>
      </c>
      <c r="H902" s="25">
        <f>H903+H906</f>
        <v>12431.1</v>
      </c>
      <c r="I902" s="25">
        <f>I903+I906</f>
        <v>88392.9</v>
      </c>
      <c r="J902" s="3"/>
      <c r="K902" s="3"/>
    </row>
    <row r="903" spans="1:11" x14ac:dyDescent="0.2">
      <c r="A903" s="5" t="s">
        <v>167</v>
      </c>
      <c r="B903" s="11" t="s">
        <v>39</v>
      </c>
      <c r="C903" s="10">
        <v>7</v>
      </c>
      <c r="D903" s="10">
        <v>1</v>
      </c>
      <c r="E903" s="11" t="s">
        <v>196</v>
      </c>
      <c r="F903" s="11" t="s">
        <v>165</v>
      </c>
      <c r="G903" s="25">
        <f>G904+G905</f>
        <v>21395.599999999999</v>
      </c>
      <c r="H903" s="25">
        <f>H904+H905</f>
        <v>4128.5</v>
      </c>
      <c r="I903" s="25">
        <f>I904+I905</f>
        <v>25524.100000000002</v>
      </c>
      <c r="J903" s="3"/>
      <c r="K903" s="3"/>
    </row>
    <row r="904" spans="1:11" ht="60" x14ac:dyDescent="0.2">
      <c r="A904" s="211" t="s">
        <v>380</v>
      </c>
      <c r="B904" s="64" t="s">
        <v>39</v>
      </c>
      <c r="C904" s="69">
        <v>7</v>
      </c>
      <c r="D904" s="69">
        <v>1</v>
      </c>
      <c r="E904" s="64" t="s">
        <v>196</v>
      </c>
      <c r="F904" s="64" t="s">
        <v>96</v>
      </c>
      <c r="G904" s="66">
        <v>15608.5</v>
      </c>
      <c r="H904" s="66">
        <f>2217.1+95+248.3</f>
        <v>2560.4</v>
      </c>
      <c r="I904" s="66">
        <f>G904+H904</f>
        <v>18168.900000000001</v>
      </c>
      <c r="J904" s="3"/>
      <c r="K904" s="3"/>
    </row>
    <row r="905" spans="1:11" x14ac:dyDescent="0.2">
      <c r="A905" s="26" t="s">
        <v>97</v>
      </c>
      <c r="B905" s="64" t="s">
        <v>39</v>
      </c>
      <c r="C905" s="69">
        <v>7</v>
      </c>
      <c r="D905" s="69">
        <v>1</v>
      </c>
      <c r="E905" s="64" t="s">
        <v>196</v>
      </c>
      <c r="F905" s="64" t="s">
        <v>98</v>
      </c>
      <c r="G905" s="66">
        <v>5787.1</v>
      </c>
      <c r="H905" s="66">
        <f>512.4+654.1+121.6+280</f>
        <v>1568.1</v>
      </c>
      <c r="I905" s="66">
        <f>G905+H905</f>
        <v>7355.2000000000007</v>
      </c>
      <c r="J905" s="3"/>
      <c r="K905" s="3"/>
    </row>
    <row r="906" spans="1:11" ht="24" x14ac:dyDescent="0.2">
      <c r="A906" s="5" t="s">
        <v>198</v>
      </c>
      <c r="B906" s="11" t="s">
        <v>39</v>
      </c>
      <c r="C906" s="10">
        <v>7</v>
      </c>
      <c r="D906" s="10">
        <v>1</v>
      </c>
      <c r="E906" s="11" t="s">
        <v>196</v>
      </c>
      <c r="F906" s="11" t="s">
        <v>168</v>
      </c>
      <c r="G906" s="25">
        <f>G907+G908</f>
        <v>54566.2</v>
      </c>
      <c r="H906" s="25">
        <f>H907+H908</f>
        <v>8302.6</v>
      </c>
      <c r="I906" s="25">
        <f>I907+I908</f>
        <v>62868.799999999996</v>
      </c>
      <c r="J906" s="3"/>
      <c r="K906" s="3"/>
    </row>
    <row r="907" spans="1:11" ht="48" x14ac:dyDescent="0.2">
      <c r="A907" s="26" t="s">
        <v>381</v>
      </c>
      <c r="B907" s="64" t="s">
        <v>39</v>
      </c>
      <c r="C907" s="69">
        <v>7</v>
      </c>
      <c r="D907" s="69">
        <v>1</v>
      </c>
      <c r="E907" s="64" t="s">
        <v>196</v>
      </c>
      <c r="F907" s="64" t="s">
        <v>93</v>
      </c>
      <c r="G907" s="66">
        <v>47184.7</v>
      </c>
      <c r="H907" s="66">
        <f>10769.2-3078.2-95+350</f>
        <v>7946.0000000000009</v>
      </c>
      <c r="I907" s="66">
        <f>G907+H907</f>
        <v>55130.7</v>
      </c>
      <c r="J907" s="3"/>
      <c r="K907" s="3"/>
    </row>
    <row r="908" spans="1:11" x14ac:dyDescent="0.2">
      <c r="A908" s="26" t="s">
        <v>99</v>
      </c>
      <c r="B908" s="64" t="s">
        <v>39</v>
      </c>
      <c r="C908" s="69">
        <v>7</v>
      </c>
      <c r="D908" s="69">
        <v>1</v>
      </c>
      <c r="E908" s="64" t="s">
        <v>196</v>
      </c>
      <c r="F908" s="64" t="s">
        <v>100</v>
      </c>
      <c r="G908" s="66">
        <v>7381.5</v>
      </c>
      <c r="H908" s="66">
        <f>32+302.3-352.2+374.5</f>
        <v>356.6</v>
      </c>
      <c r="I908" s="66">
        <f>G908+H908</f>
        <v>7738.1</v>
      </c>
      <c r="J908" s="3"/>
      <c r="K908" s="3"/>
    </row>
    <row r="909" spans="1:11" ht="24" x14ac:dyDescent="0.2">
      <c r="A909" s="5" t="s">
        <v>465</v>
      </c>
      <c r="B909" s="11" t="s">
        <v>39</v>
      </c>
      <c r="C909" s="10">
        <v>7</v>
      </c>
      <c r="D909" s="10">
        <v>1</v>
      </c>
      <c r="E909" s="11" t="s">
        <v>232</v>
      </c>
      <c r="F909" s="11"/>
      <c r="G909" s="25">
        <f t="shared" ref="G909:I912" si="172">G910</f>
        <v>31.5</v>
      </c>
      <c r="H909" s="25">
        <f t="shared" si="172"/>
        <v>0</v>
      </c>
      <c r="I909" s="25">
        <f t="shared" si="172"/>
        <v>31.5</v>
      </c>
      <c r="J909" s="3"/>
      <c r="K909" s="3"/>
    </row>
    <row r="910" spans="1:11" x14ac:dyDescent="0.2">
      <c r="A910" s="5" t="s">
        <v>278</v>
      </c>
      <c r="B910" s="11" t="s">
        <v>39</v>
      </c>
      <c r="C910" s="10">
        <v>7</v>
      </c>
      <c r="D910" s="10">
        <v>1</v>
      </c>
      <c r="E910" s="11" t="s">
        <v>239</v>
      </c>
      <c r="F910" s="11"/>
      <c r="G910" s="25">
        <f t="shared" si="172"/>
        <v>31.5</v>
      </c>
      <c r="H910" s="25">
        <f t="shared" si="172"/>
        <v>0</v>
      </c>
      <c r="I910" s="25">
        <f t="shared" si="172"/>
        <v>31.5</v>
      </c>
      <c r="J910" s="3"/>
      <c r="K910" s="3"/>
    </row>
    <row r="911" spans="1:11" ht="36" x14ac:dyDescent="0.2">
      <c r="A911" s="5" t="s">
        <v>369</v>
      </c>
      <c r="B911" s="11" t="s">
        <v>39</v>
      </c>
      <c r="C911" s="10">
        <v>7</v>
      </c>
      <c r="D911" s="10">
        <v>1</v>
      </c>
      <c r="E911" s="11" t="s">
        <v>239</v>
      </c>
      <c r="F911" s="11" t="s">
        <v>164</v>
      </c>
      <c r="G911" s="25">
        <f t="shared" si="172"/>
        <v>31.5</v>
      </c>
      <c r="H911" s="25">
        <f t="shared" si="172"/>
        <v>0</v>
      </c>
      <c r="I911" s="25">
        <f t="shared" si="172"/>
        <v>31.5</v>
      </c>
      <c r="J911" s="3"/>
      <c r="K911" s="3"/>
    </row>
    <row r="912" spans="1:11" x14ac:dyDescent="0.2">
      <c r="A912" s="5" t="s">
        <v>167</v>
      </c>
      <c r="B912" s="11" t="s">
        <v>39</v>
      </c>
      <c r="C912" s="10">
        <v>7</v>
      </c>
      <c r="D912" s="10">
        <v>1</v>
      </c>
      <c r="E912" s="11" t="s">
        <v>239</v>
      </c>
      <c r="F912" s="11" t="s">
        <v>165</v>
      </c>
      <c r="G912" s="25">
        <f t="shared" si="172"/>
        <v>31.5</v>
      </c>
      <c r="H912" s="25">
        <f t="shared" si="172"/>
        <v>0</v>
      </c>
      <c r="I912" s="25">
        <f t="shared" si="172"/>
        <v>31.5</v>
      </c>
      <c r="J912" s="3"/>
      <c r="K912" s="3"/>
    </row>
    <row r="913" spans="1:12" x14ac:dyDescent="0.2">
      <c r="A913" s="26" t="s">
        <v>97</v>
      </c>
      <c r="B913" s="64" t="s">
        <v>39</v>
      </c>
      <c r="C913" s="69">
        <v>7</v>
      </c>
      <c r="D913" s="69">
        <v>1</v>
      </c>
      <c r="E913" s="64" t="s">
        <v>239</v>
      </c>
      <c r="F913" s="64" t="s">
        <v>98</v>
      </c>
      <c r="G913" s="66">
        <v>31.5</v>
      </c>
      <c r="H913" s="66"/>
      <c r="I913" s="66">
        <f>G913+H913</f>
        <v>31.5</v>
      </c>
      <c r="J913" s="3"/>
      <c r="K913" s="3"/>
    </row>
    <row r="914" spans="1:12" ht="24" x14ac:dyDescent="0.2">
      <c r="A914" s="5" t="s">
        <v>211</v>
      </c>
      <c r="B914" s="11" t="s">
        <v>39</v>
      </c>
      <c r="C914" s="10">
        <v>7</v>
      </c>
      <c r="D914" s="10">
        <v>1</v>
      </c>
      <c r="E914" s="11" t="s">
        <v>286</v>
      </c>
      <c r="F914" s="11"/>
      <c r="G914" s="25">
        <f t="shared" ref="G914:I915" si="173">G915</f>
        <v>760</v>
      </c>
      <c r="H914" s="25">
        <f t="shared" si="173"/>
        <v>-50</v>
      </c>
      <c r="I914" s="25">
        <f t="shared" si="173"/>
        <v>710</v>
      </c>
      <c r="J914" s="3"/>
      <c r="K914" s="3"/>
    </row>
    <row r="915" spans="1:12" ht="36" x14ac:dyDescent="0.2">
      <c r="A915" s="5" t="s">
        <v>251</v>
      </c>
      <c r="B915" s="11" t="s">
        <v>39</v>
      </c>
      <c r="C915" s="10">
        <v>7</v>
      </c>
      <c r="D915" s="10">
        <v>1</v>
      </c>
      <c r="E915" s="11" t="s">
        <v>285</v>
      </c>
      <c r="F915" s="11"/>
      <c r="G915" s="25">
        <f t="shared" si="173"/>
        <v>760</v>
      </c>
      <c r="H915" s="25">
        <f t="shared" si="173"/>
        <v>-50</v>
      </c>
      <c r="I915" s="25">
        <f t="shared" si="173"/>
        <v>710</v>
      </c>
      <c r="J915" s="3"/>
      <c r="K915" s="3"/>
    </row>
    <row r="916" spans="1:12" ht="36" x14ac:dyDescent="0.2">
      <c r="A916" s="5" t="s">
        <v>369</v>
      </c>
      <c r="B916" s="11" t="s">
        <v>39</v>
      </c>
      <c r="C916" s="10">
        <v>7</v>
      </c>
      <c r="D916" s="10">
        <v>1</v>
      </c>
      <c r="E916" s="11" t="s">
        <v>285</v>
      </c>
      <c r="F916" s="11" t="s">
        <v>164</v>
      </c>
      <c r="G916" s="25">
        <f>G917+G919</f>
        <v>760</v>
      </c>
      <c r="H916" s="25">
        <f>H917+H919</f>
        <v>-50</v>
      </c>
      <c r="I916" s="25">
        <f>I917+I919</f>
        <v>710</v>
      </c>
      <c r="J916" s="3"/>
      <c r="K916" s="3"/>
    </row>
    <row r="917" spans="1:12" x14ac:dyDescent="0.2">
      <c r="A917" s="5" t="s">
        <v>167</v>
      </c>
      <c r="B917" s="11" t="s">
        <v>39</v>
      </c>
      <c r="C917" s="10">
        <v>7</v>
      </c>
      <c r="D917" s="10">
        <v>1</v>
      </c>
      <c r="E917" s="11" t="s">
        <v>285</v>
      </c>
      <c r="F917" s="11" t="s">
        <v>165</v>
      </c>
      <c r="G917" s="25">
        <f>G918</f>
        <v>400</v>
      </c>
      <c r="H917" s="25">
        <f>H918</f>
        <v>0</v>
      </c>
      <c r="I917" s="25">
        <f>I918</f>
        <v>400</v>
      </c>
      <c r="J917" s="3"/>
      <c r="K917" s="3"/>
    </row>
    <row r="918" spans="1:12" x14ac:dyDescent="0.2">
      <c r="A918" s="26" t="s">
        <v>97</v>
      </c>
      <c r="B918" s="64" t="s">
        <v>39</v>
      </c>
      <c r="C918" s="69">
        <v>7</v>
      </c>
      <c r="D918" s="69">
        <v>1</v>
      </c>
      <c r="E918" s="64" t="s">
        <v>285</v>
      </c>
      <c r="F918" s="64" t="s">
        <v>98</v>
      </c>
      <c r="G918" s="66">
        <v>400</v>
      </c>
      <c r="H918" s="66"/>
      <c r="I918" s="66">
        <f>G918+H918</f>
        <v>400</v>
      </c>
      <c r="J918" s="3"/>
      <c r="K918" s="3"/>
    </row>
    <row r="919" spans="1:12" x14ac:dyDescent="0.2">
      <c r="A919" s="5" t="s">
        <v>169</v>
      </c>
      <c r="B919" s="11" t="s">
        <v>39</v>
      </c>
      <c r="C919" s="10">
        <v>7</v>
      </c>
      <c r="D919" s="10">
        <v>1</v>
      </c>
      <c r="E919" s="11" t="s">
        <v>285</v>
      </c>
      <c r="F919" s="11" t="s">
        <v>168</v>
      </c>
      <c r="G919" s="25">
        <f>G920</f>
        <v>360</v>
      </c>
      <c r="H919" s="25">
        <f>H920</f>
        <v>-50</v>
      </c>
      <c r="I919" s="25">
        <f>I920</f>
        <v>310</v>
      </c>
      <c r="J919" s="3"/>
      <c r="K919" s="3"/>
      <c r="L919" s="3"/>
    </row>
    <row r="920" spans="1:12" x14ac:dyDescent="0.2">
      <c r="A920" s="26" t="s">
        <v>99</v>
      </c>
      <c r="B920" s="64" t="s">
        <v>39</v>
      </c>
      <c r="C920" s="69">
        <v>7</v>
      </c>
      <c r="D920" s="69">
        <v>1</v>
      </c>
      <c r="E920" s="64" t="s">
        <v>285</v>
      </c>
      <c r="F920" s="64" t="s">
        <v>100</v>
      </c>
      <c r="G920" s="66">
        <v>360</v>
      </c>
      <c r="H920" s="66">
        <v>-50</v>
      </c>
      <c r="I920" s="66">
        <f>G920+H920</f>
        <v>310</v>
      </c>
      <c r="J920" s="3"/>
      <c r="K920" s="3"/>
    </row>
    <row r="921" spans="1:12" ht="36" x14ac:dyDescent="0.2">
      <c r="A921" s="5" t="s">
        <v>643</v>
      </c>
      <c r="B921" s="11" t="s">
        <v>39</v>
      </c>
      <c r="C921" s="10">
        <v>7</v>
      </c>
      <c r="D921" s="10">
        <v>1</v>
      </c>
      <c r="E921" s="11" t="s">
        <v>362</v>
      </c>
      <c r="F921" s="11"/>
      <c r="G921" s="25">
        <f>G922</f>
        <v>249788.2</v>
      </c>
      <c r="H921" s="25">
        <f>H922</f>
        <v>1297.0999999999999</v>
      </c>
      <c r="I921" s="25">
        <f>I922</f>
        <v>251085.3</v>
      </c>
      <c r="J921" s="3"/>
      <c r="K921" s="3"/>
    </row>
    <row r="922" spans="1:12" ht="36" x14ac:dyDescent="0.2">
      <c r="A922" s="5" t="s">
        <v>369</v>
      </c>
      <c r="B922" s="11" t="s">
        <v>39</v>
      </c>
      <c r="C922" s="10">
        <v>7</v>
      </c>
      <c r="D922" s="10">
        <v>1</v>
      </c>
      <c r="E922" s="11" t="s">
        <v>362</v>
      </c>
      <c r="F922" s="11" t="s">
        <v>164</v>
      </c>
      <c r="G922" s="25">
        <f>G923+G926</f>
        <v>249788.2</v>
      </c>
      <c r="H922" s="25">
        <f>H923+H926</f>
        <v>1297.0999999999999</v>
      </c>
      <c r="I922" s="25">
        <f>I923+I926</f>
        <v>251085.3</v>
      </c>
      <c r="J922" s="3"/>
      <c r="K922" s="3"/>
    </row>
    <row r="923" spans="1:12" x14ac:dyDescent="0.2">
      <c r="A923" s="5" t="s">
        <v>167</v>
      </c>
      <c r="B923" s="11" t="s">
        <v>39</v>
      </c>
      <c r="C923" s="10">
        <v>7</v>
      </c>
      <c r="D923" s="10">
        <v>1</v>
      </c>
      <c r="E923" s="11" t="s">
        <v>362</v>
      </c>
      <c r="F923" s="11" t="s">
        <v>165</v>
      </c>
      <c r="G923" s="25">
        <f t="shared" ref="G923:I924" si="174">G924</f>
        <v>64275.199999999997</v>
      </c>
      <c r="H923" s="25">
        <f t="shared" si="174"/>
        <v>-1698.4</v>
      </c>
      <c r="I923" s="25">
        <f t="shared" si="174"/>
        <v>62576.799999999996</v>
      </c>
      <c r="J923" s="3"/>
      <c r="K923" s="3"/>
    </row>
    <row r="924" spans="1:12" ht="42" customHeight="1" x14ac:dyDescent="0.2">
      <c r="A924" s="5" t="s">
        <v>380</v>
      </c>
      <c r="B924" s="11" t="s">
        <v>39</v>
      </c>
      <c r="C924" s="10">
        <v>7</v>
      </c>
      <c r="D924" s="10">
        <v>1</v>
      </c>
      <c r="E924" s="11" t="s">
        <v>362</v>
      </c>
      <c r="F924" s="11" t="s">
        <v>96</v>
      </c>
      <c r="G924" s="25">
        <f t="shared" si="174"/>
        <v>64275.199999999997</v>
      </c>
      <c r="H924" s="25">
        <f t="shared" si="174"/>
        <v>-1698.4</v>
      </c>
      <c r="I924" s="25">
        <f t="shared" si="174"/>
        <v>62576.799999999996</v>
      </c>
      <c r="J924" s="3"/>
      <c r="K924" s="3"/>
    </row>
    <row r="925" spans="1:12" x14ac:dyDescent="0.2">
      <c r="A925" s="26" t="s">
        <v>65</v>
      </c>
      <c r="B925" s="64" t="s">
        <v>39</v>
      </c>
      <c r="C925" s="69">
        <v>7</v>
      </c>
      <c r="D925" s="69">
        <v>1</v>
      </c>
      <c r="E925" s="64" t="s">
        <v>362</v>
      </c>
      <c r="F925" s="64" t="s">
        <v>96</v>
      </c>
      <c r="G925" s="66">
        <v>64275.199999999997</v>
      </c>
      <c r="H925" s="66">
        <f>-1698.4</f>
        <v>-1698.4</v>
      </c>
      <c r="I925" s="66">
        <f>G925+H925</f>
        <v>62576.799999999996</v>
      </c>
      <c r="J925" s="3"/>
      <c r="K925" s="3"/>
    </row>
    <row r="926" spans="1:12" ht="24" x14ac:dyDescent="0.2">
      <c r="A926" s="5" t="s">
        <v>198</v>
      </c>
      <c r="B926" s="11" t="s">
        <v>39</v>
      </c>
      <c r="C926" s="10">
        <v>7</v>
      </c>
      <c r="D926" s="10">
        <v>1</v>
      </c>
      <c r="E926" s="11" t="s">
        <v>362</v>
      </c>
      <c r="F926" s="11" t="s">
        <v>168</v>
      </c>
      <c r="G926" s="25">
        <f t="shared" ref="G926:I927" si="175">G927</f>
        <v>185513</v>
      </c>
      <c r="H926" s="25">
        <f t="shared" si="175"/>
        <v>2995.5</v>
      </c>
      <c r="I926" s="25">
        <f t="shared" si="175"/>
        <v>188508.5</v>
      </c>
      <c r="J926" s="3"/>
      <c r="K926" s="3"/>
    </row>
    <row r="927" spans="1:12" ht="38.25" customHeight="1" x14ac:dyDescent="0.2">
      <c r="A927" s="5" t="s">
        <v>381</v>
      </c>
      <c r="B927" s="11" t="s">
        <v>39</v>
      </c>
      <c r="C927" s="10">
        <v>7</v>
      </c>
      <c r="D927" s="10">
        <v>1</v>
      </c>
      <c r="E927" s="11" t="s">
        <v>362</v>
      </c>
      <c r="F927" s="11" t="s">
        <v>93</v>
      </c>
      <c r="G927" s="25">
        <f t="shared" si="175"/>
        <v>185513</v>
      </c>
      <c r="H927" s="25">
        <f t="shared" si="175"/>
        <v>2995.5</v>
      </c>
      <c r="I927" s="25">
        <f t="shared" si="175"/>
        <v>188508.5</v>
      </c>
      <c r="J927" s="3"/>
      <c r="K927" s="3"/>
    </row>
    <row r="928" spans="1:12" x14ac:dyDescent="0.2">
      <c r="A928" s="26" t="s">
        <v>65</v>
      </c>
      <c r="B928" s="64" t="s">
        <v>39</v>
      </c>
      <c r="C928" s="69">
        <v>7</v>
      </c>
      <c r="D928" s="69">
        <v>1</v>
      </c>
      <c r="E928" s="64" t="s">
        <v>362</v>
      </c>
      <c r="F928" s="64" t="s">
        <v>93</v>
      </c>
      <c r="G928" s="66">
        <v>185513</v>
      </c>
      <c r="H928" s="66">
        <v>2995.5</v>
      </c>
      <c r="I928" s="66">
        <f>G928+H928</f>
        <v>188508.5</v>
      </c>
      <c r="J928" s="3"/>
      <c r="K928" s="3"/>
    </row>
    <row r="929" spans="1:11" ht="24" x14ac:dyDescent="0.2">
      <c r="A929" s="5" t="s">
        <v>282</v>
      </c>
      <c r="B929" s="11" t="s">
        <v>39</v>
      </c>
      <c r="C929" s="10">
        <v>7</v>
      </c>
      <c r="D929" s="10">
        <v>1</v>
      </c>
      <c r="E929" s="11" t="s">
        <v>485</v>
      </c>
      <c r="F929" s="11"/>
      <c r="G929" s="25">
        <f t="shared" ref="G929:I930" si="176">G930</f>
        <v>723.8</v>
      </c>
      <c r="H929" s="25">
        <f t="shared" si="176"/>
        <v>561</v>
      </c>
      <c r="I929" s="25">
        <f t="shared" si="176"/>
        <v>1284.8</v>
      </c>
      <c r="J929" s="3"/>
      <c r="K929" s="3"/>
    </row>
    <row r="930" spans="1:11" ht="24" x14ac:dyDescent="0.2">
      <c r="A930" s="5" t="s">
        <v>467</v>
      </c>
      <c r="B930" s="11" t="s">
        <v>39</v>
      </c>
      <c r="C930" s="10">
        <v>7</v>
      </c>
      <c r="D930" s="10">
        <v>1</v>
      </c>
      <c r="E930" s="11" t="s">
        <v>486</v>
      </c>
      <c r="F930" s="11"/>
      <c r="G930" s="25">
        <f t="shared" si="176"/>
        <v>723.8</v>
      </c>
      <c r="H930" s="25">
        <f t="shared" si="176"/>
        <v>561</v>
      </c>
      <c r="I930" s="25">
        <f t="shared" si="176"/>
        <v>1284.8</v>
      </c>
      <c r="J930" s="3"/>
      <c r="K930" s="3"/>
    </row>
    <row r="931" spans="1:11" ht="36" x14ac:dyDescent="0.2">
      <c r="A931" s="5" t="s">
        <v>369</v>
      </c>
      <c r="B931" s="11" t="s">
        <v>39</v>
      </c>
      <c r="C931" s="10">
        <v>7</v>
      </c>
      <c r="D931" s="10">
        <v>1</v>
      </c>
      <c r="E931" s="11" t="s">
        <v>486</v>
      </c>
      <c r="F931" s="11" t="s">
        <v>164</v>
      </c>
      <c r="G931" s="25">
        <f>G932+G934</f>
        <v>723.8</v>
      </c>
      <c r="H931" s="25">
        <f>H932+H934</f>
        <v>561</v>
      </c>
      <c r="I931" s="25">
        <f>I932+I934</f>
        <v>1284.8</v>
      </c>
      <c r="J931" s="3"/>
      <c r="K931" s="3"/>
    </row>
    <row r="932" spans="1:11" x14ac:dyDescent="0.2">
      <c r="A932" s="5" t="s">
        <v>167</v>
      </c>
      <c r="B932" s="11" t="s">
        <v>39</v>
      </c>
      <c r="C932" s="10">
        <v>7</v>
      </c>
      <c r="D932" s="10">
        <v>1</v>
      </c>
      <c r="E932" s="11" t="s">
        <v>486</v>
      </c>
      <c r="F932" s="11" t="s">
        <v>165</v>
      </c>
      <c r="G932" s="25">
        <f>G933</f>
        <v>269</v>
      </c>
      <c r="H932" s="25">
        <f>H933</f>
        <v>760</v>
      </c>
      <c r="I932" s="25">
        <f>I933</f>
        <v>1029</v>
      </c>
      <c r="J932" s="3"/>
      <c r="K932" s="3"/>
    </row>
    <row r="933" spans="1:11" x14ac:dyDescent="0.2">
      <c r="A933" s="26" t="s">
        <v>97</v>
      </c>
      <c r="B933" s="64" t="s">
        <v>39</v>
      </c>
      <c r="C933" s="69">
        <v>7</v>
      </c>
      <c r="D933" s="69">
        <v>1</v>
      </c>
      <c r="E933" s="64" t="s">
        <v>486</v>
      </c>
      <c r="F933" s="64" t="s">
        <v>98</v>
      </c>
      <c r="G933" s="66">
        <v>269</v>
      </c>
      <c r="H933" s="66">
        <f>891-131</f>
        <v>760</v>
      </c>
      <c r="I933" s="66">
        <f>G933+H933</f>
        <v>1029</v>
      </c>
      <c r="J933" s="3"/>
      <c r="K933" s="3"/>
    </row>
    <row r="934" spans="1:11" x14ac:dyDescent="0.2">
      <c r="A934" s="5" t="s">
        <v>169</v>
      </c>
      <c r="B934" s="11" t="s">
        <v>39</v>
      </c>
      <c r="C934" s="10">
        <v>7</v>
      </c>
      <c r="D934" s="10">
        <v>1</v>
      </c>
      <c r="E934" s="11" t="s">
        <v>486</v>
      </c>
      <c r="F934" s="11" t="s">
        <v>168</v>
      </c>
      <c r="G934" s="25">
        <f>G935</f>
        <v>454.8</v>
      </c>
      <c r="H934" s="25">
        <f>H935</f>
        <v>-199</v>
      </c>
      <c r="I934" s="25">
        <f>I935</f>
        <v>255.8</v>
      </c>
      <c r="J934" s="3"/>
      <c r="K934" s="3"/>
    </row>
    <row r="935" spans="1:11" x14ac:dyDescent="0.2">
      <c r="A935" s="26" t="s">
        <v>99</v>
      </c>
      <c r="B935" s="64" t="s">
        <v>39</v>
      </c>
      <c r="C935" s="69">
        <v>7</v>
      </c>
      <c r="D935" s="69">
        <v>1</v>
      </c>
      <c r="E935" s="64" t="s">
        <v>486</v>
      </c>
      <c r="F935" s="64" t="s">
        <v>100</v>
      </c>
      <c r="G935" s="66">
        <v>454.8</v>
      </c>
      <c r="H935" s="66">
        <f>99-298</f>
        <v>-199</v>
      </c>
      <c r="I935" s="66">
        <f>G935+H935</f>
        <v>255.8</v>
      </c>
      <c r="J935" s="3"/>
      <c r="K935" s="3"/>
    </row>
    <row r="936" spans="1:11" x14ac:dyDescent="0.2">
      <c r="A936" s="5" t="s">
        <v>20</v>
      </c>
      <c r="B936" s="11" t="s">
        <v>39</v>
      </c>
      <c r="C936" s="10">
        <v>7</v>
      </c>
      <c r="D936" s="10">
        <v>2</v>
      </c>
      <c r="E936" s="11"/>
      <c r="F936" s="11" t="s">
        <v>7</v>
      </c>
      <c r="G936" s="25">
        <f>G937</f>
        <v>634455.6</v>
      </c>
      <c r="H936" s="25">
        <f>H937</f>
        <v>-10926.800000000001</v>
      </c>
      <c r="I936" s="25">
        <f>I937</f>
        <v>623528.79999999993</v>
      </c>
      <c r="J936" s="3"/>
      <c r="K936" s="3"/>
    </row>
    <row r="937" spans="1:11" x14ac:dyDescent="0.2">
      <c r="A937" s="5" t="s">
        <v>148</v>
      </c>
      <c r="B937" s="11" t="s">
        <v>39</v>
      </c>
      <c r="C937" s="10">
        <v>7</v>
      </c>
      <c r="D937" s="10">
        <v>2</v>
      </c>
      <c r="E937" s="11" t="s">
        <v>147</v>
      </c>
      <c r="F937" s="11"/>
      <c r="G937" s="25">
        <f>G938+G948+G955+G960+G965+G986+G996+G991+G972+G981+G976</f>
        <v>634455.6</v>
      </c>
      <c r="H937" s="25">
        <f t="shared" ref="H937:I937" si="177">H938+H948+H955+H960+H965+H986+H996+H991+H972+H981+H976</f>
        <v>-10926.800000000001</v>
      </c>
      <c r="I937" s="25">
        <f t="shared" si="177"/>
        <v>623528.79999999993</v>
      </c>
      <c r="J937" s="3"/>
      <c r="K937" s="3"/>
    </row>
    <row r="938" spans="1:11" ht="36" x14ac:dyDescent="0.2">
      <c r="A938" s="5" t="s">
        <v>195</v>
      </c>
      <c r="B938" s="11" t="s">
        <v>39</v>
      </c>
      <c r="C938" s="10">
        <v>7</v>
      </c>
      <c r="D938" s="10">
        <v>2</v>
      </c>
      <c r="E938" s="11" t="s">
        <v>196</v>
      </c>
      <c r="F938" s="11"/>
      <c r="G938" s="25">
        <f>G939</f>
        <v>161240.40000000002</v>
      </c>
      <c r="H938" s="25">
        <f>H939</f>
        <v>-12754.300000000001</v>
      </c>
      <c r="I938" s="25">
        <f>I939</f>
        <v>148486.1</v>
      </c>
      <c r="J938" s="3"/>
      <c r="K938" s="3"/>
    </row>
    <row r="939" spans="1:11" ht="36" x14ac:dyDescent="0.2">
      <c r="A939" s="5" t="s">
        <v>369</v>
      </c>
      <c r="B939" s="11" t="s">
        <v>39</v>
      </c>
      <c r="C939" s="10">
        <v>7</v>
      </c>
      <c r="D939" s="10">
        <v>2</v>
      </c>
      <c r="E939" s="11" t="s">
        <v>197</v>
      </c>
      <c r="F939" s="11" t="s">
        <v>164</v>
      </c>
      <c r="G939" s="25">
        <f>G940+G943</f>
        <v>161240.40000000002</v>
      </c>
      <c r="H939" s="25">
        <f>H940+H943</f>
        <v>-12754.300000000001</v>
      </c>
      <c r="I939" s="25">
        <f>I940+I943</f>
        <v>148486.1</v>
      </c>
      <c r="J939" s="3"/>
      <c r="K939" s="3"/>
    </row>
    <row r="940" spans="1:11" x14ac:dyDescent="0.2">
      <c r="A940" s="5" t="s">
        <v>167</v>
      </c>
      <c r="B940" s="11" t="s">
        <v>39</v>
      </c>
      <c r="C940" s="10">
        <v>7</v>
      </c>
      <c r="D940" s="10">
        <v>2</v>
      </c>
      <c r="E940" s="11" t="s">
        <v>196</v>
      </c>
      <c r="F940" s="11" t="s">
        <v>165</v>
      </c>
      <c r="G940" s="25">
        <f>G941+G942</f>
        <v>130409.40000000001</v>
      </c>
      <c r="H940" s="25">
        <f>H941+H942</f>
        <v>-12754.300000000001</v>
      </c>
      <c r="I940" s="25">
        <f>I941+I942</f>
        <v>117655.1</v>
      </c>
      <c r="J940" s="3"/>
      <c r="K940" s="3"/>
    </row>
    <row r="941" spans="1:11" ht="40.5" customHeight="1" x14ac:dyDescent="0.2">
      <c r="A941" s="26" t="s">
        <v>380</v>
      </c>
      <c r="B941" s="64" t="s">
        <v>39</v>
      </c>
      <c r="C941" s="69">
        <v>7</v>
      </c>
      <c r="D941" s="69">
        <v>2</v>
      </c>
      <c r="E941" s="64" t="s">
        <v>196</v>
      </c>
      <c r="F941" s="64" t="s">
        <v>96</v>
      </c>
      <c r="G941" s="66">
        <v>108086.6</v>
      </c>
      <c r="H941" s="66">
        <v>-10864.2</v>
      </c>
      <c r="I941" s="66">
        <f>G941+H941</f>
        <v>97222.400000000009</v>
      </c>
      <c r="J941" s="3"/>
      <c r="K941" s="3"/>
    </row>
    <row r="942" spans="1:11" x14ac:dyDescent="0.2">
      <c r="A942" s="26" t="s">
        <v>101</v>
      </c>
      <c r="B942" s="64" t="s">
        <v>39</v>
      </c>
      <c r="C942" s="69">
        <v>7</v>
      </c>
      <c r="D942" s="69">
        <v>2</v>
      </c>
      <c r="E942" s="64" t="s">
        <v>196</v>
      </c>
      <c r="F942" s="64" t="s">
        <v>98</v>
      </c>
      <c r="G942" s="66">
        <v>22322.799999999999</v>
      </c>
      <c r="H942" s="66">
        <f>-4116.6+2263.5-301.9-1369.2+1634.1</f>
        <v>-1890.1000000000008</v>
      </c>
      <c r="I942" s="66">
        <f>G942+H942</f>
        <v>20432.699999999997</v>
      </c>
      <c r="J942" s="3"/>
      <c r="K942" s="3"/>
    </row>
    <row r="943" spans="1:11" ht="24" x14ac:dyDescent="0.2">
      <c r="A943" s="5" t="s">
        <v>198</v>
      </c>
      <c r="B943" s="11" t="s">
        <v>39</v>
      </c>
      <c r="C943" s="10">
        <v>7</v>
      </c>
      <c r="D943" s="10">
        <v>2</v>
      </c>
      <c r="E943" s="11" t="s">
        <v>196</v>
      </c>
      <c r="F943" s="11" t="s">
        <v>168</v>
      </c>
      <c r="G943" s="25">
        <f>G944+G947</f>
        <v>30831</v>
      </c>
      <c r="H943" s="25">
        <f t="shared" ref="H943:I943" si="178">H944+H947</f>
        <v>0</v>
      </c>
      <c r="I943" s="25">
        <f t="shared" si="178"/>
        <v>30831</v>
      </c>
      <c r="J943" s="3"/>
      <c r="K943" s="3"/>
    </row>
    <row r="944" spans="1:11" ht="36" x14ac:dyDescent="0.2">
      <c r="A944" s="5" t="s">
        <v>392</v>
      </c>
      <c r="B944" s="11" t="s">
        <v>39</v>
      </c>
      <c r="C944" s="10">
        <v>7</v>
      </c>
      <c r="D944" s="10">
        <v>2</v>
      </c>
      <c r="E944" s="11" t="s">
        <v>196</v>
      </c>
      <c r="F944" s="11" t="s">
        <v>93</v>
      </c>
      <c r="G944" s="25">
        <f>G945+G946</f>
        <v>29771</v>
      </c>
      <c r="H944" s="25">
        <f t="shared" ref="H944:I944" si="179">H945+H946</f>
        <v>0</v>
      </c>
      <c r="I944" s="25">
        <f t="shared" si="179"/>
        <v>29771</v>
      </c>
      <c r="J944" s="3"/>
      <c r="K944" s="3"/>
    </row>
    <row r="945" spans="1:11" ht="18" customHeight="1" x14ac:dyDescent="0.2">
      <c r="A945" s="26" t="s">
        <v>570</v>
      </c>
      <c r="B945" s="64" t="s">
        <v>39</v>
      </c>
      <c r="C945" s="69">
        <v>7</v>
      </c>
      <c r="D945" s="69">
        <v>2</v>
      </c>
      <c r="E945" s="64" t="s">
        <v>196</v>
      </c>
      <c r="F945" s="64" t="s">
        <v>93</v>
      </c>
      <c r="G945" s="66">
        <v>28784.400000000001</v>
      </c>
      <c r="H945" s="66">
        <v>0</v>
      </c>
      <c r="I945" s="66">
        <f>G945+H945</f>
        <v>28784.400000000001</v>
      </c>
      <c r="J945" s="3"/>
      <c r="K945" s="3"/>
    </row>
    <row r="946" spans="1:11" ht="15.75" customHeight="1" x14ac:dyDescent="0.2">
      <c r="A946" s="26" t="s">
        <v>543</v>
      </c>
      <c r="B946" s="64" t="s">
        <v>39</v>
      </c>
      <c r="C946" s="69">
        <v>7</v>
      </c>
      <c r="D946" s="69">
        <v>2</v>
      </c>
      <c r="E946" s="64" t="s">
        <v>196</v>
      </c>
      <c r="F946" s="64" t="s">
        <v>93</v>
      </c>
      <c r="G946" s="66">
        <v>986.6</v>
      </c>
      <c r="H946" s="66">
        <v>0</v>
      </c>
      <c r="I946" s="66">
        <f>G946+H946</f>
        <v>986.6</v>
      </c>
      <c r="J946" s="3"/>
      <c r="K946" s="3"/>
    </row>
    <row r="947" spans="1:11" ht="19.5" customHeight="1" x14ac:dyDescent="0.2">
      <c r="A947" s="26" t="s">
        <v>99</v>
      </c>
      <c r="B947" s="64" t="s">
        <v>39</v>
      </c>
      <c r="C947" s="69">
        <v>7</v>
      </c>
      <c r="D947" s="69">
        <v>2</v>
      </c>
      <c r="E947" s="64" t="s">
        <v>196</v>
      </c>
      <c r="F947" s="64" t="s">
        <v>100</v>
      </c>
      <c r="G947" s="66">
        <v>1060</v>
      </c>
      <c r="H947" s="66"/>
      <c r="I947" s="66">
        <f>G947+H947</f>
        <v>1060</v>
      </c>
      <c r="J947" s="3"/>
      <c r="K947" s="3"/>
    </row>
    <row r="948" spans="1:11" ht="24" x14ac:dyDescent="0.2">
      <c r="A948" s="5" t="s">
        <v>465</v>
      </c>
      <c r="B948" s="11" t="s">
        <v>39</v>
      </c>
      <c r="C948" s="10">
        <v>7</v>
      </c>
      <c r="D948" s="10">
        <v>2</v>
      </c>
      <c r="E948" s="11" t="s">
        <v>232</v>
      </c>
      <c r="F948" s="11"/>
      <c r="G948" s="25">
        <f t="shared" ref="G948:I951" si="180">G949</f>
        <v>526</v>
      </c>
      <c r="H948" s="25">
        <f t="shared" si="180"/>
        <v>0</v>
      </c>
      <c r="I948" s="25">
        <f t="shared" si="180"/>
        <v>526</v>
      </c>
      <c r="J948" s="3"/>
      <c r="K948" s="3"/>
    </row>
    <row r="949" spans="1:11" x14ac:dyDescent="0.2">
      <c r="A949" s="5" t="s">
        <v>235</v>
      </c>
      <c r="B949" s="11" t="s">
        <v>39</v>
      </c>
      <c r="C949" s="10">
        <v>7</v>
      </c>
      <c r="D949" s="10">
        <v>2</v>
      </c>
      <c r="E949" s="11" t="s">
        <v>236</v>
      </c>
      <c r="F949" s="11"/>
      <c r="G949" s="25">
        <f t="shared" si="180"/>
        <v>526</v>
      </c>
      <c r="H949" s="25">
        <f t="shared" si="180"/>
        <v>0</v>
      </c>
      <c r="I949" s="25">
        <f t="shared" si="180"/>
        <v>526</v>
      </c>
      <c r="J949" s="3"/>
      <c r="K949" s="3"/>
    </row>
    <row r="950" spans="1:11" ht="36" x14ac:dyDescent="0.2">
      <c r="A950" s="5" t="s">
        <v>369</v>
      </c>
      <c r="B950" s="11" t="s">
        <v>39</v>
      </c>
      <c r="C950" s="10">
        <v>7</v>
      </c>
      <c r="D950" s="10">
        <v>2</v>
      </c>
      <c r="E950" s="11" t="s">
        <v>236</v>
      </c>
      <c r="F950" s="11" t="s">
        <v>164</v>
      </c>
      <c r="G950" s="25">
        <f>G951+G953</f>
        <v>526</v>
      </c>
      <c r="H950" s="25">
        <f>H951+H953</f>
        <v>0</v>
      </c>
      <c r="I950" s="25">
        <f>I951+I953</f>
        <v>526</v>
      </c>
      <c r="J950" s="3"/>
      <c r="K950" s="3"/>
    </row>
    <row r="951" spans="1:11" x14ac:dyDescent="0.2">
      <c r="A951" s="5" t="s">
        <v>167</v>
      </c>
      <c r="B951" s="11" t="s">
        <v>39</v>
      </c>
      <c r="C951" s="10">
        <v>7</v>
      </c>
      <c r="D951" s="10">
        <v>2</v>
      </c>
      <c r="E951" s="11" t="s">
        <v>236</v>
      </c>
      <c r="F951" s="11" t="s">
        <v>165</v>
      </c>
      <c r="G951" s="25">
        <f t="shared" si="180"/>
        <v>70</v>
      </c>
      <c r="H951" s="25">
        <f t="shared" si="180"/>
        <v>0</v>
      </c>
      <c r="I951" s="25">
        <f t="shared" si="180"/>
        <v>70</v>
      </c>
      <c r="J951" s="3"/>
      <c r="K951" s="3"/>
    </row>
    <row r="952" spans="1:11" x14ac:dyDescent="0.2">
      <c r="A952" s="26" t="s">
        <v>97</v>
      </c>
      <c r="B952" s="64" t="s">
        <v>39</v>
      </c>
      <c r="C952" s="69">
        <v>7</v>
      </c>
      <c r="D952" s="69">
        <v>2</v>
      </c>
      <c r="E952" s="64" t="s">
        <v>236</v>
      </c>
      <c r="F952" s="64" t="s">
        <v>98</v>
      </c>
      <c r="G952" s="66">
        <v>70</v>
      </c>
      <c r="H952" s="66">
        <v>0</v>
      </c>
      <c r="I952" s="66">
        <f>G952+H952</f>
        <v>70</v>
      </c>
      <c r="J952" s="3"/>
      <c r="K952" s="3"/>
    </row>
    <row r="953" spans="1:11" ht="21.75" customHeight="1" x14ac:dyDescent="0.2">
      <c r="A953" s="5" t="s">
        <v>198</v>
      </c>
      <c r="B953" s="11" t="s">
        <v>39</v>
      </c>
      <c r="C953" s="10">
        <v>7</v>
      </c>
      <c r="D953" s="10">
        <v>2</v>
      </c>
      <c r="E953" s="11" t="s">
        <v>236</v>
      </c>
      <c r="F953" s="11" t="s">
        <v>168</v>
      </c>
      <c r="G953" s="25">
        <f>G954</f>
        <v>456</v>
      </c>
      <c r="H953" s="25">
        <f>H954</f>
        <v>0</v>
      </c>
      <c r="I953" s="25">
        <f>I954</f>
        <v>456</v>
      </c>
      <c r="J953" s="3"/>
      <c r="K953" s="3"/>
    </row>
    <row r="954" spans="1:11" x14ac:dyDescent="0.2">
      <c r="A954" s="26" t="s">
        <v>99</v>
      </c>
      <c r="B954" s="64" t="s">
        <v>39</v>
      </c>
      <c r="C954" s="69">
        <v>7</v>
      </c>
      <c r="D954" s="69">
        <v>2</v>
      </c>
      <c r="E954" s="64" t="s">
        <v>236</v>
      </c>
      <c r="F954" s="64" t="s">
        <v>100</v>
      </c>
      <c r="G954" s="66">
        <v>456</v>
      </c>
      <c r="H954" s="66">
        <v>0</v>
      </c>
      <c r="I954" s="66">
        <f>G954+H954</f>
        <v>456</v>
      </c>
      <c r="J954" s="3"/>
      <c r="K954" s="3"/>
    </row>
    <row r="955" spans="1:11" x14ac:dyDescent="0.2">
      <c r="A955" s="5" t="s">
        <v>281</v>
      </c>
      <c r="B955" s="11" t="s">
        <v>39</v>
      </c>
      <c r="C955" s="10">
        <v>7</v>
      </c>
      <c r="D955" s="10">
        <v>2</v>
      </c>
      <c r="E955" s="11" t="s">
        <v>250</v>
      </c>
      <c r="F955" s="11"/>
      <c r="G955" s="25">
        <f t="shared" ref="G955:I958" si="181">G956</f>
        <v>100</v>
      </c>
      <c r="H955" s="25">
        <f t="shared" si="181"/>
        <v>0</v>
      </c>
      <c r="I955" s="25">
        <f t="shared" si="181"/>
        <v>100</v>
      </c>
      <c r="J955" s="3"/>
      <c r="K955" s="3"/>
    </row>
    <row r="956" spans="1:11" ht="24" x14ac:dyDescent="0.2">
      <c r="A956" s="5" t="s">
        <v>280</v>
      </c>
      <c r="B956" s="11" t="s">
        <v>39</v>
      </c>
      <c r="C956" s="10">
        <v>7</v>
      </c>
      <c r="D956" s="10">
        <v>2</v>
      </c>
      <c r="E956" s="11" t="s">
        <v>279</v>
      </c>
      <c r="F956" s="11"/>
      <c r="G956" s="25">
        <f t="shared" si="181"/>
        <v>100</v>
      </c>
      <c r="H956" s="25">
        <f t="shared" si="181"/>
        <v>0</v>
      </c>
      <c r="I956" s="25">
        <f t="shared" si="181"/>
        <v>100</v>
      </c>
      <c r="J956" s="3"/>
      <c r="K956" s="3"/>
    </row>
    <row r="957" spans="1:11" ht="36" x14ac:dyDescent="0.2">
      <c r="A957" s="5" t="s">
        <v>369</v>
      </c>
      <c r="B957" s="11" t="s">
        <v>39</v>
      </c>
      <c r="C957" s="10">
        <v>7</v>
      </c>
      <c r="D957" s="10">
        <v>2</v>
      </c>
      <c r="E957" s="11" t="s">
        <v>279</v>
      </c>
      <c r="F957" s="11" t="s">
        <v>164</v>
      </c>
      <c r="G957" s="25">
        <f t="shared" si="181"/>
        <v>100</v>
      </c>
      <c r="H957" s="25">
        <f t="shared" si="181"/>
        <v>0</v>
      </c>
      <c r="I957" s="25">
        <f t="shared" si="181"/>
        <v>100</v>
      </c>
      <c r="J957" s="3"/>
      <c r="K957" s="3"/>
    </row>
    <row r="958" spans="1:11" x14ac:dyDescent="0.2">
      <c r="A958" s="5" t="s">
        <v>167</v>
      </c>
      <c r="B958" s="11" t="s">
        <v>39</v>
      </c>
      <c r="C958" s="10">
        <v>7</v>
      </c>
      <c r="D958" s="10">
        <v>2</v>
      </c>
      <c r="E958" s="11" t="s">
        <v>279</v>
      </c>
      <c r="F958" s="11" t="s">
        <v>165</v>
      </c>
      <c r="G958" s="25">
        <f t="shared" si="181"/>
        <v>100</v>
      </c>
      <c r="H958" s="25">
        <f t="shared" si="181"/>
        <v>0</v>
      </c>
      <c r="I958" s="25">
        <f t="shared" si="181"/>
        <v>100</v>
      </c>
      <c r="J958" s="3"/>
      <c r="K958" s="3"/>
    </row>
    <row r="959" spans="1:11" x14ac:dyDescent="0.2">
      <c r="A959" s="26" t="s">
        <v>97</v>
      </c>
      <c r="B959" s="64" t="s">
        <v>39</v>
      </c>
      <c r="C959" s="69">
        <v>7</v>
      </c>
      <c r="D959" s="69">
        <v>2</v>
      </c>
      <c r="E959" s="64" t="s">
        <v>279</v>
      </c>
      <c r="F959" s="64" t="s">
        <v>98</v>
      </c>
      <c r="G959" s="66">
        <v>100</v>
      </c>
      <c r="H959" s="66"/>
      <c r="I959" s="66">
        <f>G959+H959</f>
        <v>100</v>
      </c>
      <c r="J959" s="3"/>
      <c r="K959" s="3"/>
    </row>
    <row r="960" spans="1:11" ht="24" x14ac:dyDescent="0.2">
      <c r="A960" s="5" t="s">
        <v>202</v>
      </c>
      <c r="B960" s="11" t="s">
        <v>39</v>
      </c>
      <c r="C960" s="10">
        <v>7</v>
      </c>
      <c r="D960" s="10">
        <v>2</v>
      </c>
      <c r="E960" s="11" t="s">
        <v>297</v>
      </c>
      <c r="F960" s="11"/>
      <c r="G960" s="25">
        <f t="shared" ref="G960:I963" si="182">G961</f>
        <v>15000</v>
      </c>
      <c r="H960" s="25">
        <f t="shared" si="182"/>
        <v>0</v>
      </c>
      <c r="I960" s="25">
        <f t="shared" si="182"/>
        <v>15000</v>
      </c>
      <c r="J960" s="3"/>
      <c r="K960" s="3"/>
    </row>
    <row r="961" spans="1:11" ht="24" x14ac:dyDescent="0.2">
      <c r="A961" s="5" t="s">
        <v>455</v>
      </c>
      <c r="B961" s="11" t="s">
        <v>39</v>
      </c>
      <c r="C961" s="10">
        <v>7</v>
      </c>
      <c r="D961" s="10">
        <v>2</v>
      </c>
      <c r="E961" s="11" t="s">
        <v>296</v>
      </c>
      <c r="F961" s="11"/>
      <c r="G961" s="25">
        <f t="shared" si="182"/>
        <v>15000</v>
      </c>
      <c r="H961" s="25">
        <f t="shared" si="182"/>
        <v>0</v>
      </c>
      <c r="I961" s="25">
        <f t="shared" si="182"/>
        <v>15000</v>
      </c>
      <c r="J961" s="3"/>
      <c r="K961" s="3"/>
    </row>
    <row r="962" spans="1:11" ht="36" x14ac:dyDescent="0.2">
      <c r="A962" s="5" t="s">
        <v>369</v>
      </c>
      <c r="B962" s="11" t="s">
        <v>39</v>
      </c>
      <c r="C962" s="10">
        <v>7</v>
      </c>
      <c r="D962" s="10">
        <v>2</v>
      </c>
      <c r="E962" s="11" t="s">
        <v>296</v>
      </c>
      <c r="F962" s="11" t="s">
        <v>164</v>
      </c>
      <c r="G962" s="25">
        <f t="shared" si="182"/>
        <v>15000</v>
      </c>
      <c r="H962" s="25">
        <f t="shared" si="182"/>
        <v>0</v>
      </c>
      <c r="I962" s="25">
        <f t="shared" si="182"/>
        <v>15000</v>
      </c>
      <c r="J962" s="3"/>
      <c r="K962" s="3"/>
    </row>
    <row r="963" spans="1:11" x14ac:dyDescent="0.2">
      <c r="A963" s="5" t="s">
        <v>167</v>
      </c>
      <c r="B963" s="11" t="s">
        <v>39</v>
      </c>
      <c r="C963" s="10">
        <v>7</v>
      </c>
      <c r="D963" s="10">
        <v>2</v>
      </c>
      <c r="E963" s="11" t="s">
        <v>296</v>
      </c>
      <c r="F963" s="11" t="s">
        <v>165</v>
      </c>
      <c r="G963" s="25">
        <f t="shared" si="182"/>
        <v>15000</v>
      </c>
      <c r="H963" s="25">
        <f t="shared" si="182"/>
        <v>0</v>
      </c>
      <c r="I963" s="25">
        <f t="shared" si="182"/>
        <v>15000</v>
      </c>
      <c r="J963" s="3"/>
      <c r="K963" s="3"/>
    </row>
    <row r="964" spans="1:11" x14ac:dyDescent="0.2">
      <c r="A964" s="26" t="s">
        <v>97</v>
      </c>
      <c r="B964" s="64" t="s">
        <v>39</v>
      </c>
      <c r="C964" s="69">
        <v>7</v>
      </c>
      <c r="D964" s="69">
        <v>2</v>
      </c>
      <c r="E964" s="64" t="s">
        <v>296</v>
      </c>
      <c r="F964" s="64" t="s">
        <v>98</v>
      </c>
      <c r="G964" s="66">
        <v>15000</v>
      </c>
      <c r="H964" s="66"/>
      <c r="I964" s="66">
        <f>G964+H964</f>
        <v>15000</v>
      </c>
      <c r="J964" s="3"/>
      <c r="K964" s="3"/>
    </row>
    <row r="965" spans="1:11" ht="24" x14ac:dyDescent="0.2">
      <c r="A965" s="5" t="s">
        <v>211</v>
      </c>
      <c r="B965" s="11" t="s">
        <v>39</v>
      </c>
      <c r="C965" s="10">
        <v>7</v>
      </c>
      <c r="D965" s="10">
        <v>2</v>
      </c>
      <c r="E965" s="11" t="s">
        <v>286</v>
      </c>
      <c r="F965" s="11"/>
      <c r="G965" s="25">
        <f t="shared" ref="G965:I966" si="183">G966</f>
        <v>950</v>
      </c>
      <c r="H965" s="25">
        <f t="shared" si="183"/>
        <v>50</v>
      </c>
      <c r="I965" s="25">
        <f t="shared" si="183"/>
        <v>1000</v>
      </c>
      <c r="J965" s="3"/>
      <c r="K965" s="3"/>
    </row>
    <row r="966" spans="1:11" ht="36" x14ac:dyDescent="0.2">
      <c r="A966" s="5" t="s">
        <v>251</v>
      </c>
      <c r="B966" s="11" t="s">
        <v>39</v>
      </c>
      <c r="C966" s="10">
        <v>7</v>
      </c>
      <c r="D966" s="10">
        <v>2</v>
      </c>
      <c r="E966" s="11" t="s">
        <v>285</v>
      </c>
      <c r="F966" s="11"/>
      <c r="G966" s="25">
        <f t="shared" si="183"/>
        <v>950</v>
      </c>
      <c r="H966" s="25">
        <f t="shared" si="183"/>
        <v>50</v>
      </c>
      <c r="I966" s="25">
        <f t="shared" si="183"/>
        <v>1000</v>
      </c>
      <c r="J966" s="3"/>
      <c r="K966" s="3"/>
    </row>
    <row r="967" spans="1:11" ht="36" x14ac:dyDescent="0.2">
      <c r="A967" s="5" t="s">
        <v>369</v>
      </c>
      <c r="B967" s="11" t="s">
        <v>39</v>
      </c>
      <c r="C967" s="10">
        <v>7</v>
      </c>
      <c r="D967" s="10">
        <v>2</v>
      </c>
      <c r="E967" s="11" t="s">
        <v>285</v>
      </c>
      <c r="F967" s="11" t="s">
        <v>164</v>
      </c>
      <c r="G967" s="25">
        <f>G968+G970</f>
        <v>950</v>
      </c>
      <c r="H967" s="25">
        <f>H968+H970</f>
        <v>50</v>
      </c>
      <c r="I967" s="25">
        <f>I968+I970</f>
        <v>1000</v>
      </c>
      <c r="J967" s="3"/>
      <c r="K967" s="3"/>
    </row>
    <row r="968" spans="1:11" x14ac:dyDescent="0.2">
      <c r="A968" s="5" t="s">
        <v>167</v>
      </c>
      <c r="B968" s="11" t="s">
        <v>39</v>
      </c>
      <c r="C968" s="10">
        <v>7</v>
      </c>
      <c r="D968" s="10">
        <v>2</v>
      </c>
      <c r="E968" s="11" t="s">
        <v>285</v>
      </c>
      <c r="F968" s="11" t="s">
        <v>165</v>
      </c>
      <c r="G968" s="25">
        <f>G969</f>
        <v>900</v>
      </c>
      <c r="H968" s="25">
        <f>H969</f>
        <v>50</v>
      </c>
      <c r="I968" s="25">
        <f>I969</f>
        <v>950</v>
      </c>
      <c r="J968" s="3"/>
      <c r="K968" s="3"/>
    </row>
    <row r="969" spans="1:11" x14ac:dyDescent="0.2">
      <c r="A969" s="26" t="s">
        <v>97</v>
      </c>
      <c r="B969" s="64" t="s">
        <v>39</v>
      </c>
      <c r="C969" s="69">
        <v>7</v>
      </c>
      <c r="D969" s="69">
        <v>2</v>
      </c>
      <c r="E969" s="64" t="s">
        <v>285</v>
      </c>
      <c r="F969" s="64" t="s">
        <v>98</v>
      </c>
      <c r="G969" s="66">
        <v>900</v>
      </c>
      <c r="H969" s="66">
        <v>50</v>
      </c>
      <c r="I969" s="66">
        <f>G969+H969</f>
        <v>950</v>
      </c>
      <c r="J969" s="3"/>
      <c r="K969" s="3"/>
    </row>
    <row r="970" spans="1:11" x14ac:dyDescent="0.2">
      <c r="A970" s="5" t="s">
        <v>169</v>
      </c>
      <c r="B970" s="11" t="s">
        <v>39</v>
      </c>
      <c r="C970" s="10">
        <v>7</v>
      </c>
      <c r="D970" s="10">
        <v>2</v>
      </c>
      <c r="E970" s="11" t="s">
        <v>285</v>
      </c>
      <c r="F970" s="11" t="s">
        <v>168</v>
      </c>
      <c r="G970" s="25">
        <f>G971</f>
        <v>50</v>
      </c>
      <c r="H970" s="25">
        <f>H971</f>
        <v>0</v>
      </c>
      <c r="I970" s="25">
        <f>I971</f>
        <v>50</v>
      </c>
      <c r="J970" s="3"/>
      <c r="K970" s="3"/>
    </row>
    <row r="971" spans="1:11" x14ac:dyDescent="0.2">
      <c r="A971" s="26" t="s">
        <v>99</v>
      </c>
      <c r="B971" s="64" t="s">
        <v>39</v>
      </c>
      <c r="C971" s="69">
        <v>7</v>
      </c>
      <c r="D971" s="69">
        <v>2</v>
      </c>
      <c r="E971" s="64" t="s">
        <v>285</v>
      </c>
      <c r="F971" s="64" t="s">
        <v>100</v>
      </c>
      <c r="G971" s="66">
        <v>50</v>
      </c>
      <c r="H971" s="66"/>
      <c r="I971" s="66">
        <f>G971+H971</f>
        <v>50</v>
      </c>
      <c r="J971" s="3"/>
      <c r="K971" s="3"/>
    </row>
    <row r="972" spans="1:11" x14ac:dyDescent="0.2">
      <c r="A972" s="5" t="s">
        <v>521</v>
      </c>
      <c r="B972" s="11" t="s">
        <v>39</v>
      </c>
      <c r="C972" s="10">
        <v>7</v>
      </c>
      <c r="D972" s="10">
        <v>2</v>
      </c>
      <c r="E972" s="11" t="s">
        <v>512</v>
      </c>
      <c r="F972" s="11"/>
      <c r="G972" s="25">
        <f t="shared" ref="G972:I974" si="184">G973</f>
        <v>4801.1000000000004</v>
      </c>
      <c r="H972" s="25">
        <f t="shared" si="184"/>
        <v>873.1</v>
      </c>
      <c r="I972" s="25">
        <f t="shared" si="184"/>
        <v>5674.2000000000007</v>
      </c>
      <c r="J972" s="3"/>
      <c r="K972" s="3"/>
    </row>
    <row r="973" spans="1:11" ht="25.5" x14ac:dyDescent="0.2">
      <c r="A973" s="152" t="s">
        <v>400</v>
      </c>
      <c r="B973" s="11" t="s">
        <v>39</v>
      </c>
      <c r="C973" s="10">
        <v>7</v>
      </c>
      <c r="D973" s="10">
        <v>2</v>
      </c>
      <c r="E973" s="11" t="s">
        <v>512</v>
      </c>
      <c r="F973" s="11" t="s">
        <v>182</v>
      </c>
      <c r="G973" s="25">
        <f t="shared" si="184"/>
        <v>4801.1000000000004</v>
      </c>
      <c r="H973" s="25">
        <f t="shared" si="184"/>
        <v>873.1</v>
      </c>
      <c r="I973" s="25">
        <f t="shared" si="184"/>
        <v>5674.2000000000007</v>
      </c>
      <c r="J973" s="3"/>
      <c r="K973" s="3"/>
    </row>
    <row r="974" spans="1:11" x14ac:dyDescent="0.2">
      <c r="A974" s="83" t="s">
        <v>184</v>
      </c>
      <c r="B974" s="11" t="s">
        <v>39</v>
      </c>
      <c r="C974" s="10">
        <v>7</v>
      </c>
      <c r="D974" s="10">
        <v>2</v>
      </c>
      <c r="E974" s="11" t="s">
        <v>512</v>
      </c>
      <c r="F974" s="11" t="s">
        <v>183</v>
      </c>
      <c r="G974" s="25">
        <f t="shared" si="184"/>
        <v>4801.1000000000004</v>
      </c>
      <c r="H974" s="25">
        <f t="shared" si="184"/>
        <v>873.1</v>
      </c>
      <c r="I974" s="25">
        <f t="shared" si="184"/>
        <v>5674.2000000000007</v>
      </c>
      <c r="J974" s="3"/>
      <c r="K974" s="3"/>
    </row>
    <row r="975" spans="1:11" ht="24" x14ac:dyDescent="0.2">
      <c r="A975" s="26" t="s">
        <v>401</v>
      </c>
      <c r="B975" s="64" t="s">
        <v>39</v>
      </c>
      <c r="C975" s="69">
        <v>7</v>
      </c>
      <c r="D975" s="69">
        <v>2</v>
      </c>
      <c r="E975" s="64" t="s">
        <v>512</v>
      </c>
      <c r="F975" s="64" t="s">
        <v>152</v>
      </c>
      <c r="G975" s="66">
        <v>4801.1000000000004</v>
      </c>
      <c r="H975" s="66">
        <v>873.1</v>
      </c>
      <c r="I975" s="66">
        <f>G975+H975</f>
        <v>5674.2000000000007</v>
      </c>
      <c r="J975" s="3"/>
      <c r="K975" s="3"/>
    </row>
    <row r="976" spans="1:11" ht="36" x14ac:dyDescent="0.2">
      <c r="A976" s="5" t="s">
        <v>636</v>
      </c>
      <c r="B976" s="11" t="s">
        <v>39</v>
      </c>
      <c r="C976" s="10">
        <v>7</v>
      </c>
      <c r="D976" s="10">
        <v>2</v>
      </c>
      <c r="E976" s="11" t="s">
        <v>635</v>
      </c>
      <c r="F976" s="11"/>
      <c r="G976" s="25">
        <f>G977</f>
        <v>0</v>
      </c>
      <c r="H976" s="25">
        <f t="shared" ref="H976:I979" si="185">H977</f>
        <v>800</v>
      </c>
      <c r="I976" s="25">
        <f t="shared" si="185"/>
        <v>800</v>
      </c>
      <c r="J976" s="3"/>
      <c r="K976" s="3"/>
    </row>
    <row r="977" spans="1:11" ht="24" x14ac:dyDescent="0.2">
      <c r="A977" s="5" t="s">
        <v>166</v>
      </c>
      <c r="B977" s="11" t="s">
        <v>39</v>
      </c>
      <c r="C977" s="10">
        <v>7</v>
      </c>
      <c r="D977" s="10">
        <v>2</v>
      </c>
      <c r="E977" s="11" t="s">
        <v>635</v>
      </c>
      <c r="F977" s="11" t="s">
        <v>164</v>
      </c>
      <c r="G977" s="25">
        <f>G978</f>
        <v>0</v>
      </c>
      <c r="H977" s="25">
        <f t="shared" si="185"/>
        <v>800</v>
      </c>
      <c r="I977" s="25">
        <f t="shared" si="185"/>
        <v>800</v>
      </c>
      <c r="J977" s="3"/>
      <c r="K977" s="3"/>
    </row>
    <row r="978" spans="1:11" x14ac:dyDescent="0.2">
      <c r="A978" s="5" t="s">
        <v>167</v>
      </c>
      <c r="B978" s="11" t="s">
        <v>39</v>
      </c>
      <c r="C978" s="10">
        <v>7</v>
      </c>
      <c r="D978" s="10">
        <v>2</v>
      </c>
      <c r="E978" s="11" t="s">
        <v>635</v>
      </c>
      <c r="F978" s="11" t="s">
        <v>165</v>
      </c>
      <c r="G978" s="25">
        <f>G979</f>
        <v>0</v>
      </c>
      <c r="H978" s="25">
        <f t="shared" si="185"/>
        <v>800</v>
      </c>
      <c r="I978" s="25">
        <f t="shared" si="185"/>
        <v>800</v>
      </c>
      <c r="J978" s="3"/>
      <c r="K978" s="3"/>
    </row>
    <row r="979" spans="1:11" x14ac:dyDescent="0.2">
      <c r="A979" s="5" t="s">
        <v>97</v>
      </c>
      <c r="B979" s="11" t="s">
        <v>39</v>
      </c>
      <c r="C979" s="10">
        <v>7</v>
      </c>
      <c r="D979" s="10">
        <v>2</v>
      </c>
      <c r="E979" s="11" t="s">
        <v>635</v>
      </c>
      <c r="F979" s="11" t="s">
        <v>98</v>
      </c>
      <c r="G979" s="25">
        <f>G980</f>
        <v>0</v>
      </c>
      <c r="H979" s="25">
        <f t="shared" si="185"/>
        <v>800</v>
      </c>
      <c r="I979" s="25">
        <f t="shared" si="185"/>
        <v>800</v>
      </c>
      <c r="J979" s="3"/>
      <c r="K979" s="3"/>
    </row>
    <row r="980" spans="1:11" x14ac:dyDescent="0.2">
      <c r="A980" s="26" t="s">
        <v>634</v>
      </c>
      <c r="B980" s="64" t="s">
        <v>39</v>
      </c>
      <c r="C980" s="69">
        <v>7</v>
      </c>
      <c r="D980" s="69">
        <v>2</v>
      </c>
      <c r="E980" s="64" t="s">
        <v>635</v>
      </c>
      <c r="F980" s="64" t="s">
        <v>98</v>
      </c>
      <c r="G980" s="66"/>
      <c r="H980" s="66">
        <v>800</v>
      </c>
      <c r="I980" s="66">
        <f>G980+H980</f>
        <v>800</v>
      </c>
      <c r="J980" s="3"/>
      <c r="K980" s="3"/>
    </row>
    <row r="981" spans="1:11" ht="24" x14ac:dyDescent="0.2">
      <c r="A981" s="5" t="s">
        <v>621</v>
      </c>
      <c r="B981" s="11" t="s">
        <v>39</v>
      </c>
      <c r="C981" s="10">
        <v>7</v>
      </c>
      <c r="D981" s="10">
        <v>2</v>
      </c>
      <c r="E981" s="11" t="s">
        <v>620</v>
      </c>
      <c r="F981" s="11"/>
      <c r="G981" s="25">
        <f>G982</f>
        <v>86.5</v>
      </c>
      <c r="H981" s="25">
        <f t="shared" ref="H981:I984" si="186">H982</f>
        <v>0</v>
      </c>
      <c r="I981" s="25">
        <f t="shared" si="186"/>
        <v>86.5</v>
      </c>
      <c r="J981" s="3"/>
      <c r="K981" s="3"/>
    </row>
    <row r="982" spans="1:11" ht="24" x14ac:dyDescent="0.2">
      <c r="A982" s="5" t="s">
        <v>166</v>
      </c>
      <c r="B982" s="11" t="s">
        <v>39</v>
      </c>
      <c r="C982" s="10">
        <v>7</v>
      </c>
      <c r="D982" s="10">
        <v>2</v>
      </c>
      <c r="E982" s="11" t="s">
        <v>620</v>
      </c>
      <c r="F982" s="11" t="s">
        <v>164</v>
      </c>
      <c r="G982" s="25">
        <f>G983</f>
        <v>86.5</v>
      </c>
      <c r="H982" s="25">
        <f t="shared" si="186"/>
        <v>0</v>
      </c>
      <c r="I982" s="25">
        <f t="shared" si="186"/>
        <v>86.5</v>
      </c>
      <c r="J982" s="3"/>
      <c r="K982" s="3"/>
    </row>
    <row r="983" spans="1:11" x14ac:dyDescent="0.2">
      <c r="A983" s="5" t="s">
        <v>167</v>
      </c>
      <c r="B983" s="11" t="s">
        <v>39</v>
      </c>
      <c r="C983" s="10">
        <v>7</v>
      </c>
      <c r="D983" s="10">
        <v>2</v>
      </c>
      <c r="E983" s="11" t="s">
        <v>620</v>
      </c>
      <c r="F983" s="11" t="s">
        <v>165</v>
      </c>
      <c r="G983" s="25">
        <f>G984</f>
        <v>86.5</v>
      </c>
      <c r="H983" s="25">
        <f t="shared" si="186"/>
        <v>0</v>
      </c>
      <c r="I983" s="25">
        <f t="shared" si="186"/>
        <v>86.5</v>
      </c>
      <c r="J983" s="3"/>
      <c r="K983" s="3"/>
    </row>
    <row r="984" spans="1:11" x14ac:dyDescent="0.2">
      <c r="A984" s="5" t="s">
        <v>97</v>
      </c>
      <c r="B984" s="11" t="s">
        <v>39</v>
      </c>
      <c r="C984" s="10">
        <v>7</v>
      </c>
      <c r="D984" s="10">
        <v>2</v>
      </c>
      <c r="E984" s="11" t="s">
        <v>620</v>
      </c>
      <c r="F984" s="11" t="s">
        <v>98</v>
      </c>
      <c r="G984" s="25">
        <f>G985</f>
        <v>86.5</v>
      </c>
      <c r="H984" s="25">
        <f t="shared" si="186"/>
        <v>0</v>
      </c>
      <c r="I984" s="25">
        <f t="shared" si="186"/>
        <v>86.5</v>
      </c>
      <c r="J984" s="3"/>
      <c r="K984" s="3"/>
    </row>
    <row r="985" spans="1:11" x14ac:dyDescent="0.2">
      <c r="A985" s="26" t="s">
        <v>509</v>
      </c>
      <c r="B985" s="64" t="s">
        <v>39</v>
      </c>
      <c r="C985" s="69">
        <v>7</v>
      </c>
      <c r="D985" s="69">
        <v>2</v>
      </c>
      <c r="E985" s="64" t="s">
        <v>620</v>
      </c>
      <c r="F985" s="64" t="s">
        <v>98</v>
      </c>
      <c r="G985" s="66">
        <v>86.5</v>
      </c>
      <c r="H985" s="66"/>
      <c r="I985" s="66">
        <f>G985+H985</f>
        <v>86.5</v>
      </c>
      <c r="J985" s="3"/>
      <c r="K985" s="3"/>
    </row>
    <row r="986" spans="1:11" ht="36" x14ac:dyDescent="0.2">
      <c r="A986" s="5" t="s">
        <v>643</v>
      </c>
      <c r="B986" s="11" t="s">
        <v>39</v>
      </c>
      <c r="C986" s="10">
        <v>7</v>
      </c>
      <c r="D986" s="10">
        <v>2</v>
      </c>
      <c r="E986" s="11" t="s">
        <v>362</v>
      </c>
      <c r="F986" s="11"/>
      <c r="G986" s="25">
        <f t="shared" ref="G986:I989" si="187">G987</f>
        <v>427661.6</v>
      </c>
      <c r="H986" s="25">
        <f t="shared" si="187"/>
        <v>-1297.0999999999999</v>
      </c>
      <c r="I986" s="25">
        <f>I987</f>
        <v>426364.5</v>
      </c>
      <c r="J986" s="3"/>
      <c r="K986" s="3"/>
    </row>
    <row r="987" spans="1:11" ht="36" x14ac:dyDescent="0.2">
      <c r="A987" s="5" t="s">
        <v>369</v>
      </c>
      <c r="B987" s="11" t="s">
        <v>39</v>
      </c>
      <c r="C987" s="10">
        <v>7</v>
      </c>
      <c r="D987" s="10">
        <v>2</v>
      </c>
      <c r="E987" s="11" t="s">
        <v>362</v>
      </c>
      <c r="F987" s="11" t="s">
        <v>164</v>
      </c>
      <c r="G987" s="25">
        <f t="shared" si="187"/>
        <v>427661.6</v>
      </c>
      <c r="H987" s="25">
        <f t="shared" si="187"/>
        <v>-1297.0999999999999</v>
      </c>
      <c r="I987" s="25">
        <f t="shared" si="187"/>
        <v>426364.5</v>
      </c>
      <c r="J987" s="3"/>
      <c r="K987" s="3"/>
    </row>
    <row r="988" spans="1:11" x14ac:dyDescent="0.2">
      <c r="A988" s="5" t="s">
        <v>167</v>
      </c>
      <c r="B988" s="11" t="s">
        <v>39</v>
      </c>
      <c r="C988" s="10">
        <v>7</v>
      </c>
      <c r="D988" s="10">
        <v>2</v>
      </c>
      <c r="E988" s="11" t="s">
        <v>362</v>
      </c>
      <c r="F988" s="11" t="s">
        <v>165</v>
      </c>
      <c r="G988" s="25">
        <f t="shared" si="187"/>
        <v>427661.6</v>
      </c>
      <c r="H988" s="25">
        <f t="shared" si="187"/>
        <v>-1297.0999999999999</v>
      </c>
      <c r="I988" s="25">
        <f t="shared" si="187"/>
        <v>426364.5</v>
      </c>
      <c r="J988" s="3"/>
      <c r="K988" s="3"/>
    </row>
    <row r="989" spans="1:11" ht="44.25" customHeight="1" x14ac:dyDescent="0.2">
      <c r="A989" s="5" t="s">
        <v>380</v>
      </c>
      <c r="B989" s="11" t="s">
        <v>39</v>
      </c>
      <c r="C989" s="10">
        <v>7</v>
      </c>
      <c r="D989" s="10">
        <v>2</v>
      </c>
      <c r="E989" s="11" t="s">
        <v>362</v>
      </c>
      <c r="F989" s="11" t="s">
        <v>96</v>
      </c>
      <c r="G989" s="25">
        <f t="shared" si="187"/>
        <v>427661.6</v>
      </c>
      <c r="H989" s="25">
        <f t="shared" si="187"/>
        <v>-1297.0999999999999</v>
      </c>
      <c r="I989" s="25">
        <f t="shared" si="187"/>
        <v>426364.5</v>
      </c>
      <c r="J989" s="3"/>
      <c r="K989" s="3"/>
    </row>
    <row r="990" spans="1:11" x14ac:dyDescent="0.2">
      <c r="A990" s="26" t="s">
        <v>65</v>
      </c>
      <c r="B990" s="64" t="s">
        <v>39</v>
      </c>
      <c r="C990" s="69">
        <v>7</v>
      </c>
      <c r="D990" s="69">
        <v>2</v>
      </c>
      <c r="E990" s="64" t="s">
        <v>362</v>
      </c>
      <c r="F990" s="64" t="s">
        <v>96</v>
      </c>
      <c r="G990" s="66">
        <v>427661.6</v>
      </c>
      <c r="H990" s="66">
        <f>-1297.1</f>
        <v>-1297.0999999999999</v>
      </c>
      <c r="I990" s="66">
        <f>G990+H990</f>
        <v>426364.5</v>
      </c>
      <c r="J990" s="3"/>
      <c r="K990" s="3"/>
    </row>
    <row r="991" spans="1:11" ht="48" x14ac:dyDescent="0.2">
      <c r="A991" s="5" t="s">
        <v>511</v>
      </c>
      <c r="B991" s="11" t="s">
        <v>39</v>
      </c>
      <c r="C991" s="10">
        <v>7</v>
      </c>
      <c r="D991" s="10">
        <v>2</v>
      </c>
      <c r="E991" s="11" t="s">
        <v>510</v>
      </c>
      <c r="F991" s="11"/>
      <c r="G991" s="25">
        <f>G992</f>
        <v>23239.9</v>
      </c>
      <c r="H991" s="25">
        <f>H992</f>
        <v>0</v>
      </c>
      <c r="I991" s="25">
        <f>I992</f>
        <v>23239.9</v>
      </c>
      <c r="J991" s="3"/>
      <c r="K991" s="3"/>
    </row>
    <row r="992" spans="1:11" ht="24" x14ac:dyDescent="0.2">
      <c r="A992" s="5" t="s">
        <v>166</v>
      </c>
      <c r="B992" s="11" t="s">
        <v>39</v>
      </c>
      <c r="C992" s="10">
        <v>7</v>
      </c>
      <c r="D992" s="10">
        <v>2</v>
      </c>
      <c r="E992" s="11" t="s">
        <v>510</v>
      </c>
      <c r="F992" s="11" t="s">
        <v>164</v>
      </c>
      <c r="G992" s="25">
        <f>G993</f>
        <v>23239.9</v>
      </c>
      <c r="H992" s="25">
        <f t="shared" ref="H992:I994" si="188">H993</f>
        <v>0</v>
      </c>
      <c r="I992" s="25">
        <f t="shared" si="188"/>
        <v>23239.9</v>
      </c>
      <c r="J992" s="3"/>
      <c r="K992" s="3"/>
    </row>
    <row r="993" spans="1:11" x14ac:dyDescent="0.2">
      <c r="A993" s="5" t="s">
        <v>167</v>
      </c>
      <c r="B993" s="11" t="s">
        <v>39</v>
      </c>
      <c r="C993" s="10">
        <v>7</v>
      </c>
      <c r="D993" s="10">
        <v>2</v>
      </c>
      <c r="E993" s="11" t="s">
        <v>510</v>
      </c>
      <c r="F993" s="11" t="s">
        <v>165</v>
      </c>
      <c r="G993" s="25">
        <f>G994</f>
        <v>23239.9</v>
      </c>
      <c r="H993" s="25">
        <f t="shared" si="188"/>
        <v>0</v>
      </c>
      <c r="I993" s="25">
        <f t="shared" si="188"/>
        <v>23239.9</v>
      </c>
      <c r="J993" s="3"/>
      <c r="K993" s="3"/>
    </row>
    <row r="994" spans="1:11" x14ac:dyDescent="0.2">
      <c r="A994" s="5" t="s">
        <v>97</v>
      </c>
      <c r="B994" s="11" t="s">
        <v>39</v>
      </c>
      <c r="C994" s="10">
        <v>7</v>
      </c>
      <c r="D994" s="10">
        <v>2</v>
      </c>
      <c r="E994" s="11" t="s">
        <v>510</v>
      </c>
      <c r="F994" s="11" t="s">
        <v>98</v>
      </c>
      <c r="G994" s="25">
        <f>G995</f>
        <v>23239.9</v>
      </c>
      <c r="H994" s="25">
        <f t="shared" si="188"/>
        <v>0</v>
      </c>
      <c r="I994" s="25">
        <f t="shared" si="188"/>
        <v>23239.9</v>
      </c>
      <c r="J994" s="3"/>
      <c r="K994" s="3"/>
    </row>
    <row r="995" spans="1:11" x14ac:dyDescent="0.2">
      <c r="A995" s="26" t="s">
        <v>509</v>
      </c>
      <c r="B995" s="64" t="s">
        <v>39</v>
      </c>
      <c r="C995" s="69">
        <v>7</v>
      </c>
      <c r="D995" s="69">
        <v>2</v>
      </c>
      <c r="E995" s="64" t="s">
        <v>510</v>
      </c>
      <c r="F995" s="64" t="s">
        <v>98</v>
      </c>
      <c r="G995" s="66">
        <v>23239.9</v>
      </c>
      <c r="H995" s="66">
        <v>0</v>
      </c>
      <c r="I995" s="66">
        <f>G995+H995</f>
        <v>23239.9</v>
      </c>
      <c r="J995" s="3"/>
      <c r="K995" s="3"/>
    </row>
    <row r="996" spans="1:11" ht="24" x14ac:dyDescent="0.2">
      <c r="A996" s="5" t="s">
        <v>282</v>
      </c>
      <c r="B996" s="11" t="s">
        <v>39</v>
      </c>
      <c r="C996" s="10">
        <v>7</v>
      </c>
      <c r="D996" s="10">
        <v>2</v>
      </c>
      <c r="E996" s="11" t="s">
        <v>485</v>
      </c>
      <c r="F996" s="11"/>
      <c r="G996" s="25">
        <f t="shared" ref="G996:I997" si="189">G997</f>
        <v>850.09999999999991</v>
      </c>
      <c r="H996" s="25">
        <f t="shared" si="189"/>
        <v>1401.5</v>
      </c>
      <c r="I996" s="25">
        <f t="shared" si="189"/>
        <v>2251.6000000000004</v>
      </c>
      <c r="J996" s="3"/>
      <c r="K996" s="3"/>
    </row>
    <row r="997" spans="1:11" ht="24" x14ac:dyDescent="0.2">
      <c r="A997" s="5" t="s">
        <v>467</v>
      </c>
      <c r="B997" s="11" t="s">
        <v>39</v>
      </c>
      <c r="C997" s="10">
        <v>7</v>
      </c>
      <c r="D997" s="10">
        <v>2</v>
      </c>
      <c r="E997" s="11" t="s">
        <v>486</v>
      </c>
      <c r="F997" s="11"/>
      <c r="G997" s="25">
        <f t="shared" si="189"/>
        <v>850.09999999999991</v>
      </c>
      <c r="H997" s="25">
        <f t="shared" si="189"/>
        <v>1401.5</v>
      </c>
      <c r="I997" s="25">
        <f t="shared" si="189"/>
        <v>2251.6000000000004</v>
      </c>
      <c r="J997" s="3"/>
      <c r="K997" s="3"/>
    </row>
    <row r="998" spans="1:11" ht="36" x14ac:dyDescent="0.2">
      <c r="A998" s="5" t="s">
        <v>369</v>
      </c>
      <c r="B998" s="11" t="s">
        <v>39</v>
      </c>
      <c r="C998" s="10">
        <v>7</v>
      </c>
      <c r="D998" s="10">
        <v>2</v>
      </c>
      <c r="E998" s="11" t="s">
        <v>486</v>
      </c>
      <c r="F998" s="11" t="s">
        <v>164</v>
      </c>
      <c r="G998" s="25">
        <f>G999+G1001</f>
        <v>850.09999999999991</v>
      </c>
      <c r="H998" s="25">
        <f>H999+H1001</f>
        <v>1401.5</v>
      </c>
      <c r="I998" s="25">
        <f>I999+I1001</f>
        <v>2251.6000000000004</v>
      </c>
      <c r="J998" s="3"/>
      <c r="K998" s="3"/>
    </row>
    <row r="999" spans="1:11" x14ac:dyDescent="0.2">
      <c r="A999" s="5" t="s">
        <v>167</v>
      </c>
      <c r="B999" s="11" t="s">
        <v>39</v>
      </c>
      <c r="C999" s="10">
        <v>7</v>
      </c>
      <c r="D999" s="10">
        <v>2</v>
      </c>
      <c r="E999" s="11" t="s">
        <v>486</v>
      </c>
      <c r="F999" s="11" t="s">
        <v>165</v>
      </c>
      <c r="G999" s="25">
        <f>G1000</f>
        <v>806.8</v>
      </c>
      <c r="H999" s="25">
        <f>H1000</f>
        <v>1401.5</v>
      </c>
      <c r="I999" s="25">
        <f>I1000</f>
        <v>2208.3000000000002</v>
      </c>
      <c r="J999" s="3"/>
      <c r="K999" s="3"/>
    </row>
    <row r="1000" spans="1:11" x14ac:dyDescent="0.2">
      <c r="A1000" s="26" t="s">
        <v>97</v>
      </c>
      <c r="B1000" s="64" t="s">
        <v>39</v>
      </c>
      <c r="C1000" s="69">
        <v>7</v>
      </c>
      <c r="D1000" s="69">
        <v>2</v>
      </c>
      <c r="E1000" s="64" t="s">
        <v>486</v>
      </c>
      <c r="F1000" s="64" t="s">
        <v>98</v>
      </c>
      <c r="G1000" s="66">
        <v>806.8</v>
      </c>
      <c r="H1000" s="66">
        <f>972.5+429</f>
        <v>1401.5</v>
      </c>
      <c r="I1000" s="66">
        <f>G1000+H1000</f>
        <v>2208.3000000000002</v>
      </c>
      <c r="J1000" s="3"/>
      <c r="K1000" s="3"/>
    </row>
    <row r="1001" spans="1:11" x14ac:dyDescent="0.2">
      <c r="A1001" s="5" t="s">
        <v>169</v>
      </c>
      <c r="B1001" s="11" t="s">
        <v>39</v>
      </c>
      <c r="C1001" s="10">
        <v>7</v>
      </c>
      <c r="D1001" s="10">
        <v>2</v>
      </c>
      <c r="E1001" s="11" t="s">
        <v>486</v>
      </c>
      <c r="F1001" s="11" t="s">
        <v>168</v>
      </c>
      <c r="G1001" s="25">
        <f>G1002</f>
        <v>43.3</v>
      </c>
      <c r="H1001" s="25">
        <f>H1002</f>
        <v>0</v>
      </c>
      <c r="I1001" s="25">
        <f>I1002</f>
        <v>43.3</v>
      </c>
      <c r="J1001" s="3"/>
      <c r="K1001" s="3"/>
    </row>
    <row r="1002" spans="1:11" x14ac:dyDescent="0.2">
      <c r="A1002" s="26" t="s">
        <v>99</v>
      </c>
      <c r="B1002" s="64" t="s">
        <v>39</v>
      </c>
      <c r="C1002" s="69">
        <v>7</v>
      </c>
      <c r="D1002" s="69">
        <v>2</v>
      </c>
      <c r="E1002" s="64" t="s">
        <v>486</v>
      </c>
      <c r="F1002" s="64" t="s">
        <v>100</v>
      </c>
      <c r="G1002" s="66">
        <v>43.3</v>
      </c>
      <c r="H1002" s="66">
        <v>0</v>
      </c>
      <c r="I1002" s="66">
        <f>G1002+H1002</f>
        <v>43.3</v>
      </c>
      <c r="J1002" s="3"/>
      <c r="K1002" s="3"/>
    </row>
    <row r="1003" spans="1:11" x14ac:dyDescent="0.2">
      <c r="A1003" s="5" t="s">
        <v>24</v>
      </c>
      <c r="B1003" s="11" t="s">
        <v>39</v>
      </c>
      <c r="C1003" s="10">
        <v>7</v>
      </c>
      <c r="D1003" s="10">
        <v>7</v>
      </c>
      <c r="E1003" s="11" t="s">
        <v>7</v>
      </c>
      <c r="F1003" s="11" t="s">
        <v>7</v>
      </c>
      <c r="G1003" s="25">
        <f>G1004+G1036+G1031+G1045+G1041</f>
        <v>8951.5</v>
      </c>
      <c r="H1003" s="25">
        <f>H1004+H1036+H1031+H1045+H1041</f>
        <v>0</v>
      </c>
      <c r="I1003" s="25">
        <f>I1004+I1036+I1031+I1045+I1041</f>
        <v>8951.5</v>
      </c>
      <c r="J1003" s="3"/>
      <c r="K1003" s="3"/>
    </row>
    <row r="1004" spans="1:11" x14ac:dyDescent="0.2">
      <c r="A1004" s="5" t="s">
        <v>276</v>
      </c>
      <c r="B1004" s="11" t="s">
        <v>39</v>
      </c>
      <c r="C1004" s="10">
        <v>7</v>
      </c>
      <c r="D1004" s="10">
        <v>7</v>
      </c>
      <c r="E1004" s="11" t="s">
        <v>295</v>
      </c>
      <c r="F1004" s="11"/>
      <c r="G1004" s="25">
        <f>G1005+G1012+G1016+G1020+G1024+G1028</f>
        <v>3628</v>
      </c>
      <c r="H1004" s="25">
        <f>H1005+H1012+H1016+H1020+H1024+H1028</f>
        <v>0</v>
      </c>
      <c r="I1004" s="25">
        <f>I1005+I1012+I1016+I1020+I1024+I1028</f>
        <v>3628</v>
      </c>
      <c r="J1004" s="3"/>
      <c r="K1004" s="3"/>
    </row>
    <row r="1005" spans="1:11" ht="25.5" x14ac:dyDescent="0.2">
      <c r="A1005" s="210" t="s">
        <v>459</v>
      </c>
      <c r="B1005" s="64" t="s">
        <v>39</v>
      </c>
      <c r="C1005" s="69">
        <v>7</v>
      </c>
      <c r="D1005" s="69">
        <v>7</v>
      </c>
      <c r="E1005" s="64" t="s">
        <v>275</v>
      </c>
      <c r="F1005" s="64"/>
      <c r="G1005" s="66">
        <f>G1006+G1009</f>
        <v>471.8</v>
      </c>
      <c r="H1005" s="66"/>
      <c r="I1005" s="66">
        <f>G1005+H1005</f>
        <v>471.8</v>
      </c>
      <c r="J1005" s="3"/>
      <c r="K1005" s="3"/>
    </row>
    <row r="1006" spans="1:11" ht="48" x14ac:dyDescent="0.2">
      <c r="A1006" s="71" t="s">
        <v>404</v>
      </c>
      <c r="B1006" s="11" t="s">
        <v>39</v>
      </c>
      <c r="C1006" s="13" t="s">
        <v>11</v>
      </c>
      <c r="D1006" s="13" t="s">
        <v>11</v>
      </c>
      <c r="E1006" s="11" t="s">
        <v>275</v>
      </c>
      <c r="F1006" s="11" t="s">
        <v>171</v>
      </c>
      <c r="G1006" s="25">
        <f t="shared" ref="G1006:I1007" si="190">G1007</f>
        <v>10.199999999999999</v>
      </c>
      <c r="H1006" s="25">
        <f t="shared" si="190"/>
        <v>0</v>
      </c>
      <c r="I1006" s="25">
        <f t="shared" si="190"/>
        <v>10.199999999999999</v>
      </c>
      <c r="J1006" s="3"/>
      <c r="K1006" s="3"/>
    </row>
    <row r="1007" spans="1:11" ht="24" x14ac:dyDescent="0.2">
      <c r="A1007" s="5" t="s">
        <v>172</v>
      </c>
      <c r="B1007" s="11" t="s">
        <v>39</v>
      </c>
      <c r="C1007" s="13" t="s">
        <v>11</v>
      </c>
      <c r="D1007" s="13" t="s">
        <v>11</v>
      </c>
      <c r="E1007" s="11" t="s">
        <v>275</v>
      </c>
      <c r="F1007" s="11" t="s">
        <v>170</v>
      </c>
      <c r="G1007" s="25">
        <f t="shared" si="190"/>
        <v>10.199999999999999</v>
      </c>
      <c r="H1007" s="25">
        <f t="shared" si="190"/>
        <v>0</v>
      </c>
      <c r="I1007" s="25">
        <f t="shared" si="190"/>
        <v>10.199999999999999</v>
      </c>
      <c r="J1007" s="3"/>
      <c r="K1007" s="3"/>
    </row>
    <row r="1008" spans="1:11" ht="38.25" x14ac:dyDescent="0.2">
      <c r="A1008" s="73" t="s">
        <v>368</v>
      </c>
      <c r="B1008" s="64" t="s">
        <v>39</v>
      </c>
      <c r="C1008" s="65" t="s">
        <v>11</v>
      </c>
      <c r="D1008" s="65" t="s">
        <v>11</v>
      </c>
      <c r="E1008" s="64" t="s">
        <v>275</v>
      </c>
      <c r="F1008" s="64" t="s">
        <v>88</v>
      </c>
      <c r="G1008" s="66">
        <v>10.199999999999999</v>
      </c>
      <c r="H1008" s="66">
        <v>0</v>
      </c>
      <c r="I1008" s="66">
        <f>G1008+H1008</f>
        <v>10.199999999999999</v>
      </c>
      <c r="J1008" s="3"/>
      <c r="K1008" s="3"/>
    </row>
    <row r="1009" spans="1:11" ht="31.5" customHeight="1" x14ac:dyDescent="0.2">
      <c r="A1009" s="105" t="s">
        <v>370</v>
      </c>
      <c r="B1009" s="11" t="s">
        <v>39</v>
      </c>
      <c r="C1009" s="10">
        <v>7</v>
      </c>
      <c r="D1009" s="10">
        <v>7</v>
      </c>
      <c r="E1009" s="11" t="s">
        <v>275</v>
      </c>
      <c r="F1009" s="11" t="s">
        <v>173</v>
      </c>
      <c r="G1009" s="25">
        <f t="shared" ref="G1009:I1010" si="191">G1010</f>
        <v>461.6</v>
      </c>
      <c r="H1009" s="25">
        <f t="shared" si="191"/>
        <v>0</v>
      </c>
      <c r="I1009" s="25">
        <f t="shared" si="191"/>
        <v>461.6</v>
      </c>
      <c r="J1009" s="3"/>
      <c r="K1009" s="3"/>
    </row>
    <row r="1010" spans="1:11" ht="33" customHeight="1" x14ac:dyDescent="0.2">
      <c r="A1010" s="105" t="s">
        <v>371</v>
      </c>
      <c r="B1010" s="11" t="s">
        <v>39</v>
      </c>
      <c r="C1010" s="10">
        <v>7</v>
      </c>
      <c r="D1010" s="10">
        <v>7</v>
      </c>
      <c r="E1010" s="11" t="s">
        <v>275</v>
      </c>
      <c r="F1010" s="11" t="s">
        <v>174</v>
      </c>
      <c r="G1010" s="25">
        <f t="shared" si="191"/>
        <v>461.6</v>
      </c>
      <c r="H1010" s="25">
        <f t="shared" si="191"/>
        <v>0</v>
      </c>
      <c r="I1010" s="25">
        <f t="shared" si="191"/>
        <v>461.6</v>
      </c>
      <c r="J1010" s="3"/>
      <c r="K1010" s="3"/>
    </row>
    <row r="1011" spans="1:11" ht="30" customHeight="1" x14ac:dyDescent="0.2">
      <c r="A1011" s="77" t="s">
        <v>365</v>
      </c>
      <c r="B1011" s="64" t="s">
        <v>39</v>
      </c>
      <c r="C1011" s="69">
        <v>7</v>
      </c>
      <c r="D1011" s="69">
        <v>7</v>
      </c>
      <c r="E1011" s="64" t="s">
        <v>275</v>
      </c>
      <c r="F1011" s="64" t="s">
        <v>86</v>
      </c>
      <c r="G1011" s="66">
        <v>461.6</v>
      </c>
      <c r="H1011" s="66">
        <f>8.8+30-38.8</f>
        <v>0</v>
      </c>
      <c r="I1011" s="66">
        <f>G1011+H1011</f>
        <v>461.6</v>
      </c>
      <c r="J1011" s="3"/>
      <c r="K1011" s="3"/>
    </row>
    <row r="1012" spans="1:11" ht="25.5" x14ac:dyDescent="0.2">
      <c r="A1012" s="105" t="s">
        <v>273</v>
      </c>
      <c r="B1012" s="11" t="s">
        <v>39</v>
      </c>
      <c r="C1012" s="10">
        <v>7</v>
      </c>
      <c r="D1012" s="10">
        <v>7</v>
      </c>
      <c r="E1012" s="11" t="s">
        <v>274</v>
      </c>
      <c r="F1012" s="11"/>
      <c r="G1012" s="25">
        <f t="shared" ref="G1012:I1014" si="192">G1013</f>
        <v>70.8</v>
      </c>
      <c r="H1012" s="25">
        <f t="shared" si="192"/>
        <v>0</v>
      </c>
      <c r="I1012" s="25">
        <f t="shared" si="192"/>
        <v>70.8</v>
      </c>
      <c r="J1012" s="3"/>
      <c r="K1012" s="3"/>
    </row>
    <row r="1013" spans="1:11" ht="29.25" customHeight="1" x14ac:dyDescent="0.2">
      <c r="A1013" s="105" t="s">
        <v>370</v>
      </c>
      <c r="B1013" s="11" t="s">
        <v>39</v>
      </c>
      <c r="C1013" s="10">
        <v>7</v>
      </c>
      <c r="D1013" s="10">
        <v>7</v>
      </c>
      <c r="E1013" s="11" t="s">
        <v>274</v>
      </c>
      <c r="F1013" s="11" t="s">
        <v>173</v>
      </c>
      <c r="G1013" s="25">
        <f t="shared" si="192"/>
        <v>70.8</v>
      </c>
      <c r="H1013" s="25">
        <f t="shared" si="192"/>
        <v>0</v>
      </c>
      <c r="I1013" s="25">
        <f t="shared" si="192"/>
        <v>70.8</v>
      </c>
      <c r="J1013" s="3"/>
      <c r="K1013" s="3"/>
    </row>
    <row r="1014" spans="1:11" ht="36.75" customHeight="1" x14ac:dyDescent="0.2">
      <c r="A1014" s="105" t="s">
        <v>371</v>
      </c>
      <c r="B1014" s="11" t="s">
        <v>39</v>
      </c>
      <c r="C1014" s="10">
        <v>7</v>
      </c>
      <c r="D1014" s="10">
        <v>7</v>
      </c>
      <c r="E1014" s="11" t="s">
        <v>274</v>
      </c>
      <c r="F1014" s="11" t="s">
        <v>174</v>
      </c>
      <c r="G1014" s="25">
        <f t="shared" si="192"/>
        <v>70.8</v>
      </c>
      <c r="H1014" s="25">
        <f t="shared" si="192"/>
        <v>0</v>
      </c>
      <c r="I1014" s="25">
        <f t="shared" si="192"/>
        <v>70.8</v>
      </c>
      <c r="J1014" s="3"/>
      <c r="K1014" s="3"/>
    </row>
    <row r="1015" spans="1:11" ht="38.25" x14ac:dyDescent="0.2">
      <c r="A1015" s="77" t="s">
        <v>365</v>
      </c>
      <c r="B1015" s="64" t="s">
        <v>39</v>
      </c>
      <c r="C1015" s="69">
        <v>7</v>
      </c>
      <c r="D1015" s="69">
        <v>7</v>
      </c>
      <c r="E1015" s="64" t="s">
        <v>274</v>
      </c>
      <c r="F1015" s="64" t="s">
        <v>86</v>
      </c>
      <c r="G1015" s="66">
        <v>70.8</v>
      </c>
      <c r="H1015" s="66"/>
      <c r="I1015" s="66">
        <f>G1015+H1015</f>
        <v>70.8</v>
      </c>
      <c r="J1015" s="3"/>
      <c r="K1015" s="3"/>
    </row>
    <row r="1016" spans="1:11" ht="25.5" x14ac:dyDescent="0.2">
      <c r="A1016" s="105" t="s">
        <v>271</v>
      </c>
      <c r="B1016" s="11" t="s">
        <v>39</v>
      </c>
      <c r="C1016" s="10">
        <v>7</v>
      </c>
      <c r="D1016" s="10">
        <v>7</v>
      </c>
      <c r="E1016" s="11" t="s">
        <v>272</v>
      </c>
      <c r="F1016" s="11"/>
      <c r="G1016" s="25">
        <f t="shared" ref="G1016:I1018" si="193">G1017</f>
        <v>423.6</v>
      </c>
      <c r="H1016" s="25">
        <f t="shared" si="193"/>
        <v>0</v>
      </c>
      <c r="I1016" s="25">
        <f t="shared" si="193"/>
        <v>423.6</v>
      </c>
      <c r="J1016" s="3"/>
      <c r="K1016" s="3"/>
    </row>
    <row r="1017" spans="1:11" ht="38.25" x14ac:dyDescent="0.2">
      <c r="A1017" s="105" t="s">
        <v>370</v>
      </c>
      <c r="B1017" s="11" t="s">
        <v>39</v>
      </c>
      <c r="C1017" s="10">
        <v>7</v>
      </c>
      <c r="D1017" s="10">
        <v>7</v>
      </c>
      <c r="E1017" s="11" t="s">
        <v>272</v>
      </c>
      <c r="F1017" s="11" t="s">
        <v>173</v>
      </c>
      <c r="G1017" s="25">
        <f t="shared" si="193"/>
        <v>423.6</v>
      </c>
      <c r="H1017" s="25">
        <f t="shared" si="193"/>
        <v>0</v>
      </c>
      <c r="I1017" s="25">
        <f t="shared" si="193"/>
        <v>423.6</v>
      </c>
      <c r="J1017" s="3"/>
      <c r="K1017" s="3"/>
    </row>
    <row r="1018" spans="1:11" ht="36.75" customHeight="1" x14ac:dyDescent="0.2">
      <c r="A1018" s="105" t="s">
        <v>371</v>
      </c>
      <c r="B1018" s="11" t="s">
        <v>39</v>
      </c>
      <c r="C1018" s="10">
        <v>7</v>
      </c>
      <c r="D1018" s="10">
        <v>7</v>
      </c>
      <c r="E1018" s="11" t="s">
        <v>272</v>
      </c>
      <c r="F1018" s="11" t="s">
        <v>174</v>
      </c>
      <c r="G1018" s="25">
        <f t="shared" si="193"/>
        <v>423.6</v>
      </c>
      <c r="H1018" s="25">
        <f t="shared" si="193"/>
        <v>0</v>
      </c>
      <c r="I1018" s="25">
        <f t="shared" si="193"/>
        <v>423.6</v>
      </c>
      <c r="J1018" s="3"/>
      <c r="K1018" s="3"/>
    </row>
    <row r="1019" spans="1:11" ht="33" customHeight="1" x14ac:dyDescent="0.2">
      <c r="A1019" s="77" t="s">
        <v>365</v>
      </c>
      <c r="B1019" s="64" t="s">
        <v>39</v>
      </c>
      <c r="C1019" s="69">
        <v>7</v>
      </c>
      <c r="D1019" s="69">
        <v>7</v>
      </c>
      <c r="E1019" s="64" t="s">
        <v>272</v>
      </c>
      <c r="F1019" s="64" t="s">
        <v>86</v>
      </c>
      <c r="G1019" s="66">
        <v>423.6</v>
      </c>
      <c r="H1019" s="66"/>
      <c r="I1019" s="66">
        <f>G1019+H1019</f>
        <v>423.6</v>
      </c>
      <c r="J1019" s="3"/>
      <c r="K1019" s="3"/>
    </row>
    <row r="1020" spans="1:11" ht="25.5" x14ac:dyDescent="0.2">
      <c r="A1020" s="105" t="s">
        <v>269</v>
      </c>
      <c r="B1020" s="11" t="s">
        <v>39</v>
      </c>
      <c r="C1020" s="10">
        <v>7</v>
      </c>
      <c r="D1020" s="10">
        <v>7</v>
      </c>
      <c r="E1020" s="11" t="s">
        <v>270</v>
      </c>
      <c r="F1020" s="11"/>
      <c r="G1020" s="25">
        <f t="shared" ref="G1020:I1022" si="194">G1021</f>
        <v>506.3</v>
      </c>
      <c r="H1020" s="25">
        <f t="shared" si="194"/>
        <v>0</v>
      </c>
      <c r="I1020" s="25">
        <f t="shared" si="194"/>
        <v>506.3</v>
      </c>
      <c r="J1020" s="3"/>
      <c r="K1020" s="3"/>
    </row>
    <row r="1021" spans="1:11" ht="38.25" x14ac:dyDescent="0.2">
      <c r="A1021" s="105" t="s">
        <v>370</v>
      </c>
      <c r="B1021" s="11" t="s">
        <v>39</v>
      </c>
      <c r="C1021" s="10">
        <v>7</v>
      </c>
      <c r="D1021" s="10">
        <v>7</v>
      </c>
      <c r="E1021" s="11" t="s">
        <v>270</v>
      </c>
      <c r="F1021" s="11" t="s">
        <v>173</v>
      </c>
      <c r="G1021" s="25">
        <f t="shared" si="194"/>
        <v>506.3</v>
      </c>
      <c r="H1021" s="25">
        <f t="shared" si="194"/>
        <v>0</v>
      </c>
      <c r="I1021" s="25">
        <f t="shared" si="194"/>
        <v>506.3</v>
      </c>
      <c r="J1021" s="3"/>
      <c r="K1021" s="3"/>
    </row>
    <row r="1022" spans="1:11" ht="35.25" customHeight="1" x14ac:dyDescent="0.2">
      <c r="A1022" s="105" t="s">
        <v>371</v>
      </c>
      <c r="B1022" s="11" t="s">
        <v>39</v>
      </c>
      <c r="C1022" s="10">
        <v>7</v>
      </c>
      <c r="D1022" s="10">
        <v>7</v>
      </c>
      <c r="E1022" s="11" t="s">
        <v>270</v>
      </c>
      <c r="F1022" s="11" t="s">
        <v>174</v>
      </c>
      <c r="G1022" s="25">
        <f t="shared" si="194"/>
        <v>506.3</v>
      </c>
      <c r="H1022" s="25">
        <f t="shared" si="194"/>
        <v>0</v>
      </c>
      <c r="I1022" s="25">
        <f t="shared" si="194"/>
        <v>506.3</v>
      </c>
      <c r="J1022" s="3"/>
      <c r="K1022" s="3"/>
    </row>
    <row r="1023" spans="1:11" ht="38.25" x14ac:dyDescent="0.2">
      <c r="A1023" s="77" t="s">
        <v>365</v>
      </c>
      <c r="B1023" s="64" t="s">
        <v>39</v>
      </c>
      <c r="C1023" s="69">
        <v>7</v>
      </c>
      <c r="D1023" s="69">
        <v>7</v>
      </c>
      <c r="E1023" s="64" t="s">
        <v>270</v>
      </c>
      <c r="F1023" s="64" t="s">
        <v>86</v>
      </c>
      <c r="G1023" s="66">
        <v>506.3</v>
      </c>
      <c r="H1023" s="66">
        <f>4.2-4.2</f>
        <v>0</v>
      </c>
      <c r="I1023" s="66">
        <f>G1023+H1023</f>
        <v>506.3</v>
      </c>
      <c r="J1023" s="3"/>
      <c r="K1023" s="3"/>
    </row>
    <row r="1024" spans="1:11" ht="38.25" x14ac:dyDescent="0.2">
      <c r="A1024" s="105" t="s">
        <v>268</v>
      </c>
      <c r="B1024" s="11" t="s">
        <v>39</v>
      </c>
      <c r="C1024" s="10">
        <v>7</v>
      </c>
      <c r="D1024" s="10">
        <v>7</v>
      </c>
      <c r="E1024" s="11" t="s">
        <v>267</v>
      </c>
      <c r="F1024" s="11"/>
      <c r="G1024" s="25">
        <f t="shared" ref="G1024:I1026" si="195">G1025</f>
        <v>51.5</v>
      </c>
      <c r="H1024" s="25">
        <f t="shared" si="195"/>
        <v>0</v>
      </c>
      <c r="I1024" s="25">
        <f t="shared" si="195"/>
        <v>51.5</v>
      </c>
      <c r="J1024" s="3"/>
      <c r="K1024" s="3"/>
    </row>
    <row r="1025" spans="1:11" ht="38.25" x14ac:dyDescent="0.2">
      <c r="A1025" s="105" t="s">
        <v>370</v>
      </c>
      <c r="B1025" s="11" t="s">
        <v>39</v>
      </c>
      <c r="C1025" s="10">
        <v>7</v>
      </c>
      <c r="D1025" s="10">
        <v>7</v>
      </c>
      <c r="E1025" s="11" t="s">
        <v>267</v>
      </c>
      <c r="F1025" s="11" t="s">
        <v>173</v>
      </c>
      <c r="G1025" s="25">
        <f t="shared" si="195"/>
        <v>51.5</v>
      </c>
      <c r="H1025" s="25">
        <f t="shared" si="195"/>
        <v>0</v>
      </c>
      <c r="I1025" s="25">
        <f t="shared" si="195"/>
        <v>51.5</v>
      </c>
      <c r="J1025" s="3"/>
      <c r="K1025" s="3"/>
    </row>
    <row r="1026" spans="1:11" ht="32.25" customHeight="1" x14ac:dyDescent="0.2">
      <c r="A1026" s="105" t="s">
        <v>371</v>
      </c>
      <c r="B1026" s="11" t="s">
        <v>39</v>
      </c>
      <c r="C1026" s="10">
        <v>7</v>
      </c>
      <c r="D1026" s="10">
        <v>7</v>
      </c>
      <c r="E1026" s="11" t="s">
        <v>267</v>
      </c>
      <c r="F1026" s="11" t="s">
        <v>174</v>
      </c>
      <c r="G1026" s="25">
        <f t="shared" si="195"/>
        <v>51.5</v>
      </c>
      <c r="H1026" s="25">
        <f t="shared" si="195"/>
        <v>0</v>
      </c>
      <c r="I1026" s="25">
        <f t="shared" si="195"/>
        <v>51.5</v>
      </c>
      <c r="J1026" s="3"/>
      <c r="K1026" s="3"/>
    </row>
    <row r="1027" spans="1:11" ht="28.5" customHeight="1" x14ac:dyDescent="0.2">
      <c r="A1027" s="77" t="s">
        <v>365</v>
      </c>
      <c r="B1027" s="64" t="s">
        <v>39</v>
      </c>
      <c r="C1027" s="69">
        <v>7</v>
      </c>
      <c r="D1027" s="69">
        <v>7</v>
      </c>
      <c r="E1027" s="64" t="s">
        <v>267</v>
      </c>
      <c r="F1027" s="64" t="s">
        <v>86</v>
      </c>
      <c r="G1027" s="66">
        <v>51.5</v>
      </c>
      <c r="H1027" s="66"/>
      <c r="I1027" s="66">
        <f>G1027+H1027</f>
        <v>51.5</v>
      </c>
      <c r="J1027" s="3"/>
      <c r="K1027" s="3"/>
    </row>
    <row r="1028" spans="1:11" ht="25.5" x14ac:dyDescent="0.2">
      <c r="A1028" s="105" t="s">
        <v>266</v>
      </c>
      <c r="B1028" s="11" t="s">
        <v>39</v>
      </c>
      <c r="C1028" s="10">
        <v>7</v>
      </c>
      <c r="D1028" s="10">
        <v>7</v>
      </c>
      <c r="E1028" s="11" t="s">
        <v>264</v>
      </c>
      <c r="F1028" s="11"/>
      <c r="G1028" s="25">
        <f t="shared" ref="G1028:I1029" si="196">G1029</f>
        <v>2104</v>
      </c>
      <c r="H1028" s="25">
        <f t="shared" si="196"/>
        <v>0</v>
      </c>
      <c r="I1028" s="25">
        <f t="shared" si="196"/>
        <v>2104</v>
      </c>
      <c r="J1028" s="3"/>
      <c r="K1028" s="3"/>
    </row>
    <row r="1029" spans="1:11" ht="24" x14ac:dyDescent="0.2">
      <c r="A1029" s="118" t="s">
        <v>372</v>
      </c>
      <c r="B1029" s="11" t="s">
        <v>39</v>
      </c>
      <c r="C1029" s="10">
        <v>7</v>
      </c>
      <c r="D1029" s="10">
        <v>7</v>
      </c>
      <c r="E1029" s="11" t="s">
        <v>264</v>
      </c>
      <c r="F1029" s="11" t="s">
        <v>179</v>
      </c>
      <c r="G1029" s="25">
        <f t="shared" si="196"/>
        <v>2104</v>
      </c>
      <c r="H1029" s="25">
        <f t="shared" si="196"/>
        <v>0</v>
      </c>
      <c r="I1029" s="25">
        <f t="shared" si="196"/>
        <v>2104</v>
      </c>
      <c r="J1029" s="3"/>
      <c r="K1029" s="3"/>
    </row>
    <row r="1030" spans="1:11" ht="18" customHeight="1" x14ac:dyDescent="0.2">
      <c r="A1030" s="73" t="s">
        <v>265</v>
      </c>
      <c r="B1030" s="64" t="s">
        <v>39</v>
      </c>
      <c r="C1030" s="69">
        <v>7</v>
      </c>
      <c r="D1030" s="69">
        <v>7</v>
      </c>
      <c r="E1030" s="64" t="s">
        <v>264</v>
      </c>
      <c r="F1030" s="64" t="s">
        <v>137</v>
      </c>
      <c r="G1030" s="66">
        <v>2104</v>
      </c>
      <c r="H1030" s="66"/>
      <c r="I1030" s="66">
        <f>G1030+H1030</f>
        <v>2104</v>
      </c>
      <c r="J1030" s="3"/>
      <c r="K1030" s="3"/>
    </row>
    <row r="1031" spans="1:11" ht="25.5" x14ac:dyDescent="0.2">
      <c r="A1031" s="105" t="s">
        <v>206</v>
      </c>
      <c r="B1031" s="11" t="s">
        <v>39</v>
      </c>
      <c r="C1031" s="10">
        <v>7</v>
      </c>
      <c r="D1031" s="10">
        <v>7</v>
      </c>
      <c r="E1031" s="11" t="s">
        <v>240</v>
      </c>
      <c r="F1031" s="11"/>
      <c r="G1031" s="25">
        <f t="shared" ref="G1031:I1034" si="197">G1032</f>
        <v>288.10000000000002</v>
      </c>
      <c r="H1031" s="25">
        <f t="shared" si="197"/>
        <v>0</v>
      </c>
      <c r="I1031" s="25">
        <f t="shared" si="197"/>
        <v>288.10000000000002</v>
      </c>
      <c r="J1031" s="3"/>
      <c r="K1031" s="3"/>
    </row>
    <row r="1032" spans="1:11" ht="25.5" x14ac:dyDescent="0.2">
      <c r="A1032" s="105" t="s">
        <v>430</v>
      </c>
      <c r="B1032" s="11" t="s">
        <v>39</v>
      </c>
      <c r="C1032" s="10">
        <v>7</v>
      </c>
      <c r="D1032" s="10">
        <v>7</v>
      </c>
      <c r="E1032" s="11" t="s">
        <v>283</v>
      </c>
      <c r="F1032" s="11"/>
      <c r="G1032" s="25">
        <f t="shared" si="197"/>
        <v>288.10000000000002</v>
      </c>
      <c r="H1032" s="25">
        <f t="shared" si="197"/>
        <v>0</v>
      </c>
      <c r="I1032" s="25">
        <f t="shared" si="197"/>
        <v>288.10000000000002</v>
      </c>
      <c r="J1032" s="3"/>
      <c r="K1032" s="3"/>
    </row>
    <row r="1033" spans="1:11" ht="38.25" x14ac:dyDescent="0.2">
      <c r="A1033" s="105" t="s">
        <v>370</v>
      </c>
      <c r="B1033" s="11" t="s">
        <v>39</v>
      </c>
      <c r="C1033" s="10">
        <v>7</v>
      </c>
      <c r="D1033" s="10">
        <v>7</v>
      </c>
      <c r="E1033" s="11" t="s">
        <v>283</v>
      </c>
      <c r="F1033" s="11" t="s">
        <v>173</v>
      </c>
      <c r="G1033" s="25">
        <f t="shared" si="197"/>
        <v>288.10000000000002</v>
      </c>
      <c r="H1033" s="25">
        <f t="shared" si="197"/>
        <v>0</v>
      </c>
      <c r="I1033" s="25">
        <f t="shared" si="197"/>
        <v>288.10000000000002</v>
      </c>
      <c r="J1033" s="3"/>
      <c r="K1033" s="3"/>
    </row>
    <row r="1034" spans="1:11" ht="33" customHeight="1" x14ac:dyDescent="0.2">
      <c r="A1034" s="105" t="s">
        <v>371</v>
      </c>
      <c r="B1034" s="11" t="s">
        <v>39</v>
      </c>
      <c r="C1034" s="10">
        <v>7</v>
      </c>
      <c r="D1034" s="10">
        <v>7</v>
      </c>
      <c r="E1034" s="11" t="s">
        <v>283</v>
      </c>
      <c r="F1034" s="11" t="s">
        <v>174</v>
      </c>
      <c r="G1034" s="25">
        <f t="shared" si="197"/>
        <v>288.10000000000002</v>
      </c>
      <c r="H1034" s="25">
        <f t="shared" si="197"/>
        <v>0</v>
      </c>
      <c r="I1034" s="25">
        <f t="shared" si="197"/>
        <v>288.10000000000002</v>
      </c>
      <c r="J1034" s="3"/>
      <c r="K1034" s="3"/>
    </row>
    <row r="1035" spans="1:11" ht="38.25" x14ac:dyDescent="0.2">
      <c r="A1035" s="77" t="s">
        <v>365</v>
      </c>
      <c r="B1035" s="64" t="s">
        <v>39</v>
      </c>
      <c r="C1035" s="69">
        <v>7</v>
      </c>
      <c r="D1035" s="69">
        <v>7</v>
      </c>
      <c r="E1035" s="64" t="s">
        <v>283</v>
      </c>
      <c r="F1035" s="64" t="s">
        <v>86</v>
      </c>
      <c r="G1035" s="66">
        <v>288.10000000000002</v>
      </c>
      <c r="H1035" s="66">
        <f>-288.1+288.1</f>
        <v>0</v>
      </c>
      <c r="I1035" s="66">
        <f>G1035+H1035</f>
        <v>288.10000000000002</v>
      </c>
      <c r="J1035" s="3"/>
      <c r="K1035" s="3"/>
    </row>
    <row r="1036" spans="1:11" ht="38.25" x14ac:dyDescent="0.2">
      <c r="A1036" s="105" t="s">
        <v>256</v>
      </c>
      <c r="B1036" s="11" t="s">
        <v>39</v>
      </c>
      <c r="C1036" s="10">
        <v>7</v>
      </c>
      <c r="D1036" s="10">
        <v>7</v>
      </c>
      <c r="E1036" s="11" t="s">
        <v>252</v>
      </c>
      <c r="F1036" s="11"/>
      <c r="G1036" s="25">
        <f t="shared" ref="G1036:I1039" si="198">G1037</f>
        <v>80</v>
      </c>
      <c r="H1036" s="25">
        <f t="shared" si="198"/>
        <v>0</v>
      </c>
      <c r="I1036" s="25">
        <f t="shared" si="198"/>
        <v>80</v>
      </c>
      <c r="J1036" s="3"/>
      <c r="K1036" s="3"/>
    </row>
    <row r="1037" spans="1:11" ht="25.5" x14ac:dyDescent="0.2">
      <c r="A1037" s="105" t="s">
        <v>263</v>
      </c>
      <c r="B1037" s="11" t="s">
        <v>39</v>
      </c>
      <c r="C1037" s="10">
        <v>7</v>
      </c>
      <c r="D1037" s="10">
        <v>7</v>
      </c>
      <c r="E1037" s="11" t="s">
        <v>262</v>
      </c>
      <c r="F1037" s="11"/>
      <c r="G1037" s="25">
        <f t="shared" si="198"/>
        <v>80</v>
      </c>
      <c r="H1037" s="25">
        <f t="shared" si="198"/>
        <v>0</v>
      </c>
      <c r="I1037" s="25">
        <f t="shared" si="198"/>
        <v>80</v>
      </c>
      <c r="J1037" s="3"/>
      <c r="K1037" s="3"/>
    </row>
    <row r="1038" spans="1:11" ht="38.25" x14ac:dyDescent="0.2">
      <c r="A1038" s="105" t="s">
        <v>370</v>
      </c>
      <c r="B1038" s="11" t="s">
        <v>39</v>
      </c>
      <c r="C1038" s="10">
        <v>7</v>
      </c>
      <c r="D1038" s="10">
        <v>7</v>
      </c>
      <c r="E1038" s="11" t="s">
        <v>262</v>
      </c>
      <c r="F1038" s="11" t="s">
        <v>173</v>
      </c>
      <c r="G1038" s="25">
        <f t="shared" si="198"/>
        <v>80</v>
      </c>
      <c r="H1038" s="25">
        <f t="shared" si="198"/>
        <v>0</v>
      </c>
      <c r="I1038" s="25">
        <f t="shared" si="198"/>
        <v>80</v>
      </c>
      <c r="J1038" s="3"/>
      <c r="K1038" s="3"/>
    </row>
    <row r="1039" spans="1:11" ht="33" customHeight="1" x14ac:dyDescent="0.2">
      <c r="A1039" s="105" t="s">
        <v>371</v>
      </c>
      <c r="B1039" s="11" t="s">
        <v>39</v>
      </c>
      <c r="C1039" s="10">
        <v>7</v>
      </c>
      <c r="D1039" s="10">
        <v>7</v>
      </c>
      <c r="E1039" s="11" t="s">
        <v>262</v>
      </c>
      <c r="F1039" s="11" t="s">
        <v>174</v>
      </c>
      <c r="G1039" s="25">
        <f t="shared" si="198"/>
        <v>80</v>
      </c>
      <c r="H1039" s="25">
        <f t="shared" si="198"/>
        <v>0</v>
      </c>
      <c r="I1039" s="25">
        <f t="shared" si="198"/>
        <v>80</v>
      </c>
      <c r="J1039" s="3"/>
      <c r="K1039" s="3"/>
    </row>
    <row r="1040" spans="1:11" ht="38.25" x14ac:dyDescent="0.2">
      <c r="A1040" s="77" t="s">
        <v>365</v>
      </c>
      <c r="B1040" s="64" t="s">
        <v>39</v>
      </c>
      <c r="C1040" s="69">
        <v>7</v>
      </c>
      <c r="D1040" s="69">
        <v>7</v>
      </c>
      <c r="E1040" s="64" t="s">
        <v>262</v>
      </c>
      <c r="F1040" s="64" t="s">
        <v>86</v>
      </c>
      <c r="G1040" s="66">
        <v>80</v>
      </c>
      <c r="H1040" s="66">
        <f>20-20</f>
        <v>0</v>
      </c>
      <c r="I1040" s="66">
        <f>G1040+H1040</f>
        <v>80</v>
      </c>
      <c r="J1040" s="3"/>
      <c r="K1040" s="3"/>
    </row>
    <row r="1041" spans="1:11" x14ac:dyDescent="0.2">
      <c r="A1041" s="88" t="s">
        <v>538</v>
      </c>
      <c r="B1041" s="11" t="s">
        <v>39</v>
      </c>
      <c r="C1041" s="10">
        <v>7</v>
      </c>
      <c r="D1041" s="10">
        <v>7</v>
      </c>
      <c r="E1041" s="11" t="s">
        <v>537</v>
      </c>
      <c r="F1041" s="11"/>
      <c r="G1041" s="25">
        <f>G1042</f>
        <v>1930.4</v>
      </c>
      <c r="H1041" s="25">
        <f t="shared" ref="H1041:I1043" si="199">H1042</f>
        <v>0</v>
      </c>
      <c r="I1041" s="25">
        <f t="shared" si="199"/>
        <v>1930.4</v>
      </c>
      <c r="J1041" s="3"/>
      <c r="K1041" s="3"/>
    </row>
    <row r="1042" spans="1:11" ht="30" customHeight="1" x14ac:dyDescent="0.2">
      <c r="A1042" s="105" t="s">
        <v>370</v>
      </c>
      <c r="B1042" s="11" t="s">
        <v>39</v>
      </c>
      <c r="C1042" s="10">
        <v>7</v>
      </c>
      <c r="D1042" s="10">
        <v>7</v>
      </c>
      <c r="E1042" s="11" t="s">
        <v>537</v>
      </c>
      <c r="F1042" s="11" t="s">
        <v>173</v>
      </c>
      <c r="G1042" s="25">
        <f>G1043</f>
        <v>1930.4</v>
      </c>
      <c r="H1042" s="25">
        <f t="shared" si="199"/>
        <v>0</v>
      </c>
      <c r="I1042" s="25">
        <f t="shared" si="199"/>
        <v>1930.4</v>
      </c>
      <c r="J1042" s="3"/>
      <c r="K1042" s="3"/>
    </row>
    <row r="1043" spans="1:11" ht="27.75" customHeight="1" x14ac:dyDescent="0.2">
      <c r="A1043" s="105" t="s">
        <v>371</v>
      </c>
      <c r="B1043" s="11" t="s">
        <v>39</v>
      </c>
      <c r="C1043" s="10">
        <v>7</v>
      </c>
      <c r="D1043" s="10">
        <v>7</v>
      </c>
      <c r="E1043" s="11" t="s">
        <v>537</v>
      </c>
      <c r="F1043" s="11" t="s">
        <v>174</v>
      </c>
      <c r="G1043" s="25">
        <f>G1044</f>
        <v>1930.4</v>
      </c>
      <c r="H1043" s="25">
        <f t="shared" si="199"/>
        <v>0</v>
      </c>
      <c r="I1043" s="25">
        <f t="shared" si="199"/>
        <v>1930.4</v>
      </c>
      <c r="J1043" s="3"/>
      <c r="K1043" s="3"/>
    </row>
    <row r="1044" spans="1:11" ht="30" customHeight="1" x14ac:dyDescent="0.2">
      <c r="A1044" s="77" t="s">
        <v>365</v>
      </c>
      <c r="B1044" s="64" t="s">
        <v>39</v>
      </c>
      <c r="C1044" s="69">
        <v>7</v>
      </c>
      <c r="D1044" s="69">
        <v>7</v>
      </c>
      <c r="E1044" s="64" t="s">
        <v>537</v>
      </c>
      <c r="F1044" s="64" t="s">
        <v>86</v>
      </c>
      <c r="G1044" s="66">
        <v>1930.4</v>
      </c>
      <c r="H1044" s="66">
        <v>0</v>
      </c>
      <c r="I1044" s="66">
        <f>G1044+H1044</f>
        <v>1930.4</v>
      </c>
      <c r="J1044" s="3"/>
      <c r="K1044" s="3"/>
    </row>
    <row r="1045" spans="1:11" ht="24" x14ac:dyDescent="0.2">
      <c r="A1045" s="5" t="s">
        <v>469</v>
      </c>
      <c r="B1045" s="11" t="s">
        <v>39</v>
      </c>
      <c r="C1045" s="10">
        <v>7</v>
      </c>
      <c r="D1045" s="10">
        <v>7</v>
      </c>
      <c r="E1045" s="11" t="s">
        <v>487</v>
      </c>
      <c r="F1045" s="11"/>
      <c r="G1045" s="25">
        <f>G1046</f>
        <v>3025</v>
      </c>
      <c r="H1045" s="25">
        <f>H1046</f>
        <v>0</v>
      </c>
      <c r="I1045" s="25">
        <f>I1046</f>
        <v>3025</v>
      </c>
      <c r="J1045" s="3"/>
      <c r="K1045" s="3"/>
    </row>
    <row r="1046" spans="1:11" ht="24" x14ac:dyDescent="0.2">
      <c r="A1046" s="5" t="s">
        <v>277</v>
      </c>
      <c r="B1046" s="11" t="s">
        <v>39</v>
      </c>
      <c r="C1046" s="10">
        <v>7</v>
      </c>
      <c r="D1046" s="10">
        <v>7</v>
      </c>
      <c r="E1046" s="11" t="s">
        <v>488</v>
      </c>
      <c r="F1046" s="11"/>
      <c r="G1046" s="25">
        <f>G1049</f>
        <v>3025</v>
      </c>
      <c r="H1046" s="25">
        <f>H1049</f>
        <v>0</v>
      </c>
      <c r="I1046" s="25">
        <f>I1049</f>
        <v>3025</v>
      </c>
      <c r="J1046" s="3"/>
      <c r="K1046" s="3"/>
    </row>
    <row r="1047" spans="1:11" ht="38.25" x14ac:dyDescent="0.2">
      <c r="A1047" s="105" t="s">
        <v>370</v>
      </c>
      <c r="B1047" s="11" t="s">
        <v>39</v>
      </c>
      <c r="C1047" s="10">
        <v>7</v>
      </c>
      <c r="D1047" s="10">
        <v>7</v>
      </c>
      <c r="E1047" s="11" t="s">
        <v>488</v>
      </c>
      <c r="F1047" s="11" t="s">
        <v>173</v>
      </c>
      <c r="G1047" s="25">
        <f t="shared" ref="G1047:I1048" si="200">G1048</f>
        <v>3025</v>
      </c>
      <c r="H1047" s="25">
        <f t="shared" si="200"/>
        <v>0</v>
      </c>
      <c r="I1047" s="25">
        <f t="shared" si="200"/>
        <v>3025</v>
      </c>
      <c r="J1047" s="3"/>
      <c r="K1047" s="3"/>
    </row>
    <row r="1048" spans="1:11" ht="32.25" customHeight="1" x14ac:dyDescent="0.2">
      <c r="A1048" s="105" t="s">
        <v>371</v>
      </c>
      <c r="B1048" s="11" t="s">
        <v>39</v>
      </c>
      <c r="C1048" s="10">
        <v>7</v>
      </c>
      <c r="D1048" s="10">
        <v>7</v>
      </c>
      <c r="E1048" s="11" t="s">
        <v>488</v>
      </c>
      <c r="F1048" s="11" t="s">
        <v>174</v>
      </c>
      <c r="G1048" s="25">
        <f t="shared" si="200"/>
        <v>3025</v>
      </c>
      <c r="H1048" s="25">
        <f t="shared" si="200"/>
        <v>0</v>
      </c>
      <c r="I1048" s="25">
        <f t="shared" si="200"/>
        <v>3025</v>
      </c>
      <c r="J1048" s="3"/>
      <c r="K1048" s="3"/>
    </row>
    <row r="1049" spans="1:11" ht="27.75" customHeight="1" x14ac:dyDescent="0.2">
      <c r="A1049" s="77" t="s">
        <v>365</v>
      </c>
      <c r="B1049" s="64" t="s">
        <v>39</v>
      </c>
      <c r="C1049" s="69">
        <v>7</v>
      </c>
      <c r="D1049" s="69">
        <v>7</v>
      </c>
      <c r="E1049" s="64" t="s">
        <v>488</v>
      </c>
      <c r="F1049" s="64" t="s">
        <v>86</v>
      </c>
      <c r="G1049" s="66">
        <v>3025</v>
      </c>
      <c r="H1049" s="66">
        <f>1.6-1.6</f>
        <v>0</v>
      </c>
      <c r="I1049" s="66">
        <f>G1049+H1049</f>
        <v>3025</v>
      </c>
      <c r="J1049" s="3"/>
      <c r="K1049" s="3"/>
    </row>
    <row r="1050" spans="1:11" x14ac:dyDescent="0.2">
      <c r="A1050" s="5" t="s">
        <v>21</v>
      </c>
      <c r="B1050" s="11" t="s">
        <v>39</v>
      </c>
      <c r="C1050" s="10">
        <v>7</v>
      </c>
      <c r="D1050" s="10">
        <v>9</v>
      </c>
      <c r="E1050" s="11" t="s">
        <v>7</v>
      </c>
      <c r="F1050" s="11" t="s">
        <v>7</v>
      </c>
      <c r="G1050" s="25">
        <f>G1051</f>
        <v>60401.2</v>
      </c>
      <c r="H1050" s="25">
        <f>H1051</f>
        <v>70</v>
      </c>
      <c r="I1050" s="25">
        <f>I1051</f>
        <v>60471.200000000004</v>
      </c>
      <c r="J1050" s="3"/>
      <c r="K1050" s="3"/>
    </row>
    <row r="1051" spans="1:11" x14ac:dyDescent="0.2">
      <c r="A1051" s="5" t="s">
        <v>148</v>
      </c>
      <c r="B1051" s="11" t="s">
        <v>39</v>
      </c>
      <c r="C1051" s="10">
        <v>7</v>
      </c>
      <c r="D1051" s="10">
        <v>9</v>
      </c>
      <c r="E1051" s="11" t="s">
        <v>147</v>
      </c>
      <c r="F1051" s="11"/>
      <c r="G1051" s="25">
        <f>G1052+G1061+G1086+G1071</f>
        <v>60401.2</v>
      </c>
      <c r="H1051" s="25">
        <f>H1052+H1061+H1086+H1071</f>
        <v>70</v>
      </c>
      <c r="I1051" s="25">
        <f>I1052+I1061+I1086+I1071</f>
        <v>60471.200000000004</v>
      </c>
      <c r="J1051" s="3"/>
      <c r="K1051" s="3"/>
    </row>
    <row r="1052" spans="1:11" ht="24" x14ac:dyDescent="0.2">
      <c r="A1052" s="71" t="s">
        <v>150</v>
      </c>
      <c r="B1052" s="11" t="s">
        <v>39</v>
      </c>
      <c r="C1052" s="10">
        <v>7</v>
      </c>
      <c r="D1052" s="10">
        <v>9</v>
      </c>
      <c r="E1052" s="11" t="s">
        <v>151</v>
      </c>
      <c r="F1052" s="11" t="s">
        <v>7</v>
      </c>
      <c r="G1052" s="25">
        <f>G1053+G1057</f>
        <v>7604.2</v>
      </c>
      <c r="H1052" s="25">
        <f>H1053+H1057</f>
        <v>177.4</v>
      </c>
      <c r="I1052" s="25">
        <f>I1053+I1057</f>
        <v>7781.5999999999995</v>
      </c>
      <c r="J1052" s="3"/>
      <c r="K1052" s="3"/>
    </row>
    <row r="1053" spans="1:11" ht="48" x14ac:dyDescent="0.2">
      <c r="A1053" s="71" t="s">
        <v>404</v>
      </c>
      <c r="B1053" s="11" t="s">
        <v>39</v>
      </c>
      <c r="C1053" s="13" t="s">
        <v>11</v>
      </c>
      <c r="D1053" s="13" t="s">
        <v>13</v>
      </c>
      <c r="E1053" s="11" t="s">
        <v>151</v>
      </c>
      <c r="F1053" s="11" t="s">
        <v>171</v>
      </c>
      <c r="G1053" s="25">
        <f>G1054</f>
        <v>7270.9</v>
      </c>
      <c r="H1053" s="25">
        <f>H1054</f>
        <v>50</v>
      </c>
      <c r="I1053" s="25">
        <f>I1054</f>
        <v>7320.9</v>
      </c>
      <c r="J1053" s="3"/>
      <c r="K1053" s="3"/>
    </row>
    <row r="1054" spans="1:11" ht="24" x14ac:dyDescent="0.2">
      <c r="A1054" s="5" t="s">
        <v>172</v>
      </c>
      <c r="B1054" s="11" t="s">
        <v>39</v>
      </c>
      <c r="C1054" s="13" t="s">
        <v>11</v>
      </c>
      <c r="D1054" s="13" t="s">
        <v>13</v>
      </c>
      <c r="E1054" s="11" t="s">
        <v>151</v>
      </c>
      <c r="F1054" s="11" t="s">
        <v>170</v>
      </c>
      <c r="G1054" s="25">
        <f>G1055+G1056</f>
        <v>7270.9</v>
      </c>
      <c r="H1054" s="25">
        <f>H1055+H1056</f>
        <v>50</v>
      </c>
      <c r="I1054" s="25">
        <f>I1055+I1056</f>
        <v>7320.9</v>
      </c>
      <c r="J1054" s="3"/>
      <c r="K1054" s="3"/>
    </row>
    <row r="1055" spans="1:11" ht="38.25" x14ac:dyDescent="0.2">
      <c r="A1055" s="73" t="s">
        <v>367</v>
      </c>
      <c r="B1055" s="64" t="s">
        <v>39</v>
      </c>
      <c r="C1055" s="65" t="s">
        <v>11</v>
      </c>
      <c r="D1055" s="65" t="s">
        <v>13</v>
      </c>
      <c r="E1055" s="64" t="s">
        <v>151</v>
      </c>
      <c r="F1055" s="64" t="s">
        <v>87</v>
      </c>
      <c r="G1055" s="66">
        <v>7133.9</v>
      </c>
      <c r="H1055" s="66">
        <v>0</v>
      </c>
      <c r="I1055" s="66">
        <f>G1055+H1055</f>
        <v>7133.9</v>
      </c>
      <c r="J1055" s="3"/>
      <c r="K1055" s="3"/>
    </row>
    <row r="1056" spans="1:11" ht="38.25" x14ac:dyDescent="0.2">
      <c r="A1056" s="73" t="s">
        <v>368</v>
      </c>
      <c r="B1056" s="64" t="s">
        <v>39</v>
      </c>
      <c r="C1056" s="65" t="s">
        <v>11</v>
      </c>
      <c r="D1056" s="65" t="s">
        <v>13</v>
      </c>
      <c r="E1056" s="64" t="s">
        <v>151</v>
      </c>
      <c r="F1056" s="64" t="s">
        <v>88</v>
      </c>
      <c r="G1056" s="66">
        <v>137</v>
      </c>
      <c r="H1056" s="66">
        <f>-10-10+70</f>
        <v>50</v>
      </c>
      <c r="I1056" s="66">
        <f>G1056+H1056</f>
        <v>187</v>
      </c>
      <c r="J1056" s="3"/>
      <c r="K1056" s="3"/>
    </row>
    <row r="1057" spans="1:11" ht="38.25" x14ac:dyDescent="0.2">
      <c r="A1057" s="105" t="s">
        <v>370</v>
      </c>
      <c r="B1057" s="11" t="s">
        <v>39</v>
      </c>
      <c r="C1057" s="13" t="s">
        <v>11</v>
      </c>
      <c r="D1057" s="13" t="s">
        <v>13</v>
      </c>
      <c r="E1057" s="11" t="s">
        <v>151</v>
      </c>
      <c r="F1057" s="11" t="s">
        <v>173</v>
      </c>
      <c r="G1057" s="25">
        <f>G1058</f>
        <v>333.29999999999995</v>
      </c>
      <c r="H1057" s="25">
        <f>H1058</f>
        <v>127.4</v>
      </c>
      <c r="I1057" s="25">
        <f>I1058</f>
        <v>460.70000000000005</v>
      </c>
      <c r="J1057" s="3"/>
      <c r="K1057" s="3"/>
    </row>
    <row r="1058" spans="1:11" ht="36" customHeight="1" x14ac:dyDescent="0.2">
      <c r="A1058" s="105" t="s">
        <v>371</v>
      </c>
      <c r="B1058" s="11" t="s">
        <v>39</v>
      </c>
      <c r="C1058" s="13" t="s">
        <v>11</v>
      </c>
      <c r="D1058" s="13" t="s">
        <v>13</v>
      </c>
      <c r="E1058" s="11" t="s">
        <v>151</v>
      </c>
      <c r="F1058" s="11" t="s">
        <v>174</v>
      </c>
      <c r="G1058" s="25">
        <f>G1059+G1060</f>
        <v>333.29999999999995</v>
      </c>
      <c r="H1058" s="25">
        <f>H1059+H1060</f>
        <v>127.4</v>
      </c>
      <c r="I1058" s="25">
        <f>I1059+I1060</f>
        <v>460.70000000000005</v>
      </c>
      <c r="J1058" s="3"/>
      <c r="K1058" s="3"/>
    </row>
    <row r="1059" spans="1:11" ht="25.5" x14ac:dyDescent="0.2">
      <c r="A1059" s="107" t="s">
        <v>114</v>
      </c>
      <c r="B1059" s="64" t="s">
        <v>39</v>
      </c>
      <c r="C1059" s="65" t="s">
        <v>11</v>
      </c>
      <c r="D1059" s="65" t="s">
        <v>13</v>
      </c>
      <c r="E1059" s="64" t="s">
        <v>151</v>
      </c>
      <c r="F1059" s="64" t="s">
        <v>115</v>
      </c>
      <c r="G1059" s="66">
        <v>92.6</v>
      </c>
      <c r="H1059" s="66"/>
      <c r="I1059" s="66">
        <f>G1059+H1059</f>
        <v>92.6</v>
      </c>
      <c r="J1059" s="3"/>
      <c r="K1059" s="3"/>
    </row>
    <row r="1060" spans="1:11" ht="30.75" customHeight="1" x14ac:dyDescent="0.2">
      <c r="A1060" s="77" t="s">
        <v>365</v>
      </c>
      <c r="B1060" s="64" t="s">
        <v>39</v>
      </c>
      <c r="C1060" s="65" t="s">
        <v>11</v>
      </c>
      <c r="D1060" s="65" t="s">
        <v>13</v>
      </c>
      <c r="E1060" s="64" t="s">
        <v>151</v>
      </c>
      <c r="F1060" s="64" t="s">
        <v>86</v>
      </c>
      <c r="G1060" s="66">
        <v>240.7</v>
      </c>
      <c r="H1060" s="66">
        <f>10+10+7+100.4</f>
        <v>127.4</v>
      </c>
      <c r="I1060" s="66">
        <f>G1060+H1060</f>
        <v>368.1</v>
      </c>
      <c r="J1060" s="3"/>
      <c r="K1060" s="3"/>
    </row>
    <row r="1061" spans="1:11" ht="24" x14ac:dyDescent="0.2">
      <c r="A1061" s="5" t="s">
        <v>212</v>
      </c>
      <c r="B1061" s="11" t="s">
        <v>39</v>
      </c>
      <c r="C1061" s="13" t="s">
        <v>11</v>
      </c>
      <c r="D1061" s="13" t="s">
        <v>13</v>
      </c>
      <c r="E1061" s="11" t="s">
        <v>213</v>
      </c>
      <c r="F1061" s="11" t="s">
        <v>7</v>
      </c>
      <c r="G1061" s="25">
        <f>G1062+G1066</f>
        <v>52697.9</v>
      </c>
      <c r="H1061" s="25">
        <f>H1062+H1066</f>
        <v>-107.4</v>
      </c>
      <c r="I1061" s="25">
        <f>I1062+I1066</f>
        <v>52590.500000000007</v>
      </c>
      <c r="J1061" s="3"/>
      <c r="K1061" s="3"/>
    </row>
    <row r="1062" spans="1:11" ht="48" x14ac:dyDescent="0.2">
      <c r="A1062" s="71" t="s">
        <v>404</v>
      </c>
      <c r="B1062" s="11" t="s">
        <v>39</v>
      </c>
      <c r="C1062" s="13" t="s">
        <v>11</v>
      </c>
      <c r="D1062" s="13" t="s">
        <v>13</v>
      </c>
      <c r="E1062" s="11" t="s">
        <v>213</v>
      </c>
      <c r="F1062" s="11" t="s">
        <v>171</v>
      </c>
      <c r="G1062" s="25">
        <f>G1063</f>
        <v>45785.200000000004</v>
      </c>
      <c r="H1062" s="25">
        <f>H1063</f>
        <v>-39.1</v>
      </c>
      <c r="I1062" s="25">
        <f>I1063</f>
        <v>45746.100000000006</v>
      </c>
      <c r="J1062" s="3"/>
      <c r="K1062" s="3"/>
    </row>
    <row r="1063" spans="1:11" ht="24" x14ac:dyDescent="0.2">
      <c r="A1063" s="5" t="s">
        <v>476</v>
      </c>
      <c r="B1063" s="11" t="s">
        <v>39</v>
      </c>
      <c r="C1063" s="13" t="s">
        <v>11</v>
      </c>
      <c r="D1063" s="13" t="s">
        <v>13</v>
      </c>
      <c r="E1063" s="11" t="s">
        <v>213</v>
      </c>
      <c r="F1063" s="11" t="s">
        <v>473</v>
      </c>
      <c r="G1063" s="25">
        <f>SUM(G1064:G1065)</f>
        <v>45785.200000000004</v>
      </c>
      <c r="H1063" s="25">
        <f>SUM(H1064:H1065)</f>
        <v>-39.1</v>
      </c>
      <c r="I1063" s="25">
        <f>SUM(I1064:I1065)</f>
        <v>45746.100000000006</v>
      </c>
      <c r="J1063" s="3"/>
      <c r="K1063" s="3"/>
    </row>
    <row r="1064" spans="1:11" ht="30" customHeight="1" x14ac:dyDescent="0.2">
      <c r="A1064" s="73" t="s">
        <v>477</v>
      </c>
      <c r="B1064" s="64" t="s">
        <v>39</v>
      </c>
      <c r="C1064" s="65" t="s">
        <v>11</v>
      </c>
      <c r="D1064" s="65" t="s">
        <v>13</v>
      </c>
      <c r="E1064" s="64" t="s">
        <v>213</v>
      </c>
      <c r="F1064" s="64" t="s">
        <v>475</v>
      </c>
      <c r="G1064" s="66">
        <v>45204.9</v>
      </c>
      <c r="H1064" s="66">
        <f>-14.6+-4.4+-7.8+-2.3</f>
        <v>-29.1</v>
      </c>
      <c r="I1064" s="66">
        <f>G1064+H1064</f>
        <v>45175.8</v>
      </c>
      <c r="J1064" s="3"/>
      <c r="K1064" s="3"/>
    </row>
    <row r="1065" spans="1:11" ht="32.25" customHeight="1" x14ac:dyDescent="0.2">
      <c r="A1065" s="73" t="s">
        <v>479</v>
      </c>
      <c r="B1065" s="64" t="s">
        <v>39</v>
      </c>
      <c r="C1065" s="65" t="s">
        <v>11</v>
      </c>
      <c r="D1065" s="65" t="s">
        <v>13</v>
      </c>
      <c r="E1065" s="64" t="s">
        <v>213</v>
      </c>
      <c r="F1065" s="64" t="s">
        <v>478</v>
      </c>
      <c r="G1065" s="66">
        <v>580.29999999999995</v>
      </c>
      <c r="H1065" s="66">
        <f>-20+10</f>
        <v>-10</v>
      </c>
      <c r="I1065" s="66">
        <f>G1065+H1065</f>
        <v>570.29999999999995</v>
      </c>
      <c r="J1065" s="3"/>
      <c r="K1065" s="3"/>
    </row>
    <row r="1066" spans="1:11" ht="30" customHeight="1" x14ac:dyDescent="0.2">
      <c r="A1066" s="105" t="s">
        <v>370</v>
      </c>
      <c r="B1066" s="11" t="s">
        <v>39</v>
      </c>
      <c r="C1066" s="13" t="s">
        <v>11</v>
      </c>
      <c r="D1066" s="13" t="s">
        <v>13</v>
      </c>
      <c r="E1066" s="11" t="s">
        <v>213</v>
      </c>
      <c r="F1066" s="11" t="s">
        <v>173</v>
      </c>
      <c r="G1066" s="25">
        <f>G1067</f>
        <v>6912.7</v>
      </c>
      <c r="H1066" s="25">
        <f>H1067</f>
        <v>-68.300000000000011</v>
      </c>
      <c r="I1066" s="25">
        <f>I1067</f>
        <v>6844.4</v>
      </c>
      <c r="J1066" s="3"/>
      <c r="K1066" s="3"/>
    </row>
    <row r="1067" spans="1:11" ht="33.75" customHeight="1" x14ac:dyDescent="0.2">
      <c r="A1067" s="105" t="s">
        <v>371</v>
      </c>
      <c r="B1067" s="11" t="s">
        <v>39</v>
      </c>
      <c r="C1067" s="13" t="s">
        <v>11</v>
      </c>
      <c r="D1067" s="13" t="s">
        <v>13</v>
      </c>
      <c r="E1067" s="11" t="s">
        <v>213</v>
      </c>
      <c r="F1067" s="11" t="s">
        <v>174</v>
      </c>
      <c r="G1067" s="25">
        <f>SUM(G1068:G1070)</f>
        <v>6912.7</v>
      </c>
      <c r="H1067" s="25">
        <f>SUM(H1068:H1070)</f>
        <v>-68.300000000000011</v>
      </c>
      <c r="I1067" s="25">
        <f>SUM(I1068:I1070)</f>
        <v>6844.4</v>
      </c>
      <c r="J1067" s="3"/>
      <c r="K1067" s="3"/>
    </row>
    <row r="1068" spans="1:11" ht="25.5" x14ac:dyDescent="0.2">
      <c r="A1068" s="107" t="s">
        <v>114</v>
      </c>
      <c r="B1068" s="64" t="s">
        <v>39</v>
      </c>
      <c r="C1068" s="65" t="s">
        <v>11</v>
      </c>
      <c r="D1068" s="65" t="s">
        <v>13</v>
      </c>
      <c r="E1068" s="64" t="s">
        <v>213</v>
      </c>
      <c r="F1068" s="64" t="s">
        <v>115</v>
      </c>
      <c r="G1068" s="66">
        <v>531.29999999999995</v>
      </c>
      <c r="H1068" s="66"/>
      <c r="I1068" s="66">
        <f>G1068+H1068</f>
        <v>531.29999999999995</v>
      </c>
      <c r="J1068" s="3"/>
      <c r="K1068" s="3"/>
    </row>
    <row r="1069" spans="1:11" ht="30.75" customHeight="1" x14ac:dyDescent="0.2">
      <c r="A1069" s="73" t="s">
        <v>366</v>
      </c>
      <c r="B1069" s="64" t="s">
        <v>39</v>
      </c>
      <c r="C1069" s="65" t="s">
        <v>11</v>
      </c>
      <c r="D1069" s="65" t="s">
        <v>13</v>
      </c>
      <c r="E1069" s="64" t="s">
        <v>213</v>
      </c>
      <c r="F1069" s="64" t="s">
        <v>92</v>
      </c>
      <c r="G1069" s="66">
        <v>950</v>
      </c>
      <c r="H1069" s="66"/>
      <c r="I1069" s="66">
        <f>G1069+H1069</f>
        <v>950</v>
      </c>
      <c r="J1069" s="3"/>
      <c r="K1069" s="3"/>
    </row>
    <row r="1070" spans="1:11" ht="38.25" x14ac:dyDescent="0.2">
      <c r="A1070" s="77" t="s">
        <v>365</v>
      </c>
      <c r="B1070" s="64" t="s">
        <v>39</v>
      </c>
      <c r="C1070" s="65" t="s">
        <v>11</v>
      </c>
      <c r="D1070" s="65" t="s">
        <v>13</v>
      </c>
      <c r="E1070" s="64" t="s">
        <v>213</v>
      </c>
      <c r="F1070" s="64" t="s">
        <v>86</v>
      </c>
      <c r="G1070" s="66">
        <v>5431.4</v>
      </c>
      <c r="H1070" s="66">
        <f>-7+19+-27+27+10.1-10-100.4+30-30+20</f>
        <v>-68.300000000000011</v>
      </c>
      <c r="I1070" s="66">
        <f>G1070+H1070</f>
        <v>5363.0999999999995</v>
      </c>
      <c r="J1070" s="3"/>
      <c r="K1070" s="3"/>
    </row>
    <row r="1071" spans="1:11" ht="25.5" x14ac:dyDescent="0.2">
      <c r="A1071" s="88" t="s">
        <v>206</v>
      </c>
      <c r="B1071" s="11" t="s">
        <v>39</v>
      </c>
      <c r="C1071" s="13" t="s">
        <v>11</v>
      </c>
      <c r="D1071" s="13" t="s">
        <v>13</v>
      </c>
      <c r="E1071" s="11" t="s">
        <v>240</v>
      </c>
      <c r="F1071" s="11"/>
      <c r="G1071" s="25">
        <f>G1072+G1079</f>
        <v>29.1</v>
      </c>
      <c r="H1071" s="25">
        <f>H1072+H1079</f>
        <v>0</v>
      </c>
      <c r="I1071" s="25">
        <f>I1072+I1079</f>
        <v>29.1</v>
      </c>
      <c r="J1071" s="3"/>
      <c r="K1071" s="3"/>
    </row>
    <row r="1072" spans="1:11" x14ac:dyDescent="0.2">
      <c r="A1072" s="88" t="s">
        <v>241</v>
      </c>
      <c r="B1072" s="11" t="s">
        <v>39</v>
      </c>
      <c r="C1072" s="13" t="s">
        <v>11</v>
      </c>
      <c r="D1072" s="13" t="s">
        <v>13</v>
      </c>
      <c r="E1072" s="11" t="s">
        <v>243</v>
      </c>
      <c r="F1072" s="11"/>
      <c r="G1072" s="25">
        <f>G1076+G1073</f>
        <v>19</v>
      </c>
      <c r="H1072" s="25">
        <f t="shared" ref="H1072:I1072" si="201">H1076+H1073</f>
        <v>0</v>
      </c>
      <c r="I1072" s="25">
        <f t="shared" si="201"/>
        <v>19</v>
      </c>
      <c r="J1072" s="3"/>
      <c r="K1072" s="3"/>
    </row>
    <row r="1073" spans="1:11" ht="48" x14ac:dyDescent="0.2">
      <c r="A1073" s="71" t="s">
        <v>404</v>
      </c>
      <c r="B1073" s="11" t="s">
        <v>39</v>
      </c>
      <c r="C1073" s="13" t="s">
        <v>11</v>
      </c>
      <c r="D1073" s="13" t="s">
        <v>13</v>
      </c>
      <c r="E1073" s="11" t="s">
        <v>243</v>
      </c>
      <c r="F1073" s="11" t="s">
        <v>171</v>
      </c>
      <c r="G1073" s="25">
        <f t="shared" ref="G1073:I1074" si="202">G1074</f>
        <v>0</v>
      </c>
      <c r="H1073" s="25">
        <f t="shared" si="202"/>
        <v>19</v>
      </c>
      <c r="I1073" s="25">
        <f t="shared" si="202"/>
        <v>19</v>
      </c>
      <c r="J1073" s="3"/>
      <c r="K1073" s="3"/>
    </row>
    <row r="1074" spans="1:11" ht="24" x14ac:dyDescent="0.2">
      <c r="A1074" s="5" t="s">
        <v>476</v>
      </c>
      <c r="B1074" s="11" t="s">
        <v>39</v>
      </c>
      <c r="C1074" s="13" t="s">
        <v>11</v>
      </c>
      <c r="D1074" s="13" t="s">
        <v>13</v>
      </c>
      <c r="E1074" s="11" t="s">
        <v>243</v>
      </c>
      <c r="F1074" s="11" t="s">
        <v>473</v>
      </c>
      <c r="G1074" s="25">
        <f t="shared" si="202"/>
        <v>0</v>
      </c>
      <c r="H1074" s="25">
        <f t="shared" si="202"/>
        <v>19</v>
      </c>
      <c r="I1074" s="25">
        <f t="shared" si="202"/>
        <v>19</v>
      </c>
      <c r="J1074" s="3"/>
      <c r="K1074" s="3"/>
    </row>
    <row r="1075" spans="1:11" ht="51" x14ac:dyDescent="0.2">
      <c r="A1075" s="73" t="s">
        <v>477</v>
      </c>
      <c r="B1075" s="64" t="s">
        <v>39</v>
      </c>
      <c r="C1075" s="65" t="s">
        <v>11</v>
      </c>
      <c r="D1075" s="65" t="s">
        <v>13</v>
      </c>
      <c r="E1075" s="64" t="s">
        <v>243</v>
      </c>
      <c r="F1075" s="64" t="s">
        <v>475</v>
      </c>
      <c r="G1075" s="66"/>
      <c r="H1075" s="66">
        <f>14.6+4.4</f>
        <v>19</v>
      </c>
      <c r="I1075" s="66">
        <f>G1075+H1075</f>
        <v>19</v>
      </c>
      <c r="J1075" s="3"/>
      <c r="K1075" s="3"/>
    </row>
    <row r="1076" spans="1:11" ht="33" hidden="1" customHeight="1" x14ac:dyDescent="0.2">
      <c r="A1076" s="105" t="s">
        <v>370</v>
      </c>
      <c r="B1076" s="11" t="s">
        <v>39</v>
      </c>
      <c r="C1076" s="13" t="s">
        <v>11</v>
      </c>
      <c r="D1076" s="13" t="s">
        <v>13</v>
      </c>
      <c r="E1076" s="11" t="s">
        <v>243</v>
      </c>
      <c r="F1076" s="11" t="s">
        <v>173</v>
      </c>
      <c r="G1076" s="25">
        <f t="shared" ref="G1076:I1077" si="203">G1077</f>
        <v>19</v>
      </c>
      <c r="H1076" s="25">
        <f t="shared" si="203"/>
        <v>-19</v>
      </c>
      <c r="I1076" s="25">
        <f t="shared" si="203"/>
        <v>0</v>
      </c>
      <c r="J1076" s="3"/>
      <c r="K1076" s="3"/>
    </row>
    <row r="1077" spans="1:11" ht="33" hidden="1" customHeight="1" x14ac:dyDescent="0.2">
      <c r="A1077" s="105" t="s">
        <v>371</v>
      </c>
      <c r="B1077" s="11" t="s">
        <v>39</v>
      </c>
      <c r="C1077" s="13" t="s">
        <v>11</v>
      </c>
      <c r="D1077" s="13" t="s">
        <v>13</v>
      </c>
      <c r="E1077" s="11" t="s">
        <v>243</v>
      </c>
      <c r="F1077" s="11" t="s">
        <v>174</v>
      </c>
      <c r="G1077" s="25">
        <f t="shared" si="203"/>
        <v>19</v>
      </c>
      <c r="H1077" s="25">
        <f t="shared" si="203"/>
        <v>-19</v>
      </c>
      <c r="I1077" s="25">
        <f t="shared" si="203"/>
        <v>0</v>
      </c>
      <c r="J1077" s="3"/>
      <c r="K1077" s="3"/>
    </row>
    <row r="1078" spans="1:11" ht="31.5" hidden="1" customHeight="1" x14ac:dyDescent="0.2">
      <c r="A1078" s="77" t="s">
        <v>365</v>
      </c>
      <c r="B1078" s="64" t="s">
        <v>39</v>
      </c>
      <c r="C1078" s="65" t="s">
        <v>11</v>
      </c>
      <c r="D1078" s="65" t="s">
        <v>13</v>
      </c>
      <c r="E1078" s="64" t="s">
        <v>243</v>
      </c>
      <c r="F1078" s="64" t="s">
        <v>86</v>
      </c>
      <c r="G1078" s="66">
        <v>19</v>
      </c>
      <c r="H1078" s="66">
        <v>-19</v>
      </c>
      <c r="I1078" s="66">
        <f>G1078+H1078</f>
        <v>0</v>
      </c>
      <c r="J1078" s="3"/>
      <c r="K1078" s="3"/>
    </row>
    <row r="1079" spans="1:11" ht="25.5" x14ac:dyDescent="0.2">
      <c r="A1079" s="88" t="s">
        <v>242</v>
      </c>
      <c r="B1079" s="11" t="s">
        <v>39</v>
      </c>
      <c r="C1079" s="13" t="s">
        <v>11</v>
      </c>
      <c r="D1079" s="13" t="s">
        <v>13</v>
      </c>
      <c r="E1079" s="11" t="s">
        <v>284</v>
      </c>
      <c r="F1079" s="11"/>
      <c r="G1079" s="25">
        <f>G1083+G1080</f>
        <v>10.1</v>
      </c>
      <c r="H1079" s="25">
        <f t="shared" ref="H1079:I1079" si="204">H1083+H1080</f>
        <v>0</v>
      </c>
      <c r="I1079" s="25">
        <f t="shared" si="204"/>
        <v>10.1</v>
      </c>
      <c r="J1079" s="3"/>
      <c r="K1079" s="3"/>
    </row>
    <row r="1080" spans="1:11" ht="48" x14ac:dyDescent="0.2">
      <c r="A1080" s="71" t="s">
        <v>404</v>
      </c>
      <c r="B1080" s="11" t="s">
        <v>39</v>
      </c>
      <c r="C1080" s="13" t="s">
        <v>11</v>
      </c>
      <c r="D1080" s="13" t="s">
        <v>13</v>
      </c>
      <c r="E1080" s="11" t="s">
        <v>284</v>
      </c>
      <c r="F1080" s="11" t="s">
        <v>171</v>
      </c>
      <c r="G1080" s="25">
        <f t="shared" ref="G1080:G1081" si="205">G1081</f>
        <v>0</v>
      </c>
      <c r="H1080" s="25">
        <f t="shared" ref="H1080:H1081" si="206">H1081</f>
        <v>10.1</v>
      </c>
      <c r="I1080" s="25">
        <f t="shared" ref="I1080:I1081" si="207">I1081</f>
        <v>10.1</v>
      </c>
      <c r="J1080" s="3"/>
      <c r="K1080" s="3"/>
    </row>
    <row r="1081" spans="1:11" ht="24" x14ac:dyDescent="0.2">
      <c r="A1081" s="5" t="s">
        <v>476</v>
      </c>
      <c r="B1081" s="11" t="s">
        <v>39</v>
      </c>
      <c r="C1081" s="13" t="s">
        <v>11</v>
      </c>
      <c r="D1081" s="13" t="s">
        <v>13</v>
      </c>
      <c r="E1081" s="11" t="s">
        <v>284</v>
      </c>
      <c r="F1081" s="11" t="s">
        <v>473</v>
      </c>
      <c r="G1081" s="25">
        <f t="shared" si="205"/>
        <v>0</v>
      </c>
      <c r="H1081" s="25">
        <f t="shared" si="206"/>
        <v>10.1</v>
      </c>
      <c r="I1081" s="25">
        <f t="shared" si="207"/>
        <v>10.1</v>
      </c>
      <c r="J1081" s="3"/>
      <c r="K1081" s="3"/>
    </row>
    <row r="1082" spans="1:11" ht="51" x14ac:dyDescent="0.2">
      <c r="A1082" s="73" t="s">
        <v>477</v>
      </c>
      <c r="B1082" s="64" t="s">
        <v>39</v>
      </c>
      <c r="C1082" s="65" t="s">
        <v>11</v>
      </c>
      <c r="D1082" s="65" t="s">
        <v>13</v>
      </c>
      <c r="E1082" s="64" t="s">
        <v>284</v>
      </c>
      <c r="F1082" s="64" t="s">
        <v>475</v>
      </c>
      <c r="G1082" s="66"/>
      <c r="H1082" s="66">
        <f>7.8+2.3</f>
        <v>10.1</v>
      </c>
      <c r="I1082" s="66">
        <f>G1082+H1082</f>
        <v>10.1</v>
      </c>
      <c r="J1082" s="3"/>
      <c r="K1082" s="3"/>
    </row>
    <row r="1083" spans="1:11" ht="28.5" hidden="1" customHeight="1" x14ac:dyDescent="0.2">
      <c r="A1083" s="105" t="s">
        <v>370</v>
      </c>
      <c r="B1083" s="11" t="s">
        <v>39</v>
      </c>
      <c r="C1083" s="13" t="s">
        <v>11</v>
      </c>
      <c r="D1083" s="13" t="s">
        <v>13</v>
      </c>
      <c r="E1083" s="11" t="s">
        <v>284</v>
      </c>
      <c r="F1083" s="11" t="s">
        <v>173</v>
      </c>
      <c r="G1083" s="25">
        <f t="shared" ref="G1083:I1084" si="208">G1084</f>
        <v>10.1</v>
      </c>
      <c r="H1083" s="25">
        <f t="shared" si="208"/>
        <v>-10.1</v>
      </c>
      <c r="I1083" s="25">
        <f t="shared" si="208"/>
        <v>0</v>
      </c>
      <c r="J1083" s="3"/>
      <c r="K1083" s="3"/>
    </row>
    <row r="1084" spans="1:11" ht="33" hidden="1" customHeight="1" x14ac:dyDescent="0.2">
      <c r="A1084" s="105" t="s">
        <v>371</v>
      </c>
      <c r="B1084" s="11" t="s">
        <v>39</v>
      </c>
      <c r="C1084" s="13" t="s">
        <v>11</v>
      </c>
      <c r="D1084" s="13" t="s">
        <v>13</v>
      </c>
      <c r="E1084" s="11" t="s">
        <v>284</v>
      </c>
      <c r="F1084" s="11" t="s">
        <v>174</v>
      </c>
      <c r="G1084" s="25">
        <f t="shared" si="208"/>
        <v>10.1</v>
      </c>
      <c r="H1084" s="25">
        <f t="shared" si="208"/>
        <v>-10.1</v>
      </c>
      <c r="I1084" s="25">
        <f t="shared" si="208"/>
        <v>0</v>
      </c>
      <c r="J1084" s="3"/>
      <c r="K1084" s="3"/>
    </row>
    <row r="1085" spans="1:11" ht="31.5" hidden="1" customHeight="1" x14ac:dyDescent="0.2">
      <c r="A1085" s="77" t="s">
        <v>365</v>
      </c>
      <c r="B1085" s="64" t="s">
        <v>39</v>
      </c>
      <c r="C1085" s="65" t="s">
        <v>11</v>
      </c>
      <c r="D1085" s="65" t="s">
        <v>13</v>
      </c>
      <c r="E1085" s="64" t="s">
        <v>284</v>
      </c>
      <c r="F1085" s="64" t="s">
        <v>86</v>
      </c>
      <c r="G1085" s="66">
        <v>10.1</v>
      </c>
      <c r="H1085" s="66">
        <v>-10.1</v>
      </c>
      <c r="I1085" s="66">
        <f>G1085+H1085</f>
        <v>0</v>
      </c>
      <c r="J1085" s="3"/>
      <c r="K1085" s="3"/>
    </row>
    <row r="1086" spans="1:11" ht="25.5" x14ac:dyDescent="0.2">
      <c r="A1086" s="105" t="s">
        <v>211</v>
      </c>
      <c r="B1086" s="11" t="s">
        <v>39</v>
      </c>
      <c r="C1086" s="10">
        <v>7</v>
      </c>
      <c r="D1086" s="10">
        <v>9</v>
      </c>
      <c r="E1086" s="11" t="s">
        <v>286</v>
      </c>
      <c r="F1086" s="11"/>
      <c r="G1086" s="25">
        <f t="shared" ref="G1086:I1089" si="209">G1087</f>
        <v>70</v>
      </c>
      <c r="H1086" s="25">
        <f t="shared" si="209"/>
        <v>0</v>
      </c>
      <c r="I1086" s="25">
        <f t="shared" si="209"/>
        <v>70</v>
      </c>
      <c r="J1086" s="3"/>
      <c r="K1086" s="3"/>
    </row>
    <row r="1087" spans="1:11" ht="38.25" x14ac:dyDescent="0.2">
      <c r="A1087" s="105" t="s">
        <v>251</v>
      </c>
      <c r="B1087" s="11" t="s">
        <v>142</v>
      </c>
      <c r="C1087" s="10">
        <v>7</v>
      </c>
      <c r="D1087" s="10">
        <v>9</v>
      </c>
      <c r="E1087" s="11" t="s">
        <v>285</v>
      </c>
      <c r="F1087" s="11"/>
      <c r="G1087" s="25">
        <f t="shared" si="209"/>
        <v>70</v>
      </c>
      <c r="H1087" s="25">
        <f t="shared" si="209"/>
        <v>0</v>
      </c>
      <c r="I1087" s="25">
        <f t="shared" si="209"/>
        <v>70</v>
      </c>
      <c r="J1087" s="3"/>
      <c r="K1087" s="3"/>
    </row>
    <row r="1088" spans="1:11" ht="28.5" customHeight="1" x14ac:dyDescent="0.2">
      <c r="A1088" s="105" t="s">
        <v>370</v>
      </c>
      <c r="B1088" s="11" t="s">
        <v>39</v>
      </c>
      <c r="C1088" s="10">
        <v>7</v>
      </c>
      <c r="D1088" s="10">
        <v>9</v>
      </c>
      <c r="E1088" s="11" t="s">
        <v>285</v>
      </c>
      <c r="F1088" s="11" t="s">
        <v>173</v>
      </c>
      <c r="G1088" s="25">
        <f t="shared" si="209"/>
        <v>70</v>
      </c>
      <c r="H1088" s="25">
        <f t="shared" si="209"/>
        <v>0</v>
      </c>
      <c r="I1088" s="25">
        <f t="shared" si="209"/>
        <v>70</v>
      </c>
      <c r="J1088" s="3"/>
      <c r="K1088" s="3"/>
    </row>
    <row r="1089" spans="1:11" ht="35.25" customHeight="1" x14ac:dyDescent="0.2">
      <c r="A1089" s="105" t="s">
        <v>371</v>
      </c>
      <c r="B1089" s="11" t="s">
        <v>39</v>
      </c>
      <c r="C1089" s="10">
        <v>7</v>
      </c>
      <c r="D1089" s="10">
        <v>9</v>
      </c>
      <c r="E1089" s="11" t="s">
        <v>285</v>
      </c>
      <c r="F1089" s="11" t="s">
        <v>174</v>
      </c>
      <c r="G1089" s="25">
        <f t="shared" si="209"/>
        <v>70</v>
      </c>
      <c r="H1089" s="25">
        <f t="shared" si="209"/>
        <v>0</v>
      </c>
      <c r="I1089" s="25">
        <f t="shared" si="209"/>
        <v>70</v>
      </c>
      <c r="J1089" s="3"/>
      <c r="K1089" s="3"/>
    </row>
    <row r="1090" spans="1:11" ht="32.25" customHeight="1" x14ac:dyDescent="0.2">
      <c r="A1090" s="77" t="s">
        <v>365</v>
      </c>
      <c r="B1090" s="64" t="s">
        <v>39</v>
      </c>
      <c r="C1090" s="65" t="s">
        <v>11</v>
      </c>
      <c r="D1090" s="65" t="s">
        <v>13</v>
      </c>
      <c r="E1090" s="64" t="s">
        <v>285</v>
      </c>
      <c r="F1090" s="64" t="s">
        <v>86</v>
      </c>
      <c r="G1090" s="66">
        <v>70</v>
      </c>
      <c r="H1090" s="66"/>
      <c r="I1090" s="66">
        <f>G1090+H1090</f>
        <v>70</v>
      </c>
      <c r="J1090" s="3"/>
      <c r="K1090" s="3"/>
    </row>
    <row r="1091" spans="1:11" x14ac:dyDescent="0.2">
      <c r="A1091" s="41" t="s">
        <v>53</v>
      </c>
      <c r="B1091" s="22" t="s">
        <v>39</v>
      </c>
      <c r="C1091" s="51" t="s">
        <v>14</v>
      </c>
      <c r="D1091" s="51" t="s">
        <v>56</v>
      </c>
      <c r="E1091" s="22" t="s">
        <v>7</v>
      </c>
      <c r="F1091" s="22" t="s">
        <v>7</v>
      </c>
      <c r="G1091" s="24">
        <f>G1099+G1092</f>
        <v>18045.900000000001</v>
      </c>
      <c r="H1091" s="24">
        <f>H1099+H1092</f>
        <v>960</v>
      </c>
      <c r="I1091" s="24">
        <f>I1099+I1092</f>
        <v>19005.900000000001</v>
      </c>
      <c r="J1091" s="3"/>
      <c r="K1091" s="3"/>
    </row>
    <row r="1092" spans="1:11" x14ac:dyDescent="0.2">
      <c r="A1092" s="5" t="s">
        <v>29</v>
      </c>
      <c r="B1092" s="11" t="s">
        <v>39</v>
      </c>
      <c r="C1092" s="13" t="s">
        <v>14</v>
      </c>
      <c r="D1092" s="13" t="s">
        <v>9</v>
      </c>
      <c r="E1092" s="11" t="s">
        <v>7</v>
      </c>
      <c r="F1092" s="11" t="s">
        <v>7</v>
      </c>
      <c r="G1092" s="38">
        <f t="shared" ref="G1092:I1097" si="210">G1093</f>
        <v>27.5</v>
      </c>
      <c r="H1092" s="38">
        <f t="shared" si="210"/>
        <v>0</v>
      </c>
      <c r="I1092" s="38">
        <f t="shared" si="210"/>
        <v>27.5</v>
      </c>
      <c r="J1092" s="3"/>
      <c r="K1092" s="3"/>
    </row>
    <row r="1093" spans="1:11" x14ac:dyDescent="0.2">
      <c r="A1093" s="5" t="s">
        <v>148</v>
      </c>
      <c r="B1093" s="11" t="s">
        <v>142</v>
      </c>
      <c r="C1093" s="13" t="s">
        <v>118</v>
      </c>
      <c r="D1093" s="13" t="s">
        <v>9</v>
      </c>
      <c r="E1093" s="11" t="s">
        <v>147</v>
      </c>
      <c r="F1093" s="11"/>
      <c r="G1093" s="38">
        <f t="shared" si="210"/>
        <v>27.5</v>
      </c>
      <c r="H1093" s="38">
        <f t="shared" si="210"/>
        <v>0</v>
      </c>
      <c r="I1093" s="38">
        <f t="shared" si="210"/>
        <v>27.5</v>
      </c>
      <c r="J1093" s="3"/>
      <c r="K1093" s="3"/>
    </row>
    <row r="1094" spans="1:11" x14ac:dyDescent="0.2">
      <c r="A1094" s="5" t="s">
        <v>300</v>
      </c>
      <c r="B1094" s="11" t="s">
        <v>39</v>
      </c>
      <c r="C1094" s="10">
        <v>10</v>
      </c>
      <c r="D1094" s="10">
        <v>3</v>
      </c>
      <c r="E1094" s="11" t="s">
        <v>299</v>
      </c>
      <c r="F1094" s="11" t="s">
        <v>7</v>
      </c>
      <c r="G1094" s="38">
        <f t="shared" si="210"/>
        <v>27.5</v>
      </c>
      <c r="H1094" s="38">
        <f t="shared" si="210"/>
        <v>0</v>
      </c>
      <c r="I1094" s="38">
        <f t="shared" si="210"/>
        <v>27.5</v>
      </c>
      <c r="J1094" s="3"/>
      <c r="K1094" s="3"/>
    </row>
    <row r="1095" spans="1:11" ht="72" x14ac:dyDescent="0.2">
      <c r="A1095" s="52" t="s">
        <v>472</v>
      </c>
      <c r="B1095" s="11" t="s">
        <v>39</v>
      </c>
      <c r="C1095" s="10">
        <v>10</v>
      </c>
      <c r="D1095" s="10">
        <v>3</v>
      </c>
      <c r="E1095" s="11" t="s">
        <v>298</v>
      </c>
      <c r="F1095" s="11"/>
      <c r="G1095" s="38">
        <f t="shared" si="210"/>
        <v>27.5</v>
      </c>
      <c r="H1095" s="38">
        <f t="shared" si="210"/>
        <v>0</v>
      </c>
      <c r="I1095" s="38">
        <f t="shared" si="210"/>
        <v>27.5</v>
      </c>
      <c r="J1095" s="3"/>
      <c r="K1095" s="3"/>
    </row>
    <row r="1096" spans="1:11" ht="21.75" customHeight="1" x14ac:dyDescent="0.2">
      <c r="A1096" s="5" t="s">
        <v>369</v>
      </c>
      <c r="B1096" s="11" t="s">
        <v>39</v>
      </c>
      <c r="C1096" s="10">
        <v>10</v>
      </c>
      <c r="D1096" s="10">
        <v>3</v>
      </c>
      <c r="E1096" s="11" t="s">
        <v>298</v>
      </c>
      <c r="F1096" s="11" t="s">
        <v>164</v>
      </c>
      <c r="G1096" s="38">
        <f t="shared" si="210"/>
        <v>27.5</v>
      </c>
      <c r="H1096" s="38">
        <f t="shared" si="210"/>
        <v>0</v>
      </c>
      <c r="I1096" s="38">
        <f t="shared" si="210"/>
        <v>27.5</v>
      </c>
      <c r="J1096" s="3"/>
      <c r="K1096" s="3"/>
    </row>
    <row r="1097" spans="1:11" x14ac:dyDescent="0.2">
      <c r="A1097" s="5" t="s">
        <v>167</v>
      </c>
      <c r="B1097" s="11" t="s">
        <v>39</v>
      </c>
      <c r="C1097" s="10">
        <v>10</v>
      </c>
      <c r="D1097" s="10">
        <v>3</v>
      </c>
      <c r="E1097" s="11" t="s">
        <v>298</v>
      </c>
      <c r="F1097" s="11" t="s">
        <v>165</v>
      </c>
      <c r="G1097" s="38">
        <f t="shared" si="210"/>
        <v>27.5</v>
      </c>
      <c r="H1097" s="38">
        <f t="shared" si="210"/>
        <v>0</v>
      </c>
      <c r="I1097" s="38">
        <f t="shared" si="210"/>
        <v>27.5</v>
      </c>
      <c r="J1097" s="3"/>
      <c r="K1097" s="3"/>
    </row>
    <row r="1098" spans="1:11" x14ac:dyDescent="0.2">
      <c r="A1098" s="26" t="s">
        <v>97</v>
      </c>
      <c r="B1098" s="64" t="s">
        <v>39</v>
      </c>
      <c r="C1098" s="69">
        <v>10</v>
      </c>
      <c r="D1098" s="69">
        <v>3</v>
      </c>
      <c r="E1098" s="64" t="s">
        <v>298</v>
      </c>
      <c r="F1098" s="64" t="s">
        <v>98</v>
      </c>
      <c r="G1098" s="66">
        <v>27.5</v>
      </c>
      <c r="H1098" s="66"/>
      <c r="I1098" s="66">
        <f>G1098+H1098</f>
        <v>27.5</v>
      </c>
      <c r="J1098" s="3"/>
      <c r="K1098" s="3"/>
    </row>
    <row r="1099" spans="1:11" x14ac:dyDescent="0.2">
      <c r="A1099" s="5" t="s">
        <v>62</v>
      </c>
      <c r="B1099" s="11" t="s">
        <v>39</v>
      </c>
      <c r="C1099" s="13" t="s">
        <v>14</v>
      </c>
      <c r="D1099" s="13" t="s">
        <v>10</v>
      </c>
      <c r="E1099" s="11" t="s">
        <v>7</v>
      </c>
      <c r="F1099" s="11" t="s">
        <v>7</v>
      </c>
      <c r="G1099" s="25">
        <f>G1100</f>
        <v>18018.400000000001</v>
      </c>
      <c r="H1099" s="25">
        <f>H1100</f>
        <v>960</v>
      </c>
      <c r="I1099" s="25">
        <f>I1100</f>
        <v>18978.400000000001</v>
      </c>
      <c r="J1099" s="3"/>
      <c r="K1099" s="3"/>
    </row>
    <row r="1100" spans="1:11" x14ac:dyDescent="0.2">
      <c r="A1100" s="5" t="s">
        <v>148</v>
      </c>
      <c r="B1100" s="11" t="s">
        <v>39</v>
      </c>
      <c r="C1100" s="13" t="s">
        <v>14</v>
      </c>
      <c r="D1100" s="13" t="s">
        <v>10</v>
      </c>
      <c r="E1100" s="11" t="s">
        <v>147</v>
      </c>
      <c r="F1100" s="11"/>
      <c r="G1100" s="25">
        <f>G1101+G1106</f>
        <v>18018.400000000001</v>
      </c>
      <c r="H1100" s="25">
        <f>H1101+H1106</f>
        <v>960</v>
      </c>
      <c r="I1100" s="25">
        <f>I1101+I1106</f>
        <v>18978.400000000001</v>
      </c>
      <c r="J1100" s="3"/>
      <c r="K1100" s="3"/>
    </row>
    <row r="1101" spans="1:11" ht="36" x14ac:dyDescent="0.2">
      <c r="A1101" s="5" t="s">
        <v>259</v>
      </c>
      <c r="B1101" s="11" t="s">
        <v>39</v>
      </c>
      <c r="C1101" s="13" t="s">
        <v>14</v>
      </c>
      <c r="D1101" s="13" t="s">
        <v>10</v>
      </c>
      <c r="E1101" s="11" t="s">
        <v>257</v>
      </c>
      <c r="F1101" s="11"/>
      <c r="G1101" s="25">
        <f t="shared" ref="G1101:I1104" si="211">G1102</f>
        <v>2800</v>
      </c>
      <c r="H1101" s="25">
        <f t="shared" si="211"/>
        <v>0</v>
      </c>
      <c r="I1101" s="25">
        <f t="shared" si="211"/>
        <v>2800</v>
      </c>
      <c r="J1101" s="3"/>
      <c r="K1101" s="3"/>
    </row>
    <row r="1102" spans="1:11" ht="24" x14ac:dyDescent="0.2">
      <c r="A1102" s="5" t="s">
        <v>260</v>
      </c>
      <c r="B1102" s="11" t="s">
        <v>39</v>
      </c>
      <c r="C1102" s="13" t="s">
        <v>14</v>
      </c>
      <c r="D1102" s="13" t="s">
        <v>10</v>
      </c>
      <c r="E1102" s="11" t="s">
        <v>261</v>
      </c>
      <c r="F1102" s="11"/>
      <c r="G1102" s="25">
        <f t="shared" si="211"/>
        <v>2800</v>
      </c>
      <c r="H1102" s="25">
        <f t="shared" si="211"/>
        <v>0</v>
      </c>
      <c r="I1102" s="25">
        <f t="shared" si="211"/>
        <v>2800</v>
      </c>
      <c r="J1102" s="3"/>
      <c r="K1102" s="3"/>
    </row>
    <row r="1103" spans="1:11" ht="9.75" customHeight="1" x14ac:dyDescent="0.2">
      <c r="A1103" s="5" t="s">
        <v>372</v>
      </c>
      <c r="B1103" s="11" t="s">
        <v>39</v>
      </c>
      <c r="C1103" s="13" t="s">
        <v>14</v>
      </c>
      <c r="D1103" s="13" t="s">
        <v>10</v>
      </c>
      <c r="E1103" s="11" t="s">
        <v>261</v>
      </c>
      <c r="F1103" s="11" t="s">
        <v>179</v>
      </c>
      <c r="G1103" s="25">
        <f t="shared" si="211"/>
        <v>2800</v>
      </c>
      <c r="H1103" s="25">
        <f t="shared" si="211"/>
        <v>0</v>
      </c>
      <c r="I1103" s="25">
        <f t="shared" si="211"/>
        <v>2800</v>
      </c>
      <c r="J1103" s="3"/>
      <c r="K1103" s="3"/>
    </row>
    <row r="1104" spans="1:11" x14ac:dyDescent="0.2">
      <c r="A1104" s="5" t="s">
        <v>181</v>
      </c>
      <c r="B1104" s="11" t="s">
        <v>39</v>
      </c>
      <c r="C1104" s="13" t="s">
        <v>14</v>
      </c>
      <c r="D1104" s="13" t="s">
        <v>10</v>
      </c>
      <c r="E1104" s="11" t="s">
        <v>261</v>
      </c>
      <c r="F1104" s="11" t="s">
        <v>180</v>
      </c>
      <c r="G1104" s="25">
        <f t="shared" si="211"/>
        <v>2800</v>
      </c>
      <c r="H1104" s="25">
        <f t="shared" si="211"/>
        <v>0</v>
      </c>
      <c r="I1104" s="25">
        <f t="shared" si="211"/>
        <v>2800</v>
      </c>
      <c r="J1104" s="3"/>
      <c r="K1104" s="3"/>
    </row>
    <row r="1105" spans="1:11" ht="27.75" customHeight="1" x14ac:dyDescent="0.2">
      <c r="A1105" s="26" t="s">
        <v>374</v>
      </c>
      <c r="B1105" s="64" t="s">
        <v>39</v>
      </c>
      <c r="C1105" s="65" t="s">
        <v>14</v>
      </c>
      <c r="D1105" s="65" t="s">
        <v>10</v>
      </c>
      <c r="E1105" s="64" t="s">
        <v>261</v>
      </c>
      <c r="F1105" s="64" t="s">
        <v>373</v>
      </c>
      <c r="G1105" s="66">
        <v>2800</v>
      </c>
      <c r="H1105" s="66"/>
      <c r="I1105" s="66">
        <f>G1105+H1105</f>
        <v>2800</v>
      </c>
      <c r="J1105" s="3"/>
      <c r="K1105" s="3"/>
    </row>
    <row r="1106" spans="1:11" s="16" customFormat="1" ht="48" x14ac:dyDescent="0.2">
      <c r="A1106" s="52" t="s">
        <v>421</v>
      </c>
      <c r="B1106" s="11" t="s">
        <v>39</v>
      </c>
      <c r="C1106" s="13" t="s">
        <v>14</v>
      </c>
      <c r="D1106" s="13" t="s">
        <v>10</v>
      </c>
      <c r="E1106" s="11" t="s">
        <v>364</v>
      </c>
      <c r="F1106" s="11"/>
      <c r="G1106" s="25">
        <f>G1108+G1111</f>
        <v>15218.4</v>
      </c>
      <c r="H1106" s="25">
        <f>H1108+H1111</f>
        <v>960</v>
      </c>
      <c r="I1106" s="25">
        <f>I1108+I1111</f>
        <v>16178.4</v>
      </c>
      <c r="J1106" s="3"/>
      <c r="K1106" s="3"/>
    </row>
    <row r="1107" spans="1:11" s="16" customFormat="1" ht="19.5" customHeight="1" x14ac:dyDescent="0.2">
      <c r="A1107" s="196" t="s">
        <v>432</v>
      </c>
      <c r="B1107" s="11" t="s">
        <v>39</v>
      </c>
      <c r="C1107" s="13" t="s">
        <v>14</v>
      </c>
      <c r="D1107" s="13" t="s">
        <v>10</v>
      </c>
      <c r="E1107" s="11" t="s">
        <v>364</v>
      </c>
      <c r="F1107" s="11" t="s">
        <v>179</v>
      </c>
      <c r="G1107" s="25">
        <f t="shared" ref="G1107:I1109" si="212">G1108</f>
        <v>1404.5</v>
      </c>
      <c r="H1107" s="25">
        <f t="shared" si="212"/>
        <v>1008.9</v>
      </c>
      <c r="I1107" s="25">
        <f t="shared" si="212"/>
        <v>2413.4</v>
      </c>
      <c r="J1107" s="3"/>
      <c r="K1107" s="3"/>
    </row>
    <row r="1108" spans="1:11" ht="30.75" customHeight="1" x14ac:dyDescent="0.2">
      <c r="A1108" s="195" t="s">
        <v>375</v>
      </c>
      <c r="B1108" s="11" t="s">
        <v>39</v>
      </c>
      <c r="C1108" s="13" t="s">
        <v>14</v>
      </c>
      <c r="D1108" s="13" t="s">
        <v>10</v>
      </c>
      <c r="E1108" s="11" t="s">
        <v>364</v>
      </c>
      <c r="F1108" s="11" t="s">
        <v>186</v>
      </c>
      <c r="G1108" s="25">
        <f t="shared" si="212"/>
        <v>1404.5</v>
      </c>
      <c r="H1108" s="25">
        <f t="shared" si="212"/>
        <v>1008.9</v>
      </c>
      <c r="I1108" s="25">
        <f t="shared" si="212"/>
        <v>2413.4</v>
      </c>
      <c r="J1108" s="3"/>
      <c r="K1108" s="3"/>
    </row>
    <row r="1109" spans="1:11" ht="29.25" customHeight="1" x14ac:dyDescent="0.2">
      <c r="A1109" s="194" t="s">
        <v>431</v>
      </c>
      <c r="B1109" s="11" t="s">
        <v>39</v>
      </c>
      <c r="C1109" s="13" t="s">
        <v>14</v>
      </c>
      <c r="D1109" s="13" t="s">
        <v>10</v>
      </c>
      <c r="E1109" s="11" t="s">
        <v>364</v>
      </c>
      <c r="F1109" s="11" t="s">
        <v>113</v>
      </c>
      <c r="G1109" s="25">
        <f t="shared" si="212"/>
        <v>1404.5</v>
      </c>
      <c r="H1109" s="25">
        <f t="shared" si="212"/>
        <v>1008.9</v>
      </c>
      <c r="I1109" s="25">
        <f t="shared" si="212"/>
        <v>2413.4</v>
      </c>
      <c r="J1109" s="3"/>
      <c r="K1109" s="3"/>
    </row>
    <row r="1110" spans="1:11" x14ac:dyDescent="0.2">
      <c r="A1110" s="26" t="s">
        <v>65</v>
      </c>
      <c r="B1110" s="64" t="s">
        <v>39</v>
      </c>
      <c r="C1110" s="65" t="s">
        <v>14</v>
      </c>
      <c r="D1110" s="65" t="s">
        <v>10</v>
      </c>
      <c r="E1110" s="64" t="s">
        <v>364</v>
      </c>
      <c r="F1110" s="64" t="s">
        <v>113</v>
      </c>
      <c r="G1110" s="66">
        <v>1404.5</v>
      </c>
      <c r="H1110" s="66">
        <f>474+534.9</f>
        <v>1008.9</v>
      </c>
      <c r="I1110" s="66">
        <f>G1110+H1110</f>
        <v>2413.4</v>
      </c>
      <c r="J1110" s="3"/>
      <c r="K1110" s="3"/>
    </row>
    <row r="1111" spans="1:11" ht="26.25" customHeight="1" x14ac:dyDescent="0.2">
      <c r="A1111" s="5" t="s">
        <v>369</v>
      </c>
      <c r="B1111" s="11" t="s">
        <v>39</v>
      </c>
      <c r="C1111" s="13" t="s">
        <v>14</v>
      </c>
      <c r="D1111" s="13" t="s">
        <v>10</v>
      </c>
      <c r="E1111" s="11" t="s">
        <v>364</v>
      </c>
      <c r="F1111" s="11" t="s">
        <v>164</v>
      </c>
      <c r="G1111" s="25">
        <f>G1112+G1115</f>
        <v>13813.9</v>
      </c>
      <c r="H1111" s="25">
        <f>H1112+H1115</f>
        <v>-48.899999999999977</v>
      </c>
      <c r="I1111" s="25">
        <f>I1112+I1115</f>
        <v>13765</v>
      </c>
      <c r="J1111" s="3"/>
      <c r="K1111" s="3"/>
    </row>
    <row r="1112" spans="1:11" x14ac:dyDescent="0.2">
      <c r="A1112" s="5" t="s">
        <v>167</v>
      </c>
      <c r="B1112" s="11" t="s">
        <v>39</v>
      </c>
      <c r="C1112" s="13" t="s">
        <v>14</v>
      </c>
      <c r="D1112" s="13" t="s">
        <v>10</v>
      </c>
      <c r="E1112" s="11" t="s">
        <v>364</v>
      </c>
      <c r="F1112" s="11" t="s">
        <v>165</v>
      </c>
      <c r="G1112" s="25">
        <f t="shared" ref="G1112:I1113" si="213">G1113</f>
        <v>2485</v>
      </c>
      <c r="H1112" s="25">
        <f t="shared" si="213"/>
        <v>360</v>
      </c>
      <c r="I1112" s="25">
        <f t="shared" si="213"/>
        <v>2845</v>
      </c>
      <c r="J1112" s="3"/>
      <c r="K1112" s="3"/>
    </row>
    <row r="1113" spans="1:11" x14ac:dyDescent="0.2">
      <c r="A1113" s="5" t="s">
        <v>97</v>
      </c>
      <c r="B1113" s="11" t="s">
        <v>39</v>
      </c>
      <c r="C1113" s="13" t="s">
        <v>14</v>
      </c>
      <c r="D1113" s="13" t="s">
        <v>10</v>
      </c>
      <c r="E1113" s="11" t="s">
        <v>364</v>
      </c>
      <c r="F1113" s="11" t="s">
        <v>98</v>
      </c>
      <c r="G1113" s="25">
        <f t="shared" si="213"/>
        <v>2485</v>
      </c>
      <c r="H1113" s="25">
        <f t="shared" si="213"/>
        <v>360</v>
      </c>
      <c r="I1113" s="25">
        <f t="shared" si="213"/>
        <v>2845</v>
      </c>
      <c r="J1113" s="3"/>
      <c r="K1113" s="3"/>
    </row>
    <row r="1114" spans="1:11" x14ac:dyDescent="0.2">
      <c r="A1114" s="26" t="s">
        <v>112</v>
      </c>
      <c r="B1114" s="64" t="s">
        <v>39</v>
      </c>
      <c r="C1114" s="65" t="s">
        <v>14</v>
      </c>
      <c r="D1114" s="65" t="s">
        <v>10</v>
      </c>
      <c r="E1114" s="64" t="s">
        <v>364</v>
      </c>
      <c r="F1114" s="64" t="s">
        <v>98</v>
      </c>
      <c r="G1114" s="66">
        <v>2485</v>
      </c>
      <c r="H1114" s="66">
        <v>360</v>
      </c>
      <c r="I1114" s="66">
        <f>G1114+H1114</f>
        <v>2845</v>
      </c>
      <c r="J1114" s="3"/>
      <c r="K1114" s="3"/>
    </row>
    <row r="1115" spans="1:11" x14ac:dyDescent="0.2">
      <c r="A1115" s="5" t="s">
        <v>169</v>
      </c>
      <c r="B1115" s="11" t="s">
        <v>39</v>
      </c>
      <c r="C1115" s="13" t="s">
        <v>14</v>
      </c>
      <c r="D1115" s="13" t="s">
        <v>10</v>
      </c>
      <c r="E1115" s="11" t="s">
        <v>364</v>
      </c>
      <c r="F1115" s="11" t="s">
        <v>168</v>
      </c>
      <c r="G1115" s="25">
        <f t="shared" ref="G1115:I1116" si="214">G1116</f>
        <v>11328.9</v>
      </c>
      <c r="H1115" s="25">
        <f t="shared" si="214"/>
        <v>-408.9</v>
      </c>
      <c r="I1115" s="25">
        <f t="shared" si="214"/>
        <v>10920</v>
      </c>
      <c r="J1115" s="3"/>
      <c r="K1115" s="3"/>
    </row>
    <row r="1116" spans="1:11" x14ac:dyDescent="0.2">
      <c r="A1116" s="5" t="s">
        <v>99</v>
      </c>
      <c r="B1116" s="11" t="s">
        <v>39</v>
      </c>
      <c r="C1116" s="13" t="s">
        <v>14</v>
      </c>
      <c r="D1116" s="13" t="s">
        <v>10</v>
      </c>
      <c r="E1116" s="11" t="s">
        <v>364</v>
      </c>
      <c r="F1116" s="11" t="s">
        <v>100</v>
      </c>
      <c r="G1116" s="25">
        <f t="shared" si="214"/>
        <v>11328.9</v>
      </c>
      <c r="H1116" s="25">
        <f t="shared" si="214"/>
        <v>-408.9</v>
      </c>
      <c r="I1116" s="25">
        <f t="shared" si="214"/>
        <v>10920</v>
      </c>
      <c r="J1116" s="3"/>
      <c r="K1116" s="3"/>
    </row>
    <row r="1117" spans="1:11" x14ac:dyDescent="0.2">
      <c r="A1117" s="26" t="s">
        <v>66</v>
      </c>
      <c r="B1117" s="64" t="s">
        <v>39</v>
      </c>
      <c r="C1117" s="65" t="s">
        <v>14</v>
      </c>
      <c r="D1117" s="65" t="s">
        <v>10</v>
      </c>
      <c r="E1117" s="64" t="s">
        <v>364</v>
      </c>
      <c r="F1117" s="64" t="s">
        <v>100</v>
      </c>
      <c r="G1117" s="66">
        <v>11328.9</v>
      </c>
      <c r="H1117" s="66">
        <f>-474+600-534.9</f>
        <v>-408.9</v>
      </c>
      <c r="I1117" s="66">
        <f>G1117+H1117</f>
        <v>10920</v>
      </c>
      <c r="J1117" s="3"/>
      <c r="K1117" s="3"/>
    </row>
    <row r="1118" spans="1:11" ht="31.5" x14ac:dyDescent="0.2">
      <c r="A1118" s="198" t="s">
        <v>61</v>
      </c>
      <c r="B1118" s="203" t="s">
        <v>40</v>
      </c>
      <c r="C1118" s="204"/>
      <c r="D1118" s="204"/>
      <c r="E1118" s="203" t="s">
        <v>7</v>
      </c>
      <c r="F1118" s="203" t="s">
        <v>7</v>
      </c>
      <c r="G1118" s="205">
        <f>G1119+G1180+G1187</f>
        <v>85042.9</v>
      </c>
      <c r="H1118" s="205">
        <f>H1119+H1180+H1187</f>
        <v>-11592.300000000003</v>
      </c>
      <c r="I1118" s="205">
        <f>I1119+I1180+I1187</f>
        <v>73450.600000000006</v>
      </c>
      <c r="J1118" s="3"/>
    </row>
    <row r="1119" spans="1:11" x14ac:dyDescent="0.2">
      <c r="A1119" s="41" t="s">
        <v>46</v>
      </c>
      <c r="B1119" s="22" t="s">
        <v>40</v>
      </c>
      <c r="C1119" s="51" t="s">
        <v>8</v>
      </c>
      <c r="D1119" s="51" t="s">
        <v>56</v>
      </c>
      <c r="E1119" s="22" t="s">
        <v>7</v>
      </c>
      <c r="F1119" s="22" t="s">
        <v>7</v>
      </c>
      <c r="G1119" s="38">
        <f>G1120+G1158</f>
        <v>44333.8</v>
      </c>
      <c r="H1119" s="38">
        <f>H1120+H1158</f>
        <v>-25034.9</v>
      </c>
      <c r="I1119" s="38">
        <f>I1120+I1158</f>
        <v>19298.899999999998</v>
      </c>
      <c r="J1119" s="3"/>
    </row>
    <row r="1120" spans="1:11" ht="24" x14ac:dyDescent="0.2">
      <c r="A1120" s="106" t="s">
        <v>59</v>
      </c>
      <c r="B1120" s="46">
        <v>992</v>
      </c>
      <c r="C1120" s="10">
        <v>1</v>
      </c>
      <c r="D1120" s="10">
        <v>6</v>
      </c>
      <c r="E1120" s="44"/>
      <c r="F1120" s="46"/>
      <c r="G1120" s="25">
        <f>G1121</f>
        <v>18214.199999999997</v>
      </c>
      <c r="H1120" s="25">
        <f>H1121</f>
        <v>800.10000000000014</v>
      </c>
      <c r="I1120" s="25">
        <f>I1121</f>
        <v>19014.3</v>
      </c>
      <c r="J1120" s="3"/>
    </row>
    <row r="1121" spans="1:10" x14ac:dyDescent="0.2">
      <c r="A1121" s="5" t="s">
        <v>148</v>
      </c>
      <c r="B1121" s="46">
        <v>992</v>
      </c>
      <c r="C1121" s="10">
        <v>1</v>
      </c>
      <c r="D1121" s="10">
        <v>6</v>
      </c>
      <c r="E1121" s="44" t="s">
        <v>147</v>
      </c>
      <c r="F1121" s="46"/>
      <c r="G1121" s="25">
        <f>G1122+G1138+G1142+G1146+G1150+G1154</f>
        <v>18214.199999999997</v>
      </c>
      <c r="H1121" s="25">
        <f t="shared" ref="H1121:I1121" si="215">H1122+H1138+H1142+H1146+H1150+H1154</f>
        <v>800.10000000000014</v>
      </c>
      <c r="I1121" s="25">
        <f t="shared" si="215"/>
        <v>19014.3</v>
      </c>
      <c r="J1121" s="3"/>
    </row>
    <row r="1122" spans="1:10" ht="24" x14ac:dyDescent="0.2">
      <c r="A1122" s="71" t="s">
        <v>150</v>
      </c>
      <c r="B1122" s="46">
        <v>992</v>
      </c>
      <c r="C1122" s="10">
        <v>1</v>
      </c>
      <c r="D1122" s="10">
        <v>6</v>
      </c>
      <c r="E1122" s="11" t="s">
        <v>151</v>
      </c>
      <c r="F1122" s="46"/>
      <c r="G1122" s="25">
        <f>G1123+G1127+G1135+G1132</f>
        <v>18204.699999999997</v>
      </c>
      <c r="H1122" s="25">
        <f>H1123+H1127+H1135+H1132</f>
        <v>793.10000000000014</v>
      </c>
      <c r="I1122" s="25">
        <f>I1123+I1127+I1135+I1132</f>
        <v>18997.8</v>
      </c>
      <c r="J1122" s="3"/>
    </row>
    <row r="1123" spans="1:10" ht="48" x14ac:dyDescent="0.2">
      <c r="A1123" s="71" t="s">
        <v>404</v>
      </c>
      <c r="B1123" s="46">
        <v>992</v>
      </c>
      <c r="C1123" s="10">
        <v>1</v>
      </c>
      <c r="D1123" s="10">
        <v>6</v>
      </c>
      <c r="E1123" s="11" t="s">
        <v>151</v>
      </c>
      <c r="F1123" s="11" t="s">
        <v>171</v>
      </c>
      <c r="G1123" s="25">
        <f>G1124</f>
        <v>16644.099999999999</v>
      </c>
      <c r="H1123" s="25">
        <f>H1124</f>
        <v>1096.9000000000001</v>
      </c>
      <c r="I1123" s="25">
        <f>I1124</f>
        <v>17741</v>
      </c>
      <c r="J1123" s="3"/>
    </row>
    <row r="1124" spans="1:10" ht="24" x14ac:dyDescent="0.2">
      <c r="A1124" s="106" t="s">
        <v>172</v>
      </c>
      <c r="B1124" s="46">
        <v>992</v>
      </c>
      <c r="C1124" s="10">
        <v>1</v>
      </c>
      <c r="D1124" s="10">
        <v>6</v>
      </c>
      <c r="E1124" s="11" t="s">
        <v>151</v>
      </c>
      <c r="F1124" s="11" t="s">
        <v>170</v>
      </c>
      <c r="G1124" s="25">
        <f>SUM(G1125:G1126)</f>
        <v>16644.099999999999</v>
      </c>
      <c r="H1124" s="25">
        <f>SUM(H1125:H1126)</f>
        <v>1096.9000000000001</v>
      </c>
      <c r="I1124" s="25">
        <f>SUM(I1125:I1126)</f>
        <v>17741</v>
      </c>
      <c r="J1124" s="3"/>
    </row>
    <row r="1125" spans="1:10" ht="25.5" customHeight="1" x14ac:dyDescent="0.2">
      <c r="A1125" s="73" t="s">
        <v>367</v>
      </c>
      <c r="B1125" s="68">
        <v>992</v>
      </c>
      <c r="C1125" s="69">
        <v>1</v>
      </c>
      <c r="D1125" s="69">
        <v>6</v>
      </c>
      <c r="E1125" s="64" t="s">
        <v>151</v>
      </c>
      <c r="F1125" s="70" t="s">
        <v>87</v>
      </c>
      <c r="G1125" s="66">
        <v>16203.5</v>
      </c>
      <c r="H1125" s="66">
        <f>542.9+143.9+450.1</f>
        <v>1136.9000000000001</v>
      </c>
      <c r="I1125" s="66">
        <f>G1125+H1125</f>
        <v>17340.400000000001</v>
      </c>
      <c r="J1125" s="3"/>
    </row>
    <row r="1126" spans="1:10" ht="24.75" customHeight="1" x14ac:dyDescent="0.2">
      <c r="A1126" s="73" t="s">
        <v>368</v>
      </c>
      <c r="B1126" s="68">
        <v>992</v>
      </c>
      <c r="C1126" s="69">
        <v>1</v>
      </c>
      <c r="D1126" s="69">
        <v>6</v>
      </c>
      <c r="E1126" s="64" t="s">
        <v>151</v>
      </c>
      <c r="F1126" s="70" t="s">
        <v>88</v>
      </c>
      <c r="G1126" s="66">
        <v>440.6</v>
      </c>
      <c r="H1126" s="66">
        <v>-40</v>
      </c>
      <c r="I1126" s="66">
        <f>G1126+H1126</f>
        <v>400.6</v>
      </c>
      <c r="J1126" s="3"/>
    </row>
    <row r="1127" spans="1:10" ht="26.25" customHeight="1" x14ac:dyDescent="0.2">
      <c r="A1127" s="113" t="s">
        <v>370</v>
      </c>
      <c r="B1127" s="46">
        <v>992</v>
      </c>
      <c r="C1127" s="10">
        <v>1</v>
      </c>
      <c r="D1127" s="10">
        <v>6</v>
      </c>
      <c r="E1127" s="11" t="s">
        <v>151</v>
      </c>
      <c r="F1127" s="47" t="s">
        <v>173</v>
      </c>
      <c r="G1127" s="25">
        <f>G1128</f>
        <v>1484.5</v>
      </c>
      <c r="H1127" s="25">
        <f>H1128</f>
        <v>-303.8</v>
      </c>
      <c r="I1127" s="25">
        <f>I1128</f>
        <v>1180.7</v>
      </c>
      <c r="J1127" s="3"/>
    </row>
    <row r="1128" spans="1:10" ht="25.5" customHeight="1" x14ac:dyDescent="0.2">
      <c r="A1128" s="105" t="s">
        <v>371</v>
      </c>
      <c r="B1128" s="46">
        <v>992</v>
      </c>
      <c r="C1128" s="10">
        <v>1</v>
      </c>
      <c r="D1128" s="10">
        <v>6</v>
      </c>
      <c r="E1128" s="11" t="s">
        <v>151</v>
      </c>
      <c r="F1128" s="47" t="s">
        <v>174</v>
      </c>
      <c r="G1128" s="25">
        <f>SUM(G1129:G1130)</f>
        <v>1484.5</v>
      </c>
      <c r="H1128" s="25">
        <f>SUM(H1129:H1130)</f>
        <v>-303.8</v>
      </c>
      <c r="I1128" s="25">
        <f>SUM(I1129:I1130)</f>
        <v>1180.7</v>
      </c>
      <c r="J1128" s="3"/>
    </row>
    <row r="1129" spans="1:10" ht="25.5" x14ac:dyDescent="0.2">
      <c r="A1129" s="107" t="s">
        <v>114</v>
      </c>
      <c r="B1129" s="68">
        <v>992</v>
      </c>
      <c r="C1129" s="69">
        <v>1</v>
      </c>
      <c r="D1129" s="69">
        <v>6</v>
      </c>
      <c r="E1129" s="64" t="s">
        <v>151</v>
      </c>
      <c r="F1129" s="70" t="s">
        <v>115</v>
      </c>
      <c r="G1129" s="66">
        <v>134.69999999999999</v>
      </c>
      <c r="H1129" s="66"/>
      <c r="I1129" s="66">
        <f>G1129+H1129</f>
        <v>134.69999999999999</v>
      </c>
      <c r="J1129" s="3"/>
    </row>
    <row r="1130" spans="1:10" ht="29.25" customHeight="1" x14ac:dyDescent="0.2">
      <c r="A1130" s="77" t="s">
        <v>365</v>
      </c>
      <c r="B1130" s="68">
        <v>992</v>
      </c>
      <c r="C1130" s="69">
        <v>1</v>
      </c>
      <c r="D1130" s="69">
        <v>6</v>
      </c>
      <c r="E1130" s="64" t="s">
        <v>151</v>
      </c>
      <c r="F1130" s="70" t="s">
        <v>86</v>
      </c>
      <c r="G1130" s="66">
        <v>1349.8</v>
      </c>
      <c r="H1130" s="66">
        <f>-50+-203.8+-50</f>
        <v>-303.8</v>
      </c>
      <c r="I1130" s="66">
        <f>G1130+H1130</f>
        <v>1046</v>
      </c>
      <c r="J1130" s="3"/>
    </row>
    <row r="1131" spans="1:10" x14ac:dyDescent="0.2">
      <c r="A1131" s="77" t="s">
        <v>513</v>
      </c>
      <c r="B1131" s="68">
        <v>992</v>
      </c>
      <c r="C1131" s="69">
        <v>1</v>
      </c>
      <c r="D1131" s="69">
        <v>6</v>
      </c>
      <c r="E1131" s="64" t="s">
        <v>151</v>
      </c>
      <c r="F1131" s="70" t="s">
        <v>86</v>
      </c>
      <c r="G1131" s="66">
        <v>13.2</v>
      </c>
      <c r="H1131" s="66"/>
      <c r="I1131" s="66">
        <f>G1131+H1131</f>
        <v>13.2</v>
      </c>
      <c r="J1131" s="3"/>
    </row>
    <row r="1132" spans="1:10" ht="13.5" customHeight="1" x14ac:dyDescent="0.2">
      <c r="A1132" s="5" t="s">
        <v>372</v>
      </c>
      <c r="B1132" s="11" t="s">
        <v>40</v>
      </c>
      <c r="C1132" s="13" t="s">
        <v>8</v>
      </c>
      <c r="D1132" s="13" t="s">
        <v>522</v>
      </c>
      <c r="E1132" s="11" t="s">
        <v>151</v>
      </c>
      <c r="F1132" s="11" t="s">
        <v>179</v>
      </c>
      <c r="G1132" s="25">
        <f t="shared" ref="G1132:I1133" si="216">G1133</f>
        <v>65.099999999999994</v>
      </c>
      <c r="H1132" s="25">
        <f t="shared" si="216"/>
        <v>0</v>
      </c>
      <c r="I1132" s="25">
        <f t="shared" si="216"/>
        <v>65.099999999999994</v>
      </c>
      <c r="J1132" s="3"/>
    </row>
    <row r="1133" spans="1:10" x14ac:dyDescent="0.2">
      <c r="A1133" s="5" t="s">
        <v>181</v>
      </c>
      <c r="B1133" s="11" t="s">
        <v>40</v>
      </c>
      <c r="C1133" s="13" t="s">
        <v>8</v>
      </c>
      <c r="D1133" s="13" t="s">
        <v>522</v>
      </c>
      <c r="E1133" s="11" t="s">
        <v>151</v>
      </c>
      <c r="F1133" s="11" t="s">
        <v>180</v>
      </c>
      <c r="G1133" s="25">
        <f t="shared" si="216"/>
        <v>65.099999999999994</v>
      </c>
      <c r="H1133" s="25">
        <f t="shared" si="216"/>
        <v>0</v>
      </c>
      <c r="I1133" s="25">
        <f t="shared" si="216"/>
        <v>65.099999999999994</v>
      </c>
      <c r="J1133" s="3"/>
    </row>
    <row r="1134" spans="1:10" ht="24.75" customHeight="1" x14ac:dyDescent="0.2">
      <c r="A1134" s="26" t="s">
        <v>374</v>
      </c>
      <c r="B1134" s="64" t="s">
        <v>40</v>
      </c>
      <c r="C1134" s="65" t="s">
        <v>8</v>
      </c>
      <c r="D1134" s="65" t="s">
        <v>522</v>
      </c>
      <c r="E1134" s="64" t="s">
        <v>151</v>
      </c>
      <c r="F1134" s="64" t="s">
        <v>373</v>
      </c>
      <c r="G1134" s="66">
        <v>65.099999999999994</v>
      </c>
      <c r="H1134" s="66">
        <v>0</v>
      </c>
      <c r="I1134" s="66">
        <f>G1134+H1134</f>
        <v>65.099999999999994</v>
      </c>
      <c r="J1134" s="3"/>
    </row>
    <row r="1135" spans="1:10" x14ac:dyDescent="0.2">
      <c r="A1135" s="105" t="s">
        <v>175</v>
      </c>
      <c r="B1135" s="46">
        <v>992</v>
      </c>
      <c r="C1135" s="10">
        <v>1</v>
      </c>
      <c r="D1135" s="10">
        <v>6</v>
      </c>
      <c r="E1135" s="11" t="s">
        <v>151</v>
      </c>
      <c r="F1135" s="47" t="s">
        <v>176</v>
      </c>
      <c r="G1135" s="25">
        <f t="shared" ref="G1135:I1136" si="217">G1136</f>
        <v>11</v>
      </c>
      <c r="H1135" s="25">
        <f t="shared" si="217"/>
        <v>0</v>
      </c>
      <c r="I1135" s="25">
        <f t="shared" si="217"/>
        <v>11</v>
      </c>
      <c r="J1135" s="3"/>
    </row>
    <row r="1136" spans="1:10" x14ac:dyDescent="0.2">
      <c r="A1136" s="105" t="s">
        <v>178</v>
      </c>
      <c r="B1136" s="46">
        <v>992</v>
      </c>
      <c r="C1136" s="10">
        <v>1</v>
      </c>
      <c r="D1136" s="10">
        <v>6</v>
      </c>
      <c r="E1136" s="11" t="s">
        <v>151</v>
      </c>
      <c r="F1136" s="47" t="s">
        <v>177</v>
      </c>
      <c r="G1136" s="25">
        <f t="shared" si="217"/>
        <v>11</v>
      </c>
      <c r="H1136" s="25">
        <f t="shared" si="217"/>
        <v>0</v>
      </c>
      <c r="I1136" s="25">
        <f t="shared" si="217"/>
        <v>11</v>
      </c>
      <c r="J1136" s="3"/>
    </row>
    <row r="1137" spans="1:10" x14ac:dyDescent="0.2">
      <c r="A1137" s="73" t="s">
        <v>94</v>
      </c>
      <c r="B1137" s="68">
        <v>992</v>
      </c>
      <c r="C1137" s="69">
        <v>1</v>
      </c>
      <c r="D1137" s="69">
        <v>6</v>
      </c>
      <c r="E1137" s="64" t="s">
        <v>151</v>
      </c>
      <c r="F1137" s="70" t="s">
        <v>95</v>
      </c>
      <c r="G1137" s="66">
        <v>11</v>
      </c>
      <c r="H1137" s="66"/>
      <c r="I1137" s="66">
        <f>G1137+H1137</f>
        <v>11</v>
      </c>
      <c r="J1137" s="3"/>
    </row>
    <row r="1138" spans="1:10" ht="144" x14ac:dyDescent="0.2">
      <c r="A1138" s="114" t="s">
        <v>78</v>
      </c>
      <c r="B1138" s="46">
        <v>992</v>
      </c>
      <c r="C1138" s="10">
        <v>1</v>
      </c>
      <c r="D1138" s="10">
        <v>6</v>
      </c>
      <c r="E1138" s="44" t="s">
        <v>417</v>
      </c>
      <c r="F1138" s="46"/>
      <c r="G1138" s="25">
        <f t="shared" ref="G1138:I1140" si="218">G1139</f>
        <v>3</v>
      </c>
      <c r="H1138" s="25">
        <f t="shared" si="218"/>
        <v>0</v>
      </c>
      <c r="I1138" s="25">
        <f t="shared" si="218"/>
        <v>3</v>
      </c>
      <c r="J1138" s="3"/>
    </row>
    <row r="1139" spans="1:10" ht="28.5" customHeight="1" x14ac:dyDescent="0.2">
      <c r="A1139" s="105" t="s">
        <v>370</v>
      </c>
      <c r="B1139" s="46">
        <v>992</v>
      </c>
      <c r="C1139" s="10">
        <v>1</v>
      </c>
      <c r="D1139" s="10">
        <v>6</v>
      </c>
      <c r="E1139" s="44" t="s">
        <v>417</v>
      </c>
      <c r="F1139" s="46">
        <v>200</v>
      </c>
      <c r="G1139" s="25">
        <f t="shared" si="218"/>
        <v>3</v>
      </c>
      <c r="H1139" s="25">
        <f t="shared" si="218"/>
        <v>0</v>
      </c>
      <c r="I1139" s="25">
        <f t="shared" si="218"/>
        <v>3</v>
      </c>
      <c r="J1139" s="3"/>
    </row>
    <row r="1140" spans="1:10" ht="30.75" customHeight="1" x14ac:dyDescent="0.2">
      <c r="A1140" s="105" t="s">
        <v>371</v>
      </c>
      <c r="B1140" s="46">
        <v>992</v>
      </c>
      <c r="C1140" s="10">
        <v>1</v>
      </c>
      <c r="D1140" s="10">
        <v>6</v>
      </c>
      <c r="E1140" s="44" t="s">
        <v>417</v>
      </c>
      <c r="F1140" s="46">
        <v>240</v>
      </c>
      <c r="G1140" s="25">
        <f t="shared" si="218"/>
        <v>3</v>
      </c>
      <c r="H1140" s="25">
        <f t="shared" si="218"/>
        <v>0</v>
      </c>
      <c r="I1140" s="25">
        <f t="shared" si="218"/>
        <v>3</v>
      </c>
      <c r="J1140" s="3"/>
    </row>
    <row r="1141" spans="1:10" ht="38.25" x14ac:dyDescent="0.2">
      <c r="A1141" s="77" t="s">
        <v>365</v>
      </c>
      <c r="B1141" s="68">
        <v>992</v>
      </c>
      <c r="C1141" s="69">
        <v>1</v>
      </c>
      <c r="D1141" s="69">
        <v>6</v>
      </c>
      <c r="E1141" s="76" t="s">
        <v>417</v>
      </c>
      <c r="F1141" s="70" t="s">
        <v>86</v>
      </c>
      <c r="G1141" s="66">
        <v>3</v>
      </c>
      <c r="H1141" s="66"/>
      <c r="I1141" s="66">
        <f>G1141+H1141</f>
        <v>3</v>
      </c>
      <c r="J1141" s="3"/>
    </row>
    <row r="1142" spans="1:10" ht="120" x14ac:dyDescent="0.2">
      <c r="A1142" s="114" t="s">
        <v>77</v>
      </c>
      <c r="B1142" s="46">
        <v>992</v>
      </c>
      <c r="C1142" s="10">
        <v>1</v>
      </c>
      <c r="D1142" s="10">
        <v>6</v>
      </c>
      <c r="E1142" s="44" t="s">
        <v>418</v>
      </c>
      <c r="F1142" s="46"/>
      <c r="G1142" s="25">
        <f>G1145</f>
        <v>3</v>
      </c>
      <c r="H1142" s="25">
        <f>H1145</f>
        <v>0</v>
      </c>
      <c r="I1142" s="25">
        <f>I1145</f>
        <v>3</v>
      </c>
      <c r="J1142" s="3"/>
    </row>
    <row r="1143" spans="1:10" ht="23.25" customHeight="1" x14ac:dyDescent="0.2">
      <c r="A1143" s="105" t="s">
        <v>370</v>
      </c>
      <c r="B1143" s="46">
        <v>992</v>
      </c>
      <c r="C1143" s="10">
        <v>1</v>
      </c>
      <c r="D1143" s="10">
        <v>6</v>
      </c>
      <c r="E1143" s="44" t="s">
        <v>418</v>
      </c>
      <c r="F1143" s="46">
        <v>200</v>
      </c>
      <c r="G1143" s="25">
        <f t="shared" ref="G1143:I1144" si="219">G1144</f>
        <v>3</v>
      </c>
      <c r="H1143" s="25">
        <f t="shared" si="219"/>
        <v>0</v>
      </c>
      <c r="I1143" s="25">
        <f t="shared" si="219"/>
        <v>3</v>
      </c>
      <c r="J1143" s="3"/>
    </row>
    <row r="1144" spans="1:10" ht="22.5" customHeight="1" x14ac:dyDescent="0.2">
      <c r="A1144" s="105" t="s">
        <v>371</v>
      </c>
      <c r="B1144" s="46">
        <v>992</v>
      </c>
      <c r="C1144" s="10">
        <v>1</v>
      </c>
      <c r="D1144" s="10">
        <v>6</v>
      </c>
      <c r="E1144" s="44" t="s">
        <v>418</v>
      </c>
      <c r="F1144" s="46">
        <v>240</v>
      </c>
      <c r="G1144" s="25">
        <f t="shared" si="219"/>
        <v>3</v>
      </c>
      <c r="H1144" s="25">
        <f t="shared" si="219"/>
        <v>0</v>
      </c>
      <c r="I1144" s="25">
        <f t="shared" si="219"/>
        <v>3</v>
      </c>
      <c r="J1144" s="3"/>
    </row>
    <row r="1145" spans="1:10" ht="24.75" customHeight="1" x14ac:dyDescent="0.2">
      <c r="A1145" s="77" t="s">
        <v>365</v>
      </c>
      <c r="B1145" s="68">
        <v>992</v>
      </c>
      <c r="C1145" s="69">
        <v>1</v>
      </c>
      <c r="D1145" s="69">
        <v>6</v>
      </c>
      <c r="E1145" s="76" t="s">
        <v>418</v>
      </c>
      <c r="F1145" s="70" t="s">
        <v>86</v>
      </c>
      <c r="G1145" s="66">
        <v>3</v>
      </c>
      <c r="H1145" s="66"/>
      <c r="I1145" s="66">
        <f>G1145+H1145</f>
        <v>3</v>
      </c>
      <c r="J1145" s="3"/>
    </row>
    <row r="1146" spans="1:10" ht="96" x14ac:dyDescent="0.2">
      <c r="A1146" s="258" t="s">
        <v>649</v>
      </c>
      <c r="B1146" s="141" t="s">
        <v>40</v>
      </c>
      <c r="C1146" s="142" t="s">
        <v>8</v>
      </c>
      <c r="D1146" s="142" t="s">
        <v>522</v>
      </c>
      <c r="E1146" s="21" t="s">
        <v>555</v>
      </c>
      <c r="F1146" s="141"/>
      <c r="G1146" s="34">
        <f t="shared" ref="G1146:I1148" si="220">G1147</f>
        <v>3.5</v>
      </c>
      <c r="H1146" s="34">
        <f t="shared" si="220"/>
        <v>0</v>
      </c>
      <c r="I1146" s="34">
        <f t="shared" si="220"/>
        <v>3.5</v>
      </c>
      <c r="J1146" s="3"/>
    </row>
    <row r="1147" spans="1:10" ht="24" x14ac:dyDescent="0.2">
      <c r="A1147" s="259" t="s">
        <v>387</v>
      </c>
      <c r="B1147" s="90" t="s">
        <v>40</v>
      </c>
      <c r="C1147" s="142" t="s">
        <v>8</v>
      </c>
      <c r="D1147" s="142" t="s">
        <v>522</v>
      </c>
      <c r="E1147" s="21" t="s">
        <v>555</v>
      </c>
      <c r="F1147" s="90" t="s">
        <v>173</v>
      </c>
      <c r="G1147" s="32">
        <f t="shared" si="220"/>
        <v>3.5</v>
      </c>
      <c r="H1147" s="32">
        <f t="shared" si="220"/>
        <v>0</v>
      </c>
      <c r="I1147" s="32">
        <f t="shared" si="220"/>
        <v>3.5</v>
      </c>
      <c r="J1147" s="3"/>
    </row>
    <row r="1148" spans="1:10" ht="24" x14ac:dyDescent="0.2">
      <c r="A1148" s="259" t="s">
        <v>388</v>
      </c>
      <c r="B1148" s="90" t="s">
        <v>40</v>
      </c>
      <c r="C1148" s="142" t="s">
        <v>8</v>
      </c>
      <c r="D1148" s="142" t="s">
        <v>522</v>
      </c>
      <c r="E1148" s="21" t="s">
        <v>555</v>
      </c>
      <c r="F1148" s="141" t="s">
        <v>174</v>
      </c>
      <c r="G1148" s="32">
        <f t="shared" si="220"/>
        <v>3.5</v>
      </c>
      <c r="H1148" s="32">
        <f t="shared" si="220"/>
        <v>0</v>
      </c>
      <c r="I1148" s="32">
        <f t="shared" si="220"/>
        <v>3.5</v>
      </c>
      <c r="J1148" s="3"/>
    </row>
    <row r="1149" spans="1:10" ht="24" x14ac:dyDescent="0.2">
      <c r="A1149" s="260" t="s">
        <v>391</v>
      </c>
      <c r="B1149" s="91" t="s">
        <v>40</v>
      </c>
      <c r="C1149" s="131" t="s">
        <v>8</v>
      </c>
      <c r="D1149" s="131" t="s">
        <v>522</v>
      </c>
      <c r="E1149" s="64" t="s">
        <v>555</v>
      </c>
      <c r="F1149" s="91" t="s">
        <v>86</v>
      </c>
      <c r="G1149" s="66">
        <v>3.5</v>
      </c>
      <c r="H1149" s="66">
        <v>0</v>
      </c>
      <c r="I1149" s="66">
        <f>G1149</f>
        <v>3.5</v>
      </c>
      <c r="J1149" s="3"/>
    </row>
    <row r="1150" spans="1:10" ht="96" x14ac:dyDescent="0.2">
      <c r="A1150" s="360" t="s">
        <v>650</v>
      </c>
      <c r="B1150" s="90" t="s">
        <v>40</v>
      </c>
      <c r="C1150" s="138" t="s">
        <v>8</v>
      </c>
      <c r="D1150" s="138" t="s">
        <v>522</v>
      </c>
      <c r="E1150" s="11" t="s">
        <v>630</v>
      </c>
      <c r="F1150" s="90"/>
      <c r="G1150" s="25">
        <f>G1151</f>
        <v>0</v>
      </c>
      <c r="H1150" s="25">
        <f t="shared" ref="H1150:I1152" si="221">H1151</f>
        <v>3.5</v>
      </c>
      <c r="I1150" s="25">
        <f t="shared" si="221"/>
        <v>3.5</v>
      </c>
      <c r="J1150" s="3"/>
    </row>
    <row r="1151" spans="1:10" ht="24" x14ac:dyDescent="0.2">
      <c r="A1151" s="259" t="s">
        <v>387</v>
      </c>
      <c r="B1151" s="90" t="s">
        <v>40</v>
      </c>
      <c r="C1151" s="138" t="s">
        <v>8</v>
      </c>
      <c r="D1151" s="138" t="s">
        <v>522</v>
      </c>
      <c r="E1151" s="11" t="s">
        <v>630</v>
      </c>
      <c r="F1151" s="90" t="s">
        <v>173</v>
      </c>
      <c r="G1151" s="25">
        <f>G1152</f>
        <v>0</v>
      </c>
      <c r="H1151" s="25">
        <f t="shared" si="221"/>
        <v>3.5</v>
      </c>
      <c r="I1151" s="25">
        <f t="shared" si="221"/>
        <v>3.5</v>
      </c>
      <c r="J1151" s="3"/>
    </row>
    <row r="1152" spans="1:10" ht="24" x14ac:dyDescent="0.2">
      <c r="A1152" s="259" t="s">
        <v>388</v>
      </c>
      <c r="B1152" s="90" t="s">
        <v>40</v>
      </c>
      <c r="C1152" s="138" t="s">
        <v>8</v>
      </c>
      <c r="D1152" s="138" t="s">
        <v>522</v>
      </c>
      <c r="E1152" s="11" t="s">
        <v>630</v>
      </c>
      <c r="F1152" s="90" t="s">
        <v>174</v>
      </c>
      <c r="G1152" s="25">
        <f>G1153</f>
        <v>0</v>
      </c>
      <c r="H1152" s="25">
        <f t="shared" si="221"/>
        <v>3.5</v>
      </c>
      <c r="I1152" s="25">
        <f t="shared" si="221"/>
        <v>3.5</v>
      </c>
      <c r="J1152" s="3"/>
    </row>
    <row r="1153" spans="1:10" ht="24" x14ac:dyDescent="0.2">
      <c r="A1153" s="260" t="s">
        <v>391</v>
      </c>
      <c r="B1153" s="91" t="s">
        <v>40</v>
      </c>
      <c r="C1153" s="131" t="s">
        <v>8</v>
      </c>
      <c r="D1153" s="131" t="s">
        <v>522</v>
      </c>
      <c r="E1153" s="64" t="s">
        <v>630</v>
      </c>
      <c r="F1153" s="91" t="s">
        <v>86</v>
      </c>
      <c r="G1153" s="66"/>
      <c r="H1153" s="66">
        <v>3.5</v>
      </c>
      <c r="I1153" s="66">
        <f>H1153</f>
        <v>3.5</v>
      </c>
      <c r="J1153" s="3"/>
    </row>
    <row r="1154" spans="1:10" ht="96" x14ac:dyDescent="0.2">
      <c r="A1154" s="360" t="s">
        <v>651</v>
      </c>
      <c r="B1154" s="90" t="s">
        <v>40</v>
      </c>
      <c r="C1154" s="138" t="s">
        <v>8</v>
      </c>
      <c r="D1154" s="138" t="s">
        <v>522</v>
      </c>
      <c r="E1154" s="11" t="s">
        <v>631</v>
      </c>
      <c r="F1154" s="90"/>
      <c r="G1154" s="25">
        <f>G1155</f>
        <v>0</v>
      </c>
      <c r="H1154" s="25">
        <f t="shared" ref="H1154:H1156" si="222">H1155</f>
        <v>3.5</v>
      </c>
      <c r="I1154" s="25">
        <f t="shared" ref="I1154:I1156" si="223">I1155</f>
        <v>3.5</v>
      </c>
      <c r="J1154" s="3"/>
    </row>
    <row r="1155" spans="1:10" ht="24" x14ac:dyDescent="0.2">
      <c r="A1155" s="259" t="s">
        <v>387</v>
      </c>
      <c r="B1155" s="90" t="s">
        <v>40</v>
      </c>
      <c r="C1155" s="138" t="s">
        <v>8</v>
      </c>
      <c r="D1155" s="138" t="s">
        <v>522</v>
      </c>
      <c r="E1155" s="11" t="s">
        <v>631</v>
      </c>
      <c r="F1155" s="90" t="s">
        <v>173</v>
      </c>
      <c r="G1155" s="25">
        <f>G1156</f>
        <v>0</v>
      </c>
      <c r="H1155" s="25">
        <f t="shared" si="222"/>
        <v>3.5</v>
      </c>
      <c r="I1155" s="25">
        <f t="shared" si="223"/>
        <v>3.5</v>
      </c>
      <c r="J1155" s="3"/>
    </row>
    <row r="1156" spans="1:10" ht="24" x14ac:dyDescent="0.2">
      <c r="A1156" s="259" t="s">
        <v>388</v>
      </c>
      <c r="B1156" s="90" t="s">
        <v>40</v>
      </c>
      <c r="C1156" s="138" t="s">
        <v>8</v>
      </c>
      <c r="D1156" s="138" t="s">
        <v>522</v>
      </c>
      <c r="E1156" s="11" t="s">
        <v>631</v>
      </c>
      <c r="F1156" s="90" t="s">
        <v>174</v>
      </c>
      <c r="G1156" s="25">
        <f>G1157</f>
        <v>0</v>
      </c>
      <c r="H1156" s="25">
        <f t="shared" si="222"/>
        <v>3.5</v>
      </c>
      <c r="I1156" s="25">
        <f t="shared" si="223"/>
        <v>3.5</v>
      </c>
      <c r="J1156" s="3"/>
    </row>
    <row r="1157" spans="1:10" ht="24" x14ac:dyDescent="0.2">
      <c r="A1157" s="260" t="s">
        <v>391</v>
      </c>
      <c r="B1157" s="91" t="s">
        <v>40</v>
      </c>
      <c r="C1157" s="131" t="s">
        <v>8</v>
      </c>
      <c r="D1157" s="131" t="s">
        <v>522</v>
      </c>
      <c r="E1157" s="64" t="s">
        <v>631</v>
      </c>
      <c r="F1157" s="91" t="s">
        <v>86</v>
      </c>
      <c r="G1157" s="66"/>
      <c r="H1157" s="66">
        <v>3.5</v>
      </c>
      <c r="I1157" s="66">
        <f>H1157</f>
        <v>3.5</v>
      </c>
      <c r="J1157" s="3"/>
    </row>
    <row r="1158" spans="1:10" x14ac:dyDescent="0.2">
      <c r="A1158" s="5" t="s">
        <v>12</v>
      </c>
      <c r="B1158" s="11" t="s">
        <v>40</v>
      </c>
      <c r="C1158" s="12" t="s">
        <v>8</v>
      </c>
      <c r="D1158" s="12" t="s">
        <v>67</v>
      </c>
      <c r="E1158" s="11" t="s">
        <v>7</v>
      </c>
      <c r="F1158" s="11" t="s">
        <v>7</v>
      </c>
      <c r="G1158" s="32">
        <f>G1159</f>
        <v>26119.600000000002</v>
      </c>
      <c r="H1158" s="32">
        <f>H1159</f>
        <v>-25835</v>
      </c>
      <c r="I1158" s="32">
        <f>I1159</f>
        <v>284.60000000000002</v>
      </c>
      <c r="J1158" s="3"/>
    </row>
    <row r="1159" spans="1:10" x14ac:dyDescent="0.2">
      <c r="A1159" s="82" t="s">
        <v>148</v>
      </c>
      <c r="B1159" s="11" t="s">
        <v>40</v>
      </c>
      <c r="C1159" s="13" t="s">
        <v>8</v>
      </c>
      <c r="D1159" s="13" t="s">
        <v>67</v>
      </c>
      <c r="E1159" s="11" t="s">
        <v>147</v>
      </c>
      <c r="F1159" s="11" t="s">
        <v>7</v>
      </c>
      <c r="G1159" s="32">
        <f>G1160+G1177+G1165+G1169+G1173</f>
        <v>26119.600000000002</v>
      </c>
      <c r="H1159" s="32">
        <f t="shared" ref="H1159:I1159" si="224">H1160+H1177+H1165+H1169+H1173</f>
        <v>-25835</v>
      </c>
      <c r="I1159" s="32">
        <f t="shared" si="224"/>
        <v>284.60000000000002</v>
      </c>
      <c r="J1159" s="3"/>
    </row>
    <row r="1160" spans="1:10" x14ac:dyDescent="0.2">
      <c r="A1160" s="231" t="s">
        <v>483</v>
      </c>
      <c r="B1160" s="11" t="s">
        <v>40</v>
      </c>
      <c r="C1160" s="13" t="s">
        <v>8</v>
      </c>
      <c r="D1160" s="13" t="s">
        <v>67</v>
      </c>
      <c r="E1160" s="11" t="s">
        <v>188</v>
      </c>
      <c r="F1160" s="11" t="s">
        <v>7</v>
      </c>
      <c r="G1160" s="32">
        <f>G1162</f>
        <v>141.19999999999999</v>
      </c>
      <c r="H1160" s="32">
        <f>H1162</f>
        <v>0</v>
      </c>
      <c r="I1160" s="32">
        <f>I1162</f>
        <v>141.19999999999999</v>
      </c>
      <c r="J1160" s="3"/>
    </row>
    <row r="1161" spans="1:10" ht="36" x14ac:dyDescent="0.2">
      <c r="A1161" s="61" t="s">
        <v>484</v>
      </c>
      <c r="B1161" s="11" t="s">
        <v>40</v>
      </c>
      <c r="C1161" s="13" t="s">
        <v>8</v>
      </c>
      <c r="D1161" s="13" t="s">
        <v>67</v>
      </c>
      <c r="E1161" s="11" t="s">
        <v>482</v>
      </c>
      <c r="F1161" s="11"/>
      <c r="G1161" s="32">
        <f t="shared" ref="G1161:I1163" si="225">G1162</f>
        <v>141.19999999999999</v>
      </c>
      <c r="H1161" s="32">
        <f t="shared" si="225"/>
        <v>0</v>
      </c>
      <c r="I1161" s="32">
        <f t="shared" si="225"/>
        <v>141.19999999999999</v>
      </c>
      <c r="J1161" s="3"/>
    </row>
    <row r="1162" spans="1:10" x14ac:dyDescent="0.2">
      <c r="A1162" s="61" t="s">
        <v>163</v>
      </c>
      <c r="B1162" s="11" t="s">
        <v>40</v>
      </c>
      <c r="C1162" s="13" t="s">
        <v>8</v>
      </c>
      <c r="D1162" s="13" t="s">
        <v>67</v>
      </c>
      <c r="E1162" s="11" t="s">
        <v>482</v>
      </c>
      <c r="F1162" s="11" t="s">
        <v>161</v>
      </c>
      <c r="G1162" s="32">
        <f t="shared" si="225"/>
        <v>141.19999999999999</v>
      </c>
      <c r="H1162" s="32">
        <f t="shared" si="225"/>
        <v>0</v>
      </c>
      <c r="I1162" s="32">
        <f t="shared" si="225"/>
        <v>141.19999999999999</v>
      </c>
      <c r="J1162" s="3"/>
    </row>
    <row r="1163" spans="1:10" x14ac:dyDescent="0.2">
      <c r="A1163" s="8" t="s">
        <v>102</v>
      </c>
      <c r="B1163" s="11" t="s">
        <v>40</v>
      </c>
      <c r="C1163" s="13" t="s">
        <v>8</v>
      </c>
      <c r="D1163" s="13" t="s">
        <v>67</v>
      </c>
      <c r="E1163" s="11" t="s">
        <v>482</v>
      </c>
      <c r="F1163" s="11" t="s">
        <v>103</v>
      </c>
      <c r="G1163" s="32">
        <f t="shared" si="225"/>
        <v>141.19999999999999</v>
      </c>
      <c r="H1163" s="32">
        <f t="shared" si="225"/>
        <v>0</v>
      </c>
      <c r="I1163" s="32">
        <f t="shared" si="225"/>
        <v>141.19999999999999</v>
      </c>
      <c r="J1163" s="3"/>
    </row>
    <row r="1164" spans="1:10" x14ac:dyDescent="0.2">
      <c r="A1164" s="26" t="s">
        <v>85</v>
      </c>
      <c r="B1164" s="64" t="s">
        <v>40</v>
      </c>
      <c r="C1164" s="65" t="s">
        <v>8</v>
      </c>
      <c r="D1164" s="65" t="s">
        <v>67</v>
      </c>
      <c r="E1164" s="64" t="s">
        <v>482</v>
      </c>
      <c r="F1164" s="64" t="s">
        <v>103</v>
      </c>
      <c r="G1164" s="66">
        <v>141.19999999999999</v>
      </c>
      <c r="H1164" s="66"/>
      <c r="I1164" s="66">
        <f>G1164+H1164</f>
        <v>141.19999999999999</v>
      </c>
      <c r="J1164" s="3"/>
    </row>
    <row r="1165" spans="1:10" ht="72" x14ac:dyDescent="0.2">
      <c r="A1165" s="253" t="s">
        <v>642</v>
      </c>
      <c r="B1165" s="141" t="s">
        <v>40</v>
      </c>
      <c r="C1165" s="142" t="s">
        <v>8</v>
      </c>
      <c r="D1165" s="142" t="s">
        <v>67</v>
      </c>
      <c r="E1165" s="21" t="s">
        <v>554</v>
      </c>
      <c r="F1165" s="141"/>
      <c r="G1165" s="34">
        <f t="shared" ref="G1165:I1175" si="226">G1166</f>
        <v>40.9</v>
      </c>
      <c r="H1165" s="34">
        <f t="shared" si="226"/>
        <v>6.9</v>
      </c>
      <c r="I1165" s="34">
        <f t="shared" si="226"/>
        <v>47.8</v>
      </c>
      <c r="J1165" s="3"/>
    </row>
    <row r="1166" spans="1:10" x14ac:dyDescent="0.2">
      <c r="A1166" s="258" t="s">
        <v>163</v>
      </c>
      <c r="B1166" s="141" t="s">
        <v>40</v>
      </c>
      <c r="C1166" s="142" t="s">
        <v>8</v>
      </c>
      <c r="D1166" s="142" t="s">
        <v>67</v>
      </c>
      <c r="E1166" s="21" t="s">
        <v>554</v>
      </c>
      <c r="F1166" s="141" t="s">
        <v>161</v>
      </c>
      <c r="G1166" s="34">
        <f t="shared" si="226"/>
        <v>40.9</v>
      </c>
      <c r="H1166" s="34">
        <f t="shared" si="226"/>
        <v>6.9</v>
      </c>
      <c r="I1166" s="34">
        <f t="shared" si="226"/>
        <v>47.8</v>
      </c>
      <c r="J1166" s="3"/>
    </row>
    <row r="1167" spans="1:10" x14ac:dyDescent="0.2">
      <c r="A1167" s="8" t="s">
        <v>102</v>
      </c>
      <c r="B1167" s="90" t="s">
        <v>40</v>
      </c>
      <c r="C1167" s="138" t="s">
        <v>8</v>
      </c>
      <c r="D1167" s="138" t="s">
        <v>67</v>
      </c>
      <c r="E1167" s="21" t="s">
        <v>554</v>
      </c>
      <c r="F1167" s="141" t="s">
        <v>103</v>
      </c>
      <c r="G1167" s="34">
        <f t="shared" si="226"/>
        <v>40.9</v>
      </c>
      <c r="H1167" s="34">
        <f t="shared" si="226"/>
        <v>6.9</v>
      </c>
      <c r="I1167" s="34">
        <f t="shared" si="226"/>
        <v>47.8</v>
      </c>
      <c r="J1167" s="3"/>
    </row>
    <row r="1168" spans="1:10" x14ac:dyDescent="0.2">
      <c r="A1168" s="75" t="s">
        <v>65</v>
      </c>
      <c r="B1168" s="91" t="s">
        <v>40</v>
      </c>
      <c r="C1168" s="131" t="s">
        <v>8</v>
      </c>
      <c r="D1168" s="131" t="s">
        <v>67</v>
      </c>
      <c r="E1168" s="64" t="s">
        <v>554</v>
      </c>
      <c r="F1168" s="91" t="s">
        <v>103</v>
      </c>
      <c r="G1168" s="66">
        <v>40.9</v>
      </c>
      <c r="H1168" s="66">
        <v>6.9</v>
      </c>
      <c r="I1168" s="66">
        <f>G1168+H1168</f>
        <v>47.8</v>
      </c>
      <c r="J1168" s="3"/>
    </row>
    <row r="1169" spans="1:10" ht="72" x14ac:dyDescent="0.2">
      <c r="A1169" s="253" t="s">
        <v>652</v>
      </c>
      <c r="B1169" s="141" t="s">
        <v>40</v>
      </c>
      <c r="C1169" s="142" t="s">
        <v>8</v>
      </c>
      <c r="D1169" s="142" t="s">
        <v>67</v>
      </c>
      <c r="E1169" s="21" t="s">
        <v>632</v>
      </c>
      <c r="F1169" s="141"/>
      <c r="G1169" s="34">
        <f t="shared" si="226"/>
        <v>0</v>
      </c>
      <c r="H1169" s="34">
        <f t="shared" si="226"/>
        <v>47.8</v>
      </c>
      <c r="I1169" s="34">
        <f t="shared" si="226"/>
        <v>47.8</v>
      </c>
      <c r="J1169" s="3"/>
    </row>
    <row r="1170" spans="1:10" x14ac:dyDescent="0.2">
      <c r="A1170" s="258" t="s">
        <v>163</v>
      </c>
      <c r="B1170" s="141" t="s">
        <v>40</v>
      </c>
      <c r="C1170" s="142" t="s">
        <v>8</v>
      </c>
      <c r="D1170" s="142" t="s">
        <v>67</v>
      </c>
      <c r="E1170" s="21" t="s">
        <v>632</v>
      </c>
      <c r="F1170" s="141" t="s">
        <v>161</v>
      </c>
      <c r="G1170" s="34">
        <f t="shared" si="226"/>
        <v>0</v>
      </c>
      <c r="H1170" s="34">
        <f t="shared" si="226"/>
        <v>47.8</v>
      </c>
      <c r="I1170" s="34">
        <f t="shared" si="226"/>
        <v>47.8</v>
      </c>
      <c r="J1170" s="3"/>
    </row>
    <row r="1171" spans="1:10" x14ac:dyDescent="0.2">
      <c r="A1171" s="8" t="s">
        <v>102</v>
      </c>
      <c r="B1171" s="90" t="s">
        <v>40</v>
      </c>
      <c r="C1171" s="138" t="s">
        <v>8</v>
      </c>
      <c r="D1171" s="138" t="s">
        <v>67</v>
      </c>
      <c r="E1171" s="21" t="s">
        <v>632</v>
      </c>
      <c r="F1171" s="141" t="s">
        <v>103</v>
      </c>
      <c r="G1171" s="34">
        <f t="shared" si="226"/>
        <v>0</v>
      </c>
      <c r="H1171" s="34">
        <f t="shared" si="226"/>
        <v>47.8</v>
      </c>
      <c r="I1171" s="34">
        <f t="shared" si="226"/>
        <v>47.8</v>
      </c>
      <c r="J1171" s="3"/>
    </row>
    <row r="1172" spans="1:10" x14ac:dyDescent="0.2">
      <c r="A1172" s="75" t="s">
        <v>65</v>
      </c>
      <c r="B1172" s="91" t="s">
        <v>40</v>
      </c>
      <c r="C1172" s="131" t="s">
        <v>8</v>
      </c>
      <c r="D1172" s="131" t="s">
        <v>67</v>
      </c>
      <c r="E1172" s="64" t="s">
        <v>632</v>
      </c>
      <c r="F1172" s="91" t="s">
        <v>103</v>
      </c>
      <c r="G1172" s="66"/>
      <c r="H1172" s="66">
        <v>47.8</v>
      </c>
      <c r="I1172" s="66">
        <f>G1172+H1172</f>
        <v>47.8</v>
      </c>
      <c r="J1172" s="3"/>
    </row>
    <row r="1173" spans="1:10" ht="72" x14ac:dyDescent="0.2">
      <c r="A1173" s="253" t="s">
        <v>641</v>
      </c>
      <c r="B1173" s="141" t="s">
        <v>40</v>
      </c>
      <c r="C1173" s="142" t="s">
        <v>8</v>
      </c>
      <c r="D1173" s="142" t="s">
        <v>67</v>
      </c>
      <c r="E1173" s="21" t="s">
        <v>633</v>
      </c>
      <c r="F1173" s="141"/>
      <c r="G1173" s="34">
        <f t="shared" si="226"/>
        <v>0</v>
      </c>
      <c r="H1173" s="34">
        <f t="shared" si="226"/>
        <v>47.8</v>
      </c>
      <c r="I1173" s="34">
        <f t="shared" si="226"/>
        <v>47.8</v>
      </c>
      <c r="J1173" s="3"/>
    </row>
    <row r="1174" spans="1:10" x14ac:dyDescent="0.2">
      <c r="A1174" s="258" t="s">
        <v>163</v>
      </c>
      <c r="B1174" s="141" t="s">
        <v>40</v>
      </c>
      <c r="C1174" s="142" t="s">
        <v>8</v>
      </c>
      <c r="D1174" s="142" t="s">
        <v>67</v>
      </c>
      <c r="E1174" s="21" t="s">
        <v>633</v>
      </c>
      <c r="F1174" s="141" t="s">
        <v>161</v>
      </c>
      <c r="G1174" s="34">
        <f t="shared" si="226"/>
        <v>0</v>
      </c>
      <c r="H1174" s="34">
        <f t="shared" si="226"/>
        <v>47.8</v>
      </c>
      <c r="I1174" s="34">
        <f t="shared" si="226"/>
        <v>47.8</v>
      </c>
      <c r="J1174" s="3"/>
    </row>
    <row r="1175" spans="1:10" x14ac:dyDescent="0.2">
      <c r="A1175" s="8" t="s">
        <v>102</v>
      </c>
      <c r="B1175" s="90" t="s">
        <v>40</v>
      </c>
      <c r="C1175" s="138" t="s">
        <v>8</v>
      </c>
      <c r="D1175" s="138" t="s">
        <v>67</v>
      </c>
      <c r="E1175" s="21" t="s">
        <v>633</v>
      </c>
      <c r="F1175" s="141" t="s">
        <v>103</v>
      </c>
      <c r="G1175" s="34">
        <f t="shared" si="226"/>
        <v>0</v>
      </c>
      <c r="H1175" s="34">
        <f t="shared" si="226"/>
        <v>47.8</v>
      </c>
      <c r="I1175" s="34">
        <f t="shared" si="226"/>
        <v>47.8</v>
      </c>
      <c r="J1175" s="3"/>
    </row>
    <row r="1176" spans="1:10" x14ac:dyDescent="0.2">
      <c r="A1176" s="75" t="s">
        <v>65</v>
      </c>
      <c r="B1176" s="91" t="s">
        <v>40</v>
      </c>
      <c r="C1176" s="131" t="s">
        <v>8</v>
      </c>
      <c r="D1176" s="131" t="s">
        <v>67</v>
      </c>
      <c r="E1176" s="64" t="s">
        <v>633</v>
      </c>
      <c r="F1176" s="91" t="s">
        <v>103</v>
      </c>
      <c r="G1176" s="66"/>
      <c r="H1176" s="66">
        <v>47.8</v>
      </c>
      <c r="I1176" s="66">
        <f>G1176+H1176</f>
        <v>47.8</v>
      </c>
      <c r="J1176" s="3"/>
    </row>
    <row r="1177" spans="1:10" ht="15.75" hidden="1" customHeight="1" x14ac:dyDescent="0.2">
      <c r="A1177" s="82" t="s">
        <v>204</v>
      </c>
      <c r="B1177" s="11" t="s">
        <v>40</v>
      </c>
      <c r="C1177" s="13" t="s">
        <v>8</v>
      </c>
      <c r="D1177" s="13" t="s">
        <v>67</v>
      </c>
      <c r="E1177" s="11" t="s">
        <v>205</v>
      </c>
      <c r="F1177" s="11" t="s">
        <v>7</v>
      </c>
      <c r="G1177" s="32">
        <f t="shared" ref="G1177:I1178" si="227">G1178</f>
        <v>25937.5</v>
      </c>
      <c r="H1177" s="32">
        <f t="shared" si="227"/>
        <v>-25937.5</v>
      </c>
      <c r="I1177" s="32">
        <f t="shared" si="227"/>
        <v>0</v>
      </c>
      <c r="J1177" s="3"/>
    </row>
    <row r="1178" spans="1:10" hidden="1" x14ac:dyDescent="0.2">
      <c r="A1178" s="105" t="s">
        <v>175</v>
      </c>
      <c r="B1178" s="55" t="s">
        <v>40</v>
      </c>
      <c r="C1178" s="55" t="s">
        <v>8</v>
      </c>
      <c r="D1178" s="55" t="s">
        <v>67</v>
      </c>
      <c r="E1178" s="11" t="s">
        <v>205</v>
      </c>
      <c r="F1178" s="55" t="s">
        <v>176</v>
      </c>
      <c r="G1178" s="34">
        <f t="shared" si="227"/>
        <v>25937.5</v>
      </c>
      <c r="H1178" s="34">
        <f t="shared" si="227"/>
        <v>-25937.5</v>
      </c>
      <c r="I1178" s="34">
        <f t="shared" si="227"/>
        <v>0</v>
      </c>
      <c r="J1178" s="3"/>
    </row>
    <row r="1179" spans="1:10" hidden="1" x14ac:dyDescent="0.2">
      <c r="A1179" s="78" t="s">
        <v>109</v>
      </c>
      <c r="B1179" s="68">
        <v>992</v>
      </c>
      <c r="C1179" s="65" t="s">
        <v>8</v>
      </c>
      <c r="D1179" s="65" t="s">
        <v>67</v>
      </c>
      <c r="E1179" s="64" t="s">
        <v>205</v>
      </c>
      <c r="F1179" s="64" t="s">
        <v>110</v>
      </c>
      <c r="G1179" s="66">
        <v>25937.5</v>
      </c>
      <c r="H1179" s="66">
        <v>-25937.5</v>
      </c>
      <c r="I1179" s="66">
        <f>G1179+H1179</f>
        <v>0</v>
      </c>
      <c r="J1179" s="3"/>
    </row>
    <row r="1180" spans="1:10" x14ac:dyDescent="0.2">
      <c r="A1180" s="41" t="s">
        <v>79</v>
      </c>
      <c r="B1180" s="22" t="s">
        <v>40</v>
      </c>
      <c r="C1180" s="51" t="s">
        <v>18</v>
      </c>
      <c r="D1180" s="51" t="s">
        <v>56</v>
      </c>
      <c r="E1180" s="22" t="s">
        <v>7</v>
      </c>
      <c r="F1180" s="22" t="s">
        <v>7</v>
      </c>
      <c r="G1180" s="24">
        <f t="shared" ref="G1180:I1182" si="228">G1181</f>
        <v>1401.7</v>
      </c>
      <c r="H1180" s="24">
        <f t="shared" si="228"/>
        <v>0</v>
      </c>
      <c r="I1180" s="24">
        <f t="shared" si="228"/>
        <v>1401.7</v>
      </c>
      <c r="J1180" s="3"/>
    </row>
    <row r="1181" spans="1:10" x14ac:dyDescent="0.2">
      <c r="A1181" s="5" t="s">
        <v>80</v>
      </c>
      <c r="B1181" s="11" t="s">
        <v>40</v>
      </c>
      <c r="C1181" s="13" t="s">
        <v>18</v>
      </c>
      <c r="D1181" s="13" t="s">
        <v>9</v>
      </c>
      <c r="E1181" s="11"/>
      <c r="F1181" s="11"/>
      <c r="G1181" s="25">
        <f t="shared" si="228"/>
        <v>1401.7</v>
      </c>
      <c r="H1181" s="25">
        <f t="shared" si="228"/>
        <v>0</v>
      </c>
      <c r="I1181" s="25">
        <f t="shared" si="228"/>
        <v>1401.7</v>
      </c>
      <c r="J1181" s="3"/>
    </row>
    <row r="1182" spans="1:10" x14ac:dyDescent="0.2">
      <c r="A1182" s="82" t="s">
        <v>148</v>
      </c>
      <c r="B1182" s="11" t="s">
        <v>40</v>
      </c>
      <c r="C1182" s="13" t="s">
        <v>18</v>
      </c>
      <c r="D1182" s="13" t="s">
        <v>9</v>
      </c>
      <c r="E1182" s="11" t="s">
        <v>147</v>
      </c>
      <c r="F1182" s="11" t="s">
        <v>7</v>
      </c>
      <c r="G1182" s="25">
        <f t="shared" si="228"/>
        <v>1401.7</v>
      </c>
      <c r="H1182" s="25">
        <f t="shared" si="228"/>
        <v>0</v>
      </c>
      <c r="I1182" s="25">
        <f t="shared" si="228"/>
        <v>1401.7</v>
      </c>
      <c r="J1182" s="3"/>
    </row>
    <row r="1183" spans="1:10" ht="24" x14ac:dyDescent="0.2">
      <c r="A1183" s="5" t="s">
        <v>81</v>
      </c>
      <c r="B1183" s="11" t="s">
        <v>40</v>
      </c>
      <c r="C1183" s="13" t="s">
        <v>18</v>
      </c>
      <c r="D1183" s="13" t="s">
        <v>9</v>
      </c>
      <c r="E1183" s="11" t="s">
        <v>187</v>
      </c>
      <c r="F1183" s="11" t="s">
        <v>7</v>
      </c>
      <c r="G1183" s="25">
        <f t="shared" ref="G1183:I1184" si="229">G1184</f>
        <v>1401.7</v>
      </c>
      <c r="H1183" s="25">
        <f t="shared" si="229"/>
        <v>0</v>
      </c>
      <c r="I1183" s="25">
        <f t="shared" si="229"/>
        <v>1401.7</v>
      </c>
      <c r="J1183" s="3"/>
    </row>
    <row r="1184" spans="1:10" x14ac:dyDescent="0.2">
      <c r="A1184" s="61" t="s">
        <v>163</v>
      </c>
      <c r="B1184" s="11" t="s">
        <v>40</v>
      </c>
      <c r="C1184" s="13" t="s">
        <v>18</v>
      </c>
      <c r="D1184" s="13" t="s">
        <v>9</v>
      </c>
      <c r="E1184" s="11" t="s">
        <v>187</v>
      </c>
      <c r="F1184" s="11" t="s">
        <v>161</v>
      </c>
      <c r="G1184" s="25">
        <f t="shared" si="229"/>
        <v>1401.7</v>
      </c>
      <c r="H1184" s="25">
        <f t="shared" si="229"/>
        <v>0</v>
      </c>
      <c r="I1184" s="25">
        <f t="shared" si="229"/>
        <v>1401.7</v>
      </c>
      <c r="J1184" s="3"/>
    </row>
    <row r="1185" spans="1:10" x14ac:dyDescent="0.2">
      <c r="A1185" s="5" t="s">
        <v>102</v>
      </c>
      <c r="B1185" s="11" t="s">
        <v>40</v>
      </c>
      <c r="C1185" s="13" t="s">
        <v>18</v>
      </c>
      <c r="D1185" s="13" t="s">
        <v>9</v>
      </c>
      <c r="E1185" s="11" t="s">
        <v>187</v>
      </c>
      <c r="F1185" s="11" t="s">
        <v>103</v>
      </c>
      <c r="G1185" s="25">
        <f>G1186</f>
        <v>1401.7</v>
      </c>
      <c r="H1185" s="25">
        <f>H1186</f>
        <v>0</v>
      </c>
      <c r="I1185" s="25">
        <f>I1186</f>
        <v>1401.7</v>
      </c>
      <c r="J1185" s="3"/>
    </row>
    <row r="1186" spans="1:10" x14ac:dyDescent="0.2">
      <c r="A1186" s="26" t="s">
        <v>85</v>
      </c>
      <c r="B1186" s="64" t="s">
        <v>40</v>
      </c>
      <c r="C1186" s="65" t="s">
        <v>18</v>
      </c>
      <c r="D1186" s="65" t="s">
        <v>9</v>
      </c>
      <c r="E1186" s="64" t="s">
        <v>187</v>
      </c>
      <c r="F1186" s="64" t="s">
        <v>103</v>
      </c>
      <c r="G1186" s="66">
        <v>1401.7</v>
      </c>
      <c r="H1186" s="66"/>
      <c r="I1186" s="66">
        <f>G1186+H1186</f>
        <v>1401.7</v>
      </c>
      <c r="J1186" s="3"/>
    </row>
    <row r="1187" spans="1:10" ht="24" x14ac:dyDescent="0.2">
      <c r="A1187" s="115" t="s">
        <v>73</v>
      </c>
      <c r="B1187" s="22" t="s">
        <v>40</v>
      </c>
      <c r="C1187" s="51" t="s">
        <v>34</v>
      </c>
      <c r="D1187" s="51" t="s">
        <v>56</v>
      </c>
      <c r="E1187" s="22" t="s">
        <v>7</v>
      </c>
      <c r="F1187" s="22" t="s">
        <v>7</v>
      </c>
      <c r="G1187" s="24">
        <f>G1188+G1200</f>
        <v>39307.4</v>
      </c>
      <c r="H1187" s="24">
        <f>H1188+H1200</f>
        <v>13442.599999999999</v>
      </c>
      <c r="I1187" s="24">
        <f>I1188+I1200</f>
        <v>52750</v>
      </c>
      <c r="J1187" s="3"/>
    </row>
    <row r="1188" spans="1:10" ht="24" x14ac:dyDescent="0.2">
      <c r="A1188" s="106" t="s">
        <v>74</v>
      </c>
      <c r="B1188" s="11" t="s">
        <v>40</v>
      </c>
      <c r="C1188" s="13" t="s">
        <v>34</v>
      </c>
      <c r="D1188" s="13" t="s">
        <v>8</v>
      </c>
      <c r="E1188" s="11" t="s">
        <v>7</v>
      </c>
      <c r="F1188" s="11" t="s">
        <v>7</v>
      </c>
      <c r="G1188" s="25">
        <f>G1189</f>
        <v>5858</v>
      </c>
      <c r="H1188" s="25">
        <f>H1189</f>
        <v>0</v>
      </c>
      <c r="I1188" s="25">
        <f>I1189</f>
        <v>5858</v>
      </c>
      <c r="J1188" s="3"/>
    </row>
    <row r="1189" spans="1:10" x14ac:dyDescent="0.2">
      <c r="A1189" s="5" t="s">
        <v>148</v>
      </c>
      <c r="B1189" s="11" t="s">
        <v>40</v>
      </c>
      <c r="C1189" s="13" t="s">
        <v>34</v>
      </c>
      <c r="D1189" s="13" t="s">
        <v>8</v>
      </c>
      <c r="E1189" s="11" t="s">
        <v>147</v>
      </c>
      <c r="F1189" s="11" t="s">
        <v>7</v>
      </c>
      <c r="G1189" s="25">
        <f>G1190+G1195</f>
        <v>5858</v>
      </c>
      <c r="H1189" s="25">
        <f>H1190+H1195</f>
        <v>0</v>
      </c>
      <c r="I1189" s="25">
        <f>I1190+I1195</f>
        <v>5858</v>
      </c>
      <c r="J1189" s="3"/>
    </row>
    <row r="1190" spans="1:10" ht="24" x14ac:dyDescent="0.2">
      <c r="A1190" s="5" t="s">
        <v>462</v>
      </c>
      <c r="B1190" s="11" t="s">
        <v>40</v>
      </c>
      <c r="C1190" s="13" t="s">
        <v>34</v>
      </c>
      <c r="D1190" s="13" t="s">
        <v>8</v>
      </c>
      <c r="E1190" s="11" t="s">
        <v>158</v>
      </c>
      <c r="F1190" s="11" t="s">
        <v>7</v>
      </c>
      <c r="G1190" s="25">
        <f>G1193</f>
        <v>4208</v>
      </c>
      <c r="H1190" s="25">
        <f>H1193</f>
        <v>0</v>
      </c>
      <c r="I1190" s="25">
        <f>I1193</f>
        <v>4208</v>
      </c>
      <c r="J1190" s="3"/>
    </row>
    <row r="1191" spans="1:10" x14ac:dyDescent="0.2">
      <c r="A1191" s="61" t="s">
        <v>163</v>
      </c>
      <c r="B1191" s="11" t="s">
        <v>40</v>
      </c>
      <c r="C1191" s="13" t="s">
        <v>34</v>
      </c>
      <c r="D1191" s="13" t="s">
        <v>8</v>
      </c>
      <c r="E1191" s="11" t="s">
        <v>158</v>
      </c>
      <c r="F1191" s="11" t="s">
        <v>161</v>
      </c>
      <c r="G1191" s="25">
        <f>G1192</f>
        <v>4208</v>
      </c>
      <c r="H1191" s="25">
        <f>H1192</f>
        <v>0</v>
      </c>
      <c r="I1191" s="25">
        <f>I1192</f>
        <v>4208</v>
      </c>
      <c r="J1191" s="3"/>
    </row>
    <row r="1192" spans="1:10" x14ac:dyDescent="0.2">
      <c r="A1192" s="61" t="s">
        <v>55</v>
      </c>
      <c r="B1192" s="11" t="s">
        <v>40</v>
      </c>
      <c r="C1192" s="13" t="s">
        <v>34</v>
      </c>
      <c r="D1192" s="13" t="s">
        <v>8</v>
      </c>
      <c r="E1192" s="11" t="s">
        <v>158</v>
      </c>
      <c r="F1192" s="11" t="s">
        <v>162</v>
      </c>
      <c r="G1192" s="25">
        <f t="shared" ref="G1192:I1193" si="230">G1193</f>
        <v>4208</v>
      </c>
      <c r="H1192" s="25">
        <f t="shared" si="230"/>
        <v>0</v>
      </c>
      <c r="I1192" s="25">
        <f t="shared" si="230"/>
        <v>4208</v>
      </c>
      <c r="J1192" s="3"/>
    </row>
    <row r="1193" spans="1:10" x14ac:dyDescent="0.2">
      <c r="A1193" s="5" t="s">
        <v>160</v>
      </c>
      <c r="B1193" s="11" t="s">
        <v>40</v>
      </c>
      <c r="C1193" s="13" t="s">
        <v>34</v>
      </c>
      <c r="D1193" s="13" t="s">
        <v>8</v>
      </c>
      <c r="E1193" s="11" t="s">
        <v>158</v>
      </c>
      <c r="F1193" s="11" t="s">
        <v>106</v>
      </c>
      <c r="G1193" s="25">
        <f t="shared" si="230"/>
        <v>4208</v>
      </c>
      <c r="H1193" s="25">
        <f t="shared" si="230"/>
        <v>0</v>
      </c>
      <c r="I1193" s="25">
        <f t="shared" si="230"/>
        <v>4208</v>
      </c>
      <c r="J1193" s="3"/>
    </row>
    <row r="1194" spans="1:10" x14ac:dyDescent="0.2">
      <c r="A1194" s="26" t="s">
        <v>64</v>
      </c>
      <c r="B1194" s="64" t="s">
        <v>40</v>
      </c>
      <c r="C1194" s="65" t="s">
        <v>34</v>
      </c>
      <c r="D1194" s="65" t="s">
        <v>8</v>
      </c>
      <c r="E1194" s="64" t="s">
        <v>158</v>
      </c>
      <c r="F1194" s="64" t="s">
        <v>106</v>
      </c>
      <c r="G1194" s="66">
        <v>4208</v>
      </c>
      <c r="H1194" s="66"/>
      <c r="I1194" s="66">
        <f>G1194+H1194</f>
        <v>4208</v>
      </c>
      <c r="J1194" s="3"/>
    </row>
    <row r="1195" spans="1:10" x14ac:dyDescent="0.2">
      <c r="A1195" s="5" t="s">
        <v>402</v>
      </c>
      <c r="B1195" s="11" t="s">
        <v>40</v>
      </c>
      <c r="C1195" s="13" t="s">
        <v>34</v>
      </c>
      <c r="D1195" s="13" t="s">
        <v>8</v>
      </c>
      <c r="E1195" s="11" t="s">
        <v>416</v>
      </c>
      <c r="F1195" s="11" t="s">
        <v>7</v>
      </c>
      <c r="G1195" s="25">
        <f>G1198</f>
        <v>1650</v>
      </c>
      <c r="H1195" s="25">
        <f>H1198</f>
        <v>0</v>
      </c>
      <c r="I1195" s="25">
        <f>I1198</f>
        <v>1650</v>
      </c>
      <c r="J1195" s="3"/>
    </row>
    <row r="1196" spans="1:10" x14ac:dyDescent="0.2">
      <c r="A1196" s="6" t="s">
        <v>163</v>
      </c>
      <c r="B1196" s="11" t="s">
        <v>40</v>
      </c>
      <c r="C1196" s="13" t="s">
        <v>34</v>
      </c>
      <c r="D1196" s="13" t="s">
        <v>8</v>
      </c>
      <c r="E1196" s="11" t="s">
        <v>416</v>
      </c>
      <c r="F1196" s="11" t="s">
        <v>161</v>
      </c>
      <c r="G1196" s="25">
        <f t="shared" ref="G1196:I1198" si="231">G1197</f>
        <v>1650</v>
      </c>
      <c r="H1196" s="25">
        <f t="shared" si="231"/>
        <v>0</v>
      </c>
      <c r="I1196" s="25">
        <f t="shared" si="231"/>
        <v>1650</v>
      </c>
      <c r="J1196" s="3"/>
    </row>
    <row r="1197" spans="1:10" x14ac:dyDescent="0.2">
      <c r="A1197" s="6" t="s">
        <v>55</v>
      </c>
      <c r="B1197" s="11" t="s">
        <v>40</v>
      </c>
      <c r="C1197" s="13" t="s">
        <v>34</v>
      </c>
      <c r="D1197" s="13" t="s">
        <v>8</v>
      </c>
      <c r="E1197" s="11" t="s">
        <v>416</v>
      </c>
      <c r="F1197" s="11" t="s">
        <v>162</v>
      </c>
      <c r="G1197" s="25">
        <f t="shared" si="231"/>
        <v>1650</v>
      </c>
      <c r="H1197" s="25">
        <f t="shared" si="231"/>
        <v>0</v>
      </c>
      <c r="I1197" s="25">
        <f t="shared" si="231"/>
        <v>1650</v>
      </c>
      <c r="J1197" s="3"/>
    </row>
    <row r="1198" spans="1:10" x14ac:dyDescent="0.2">
      <c r="A1198" s="5" t="s">
        <v>160</v>
      </c>
      <c r="B1198" s="11" t="s">
        <v>40</v>
      </c>
      <c r="C1198" s="13" t="s">
        <v>34</v>
      </c>
      <c r="D1198" s="13" t="s">
        <v>8</v>
      </c>
      <c r="E1198" s="11" t="s">
        <v>416</v>
      </c>
      <c r="F1198" s="11" t="s">
        <v>106</v>
      </c>
      <c r="G1198" s="25">
        <f t="shared" si="231"/>
        <v>1650</v>
      </c>
      <c r="H1198" s="25">
        <f t="shared" si="231"/>
        <v>0</v>
      </c>
      <c r="I1198" s="25">
        <f t="shared" si="231"/>
        <v>1650</v>
      </c>
      <c r="J1198" s="3"/>
    </row>
    <row r="1199" spans="1:10" x14ac:dyDescent="0.2">
      <c r="A1199" s="26" t="s">
        <v>65</v>
      </c>
      <c r="B1199" s="64" t="s">
        <v>40</v>
      </c>
      <c r="C1199" s="65" t="s">
        <v>34</v>
      </c>
      <c r="D1199" s="65" t="s">
        <v>8</v>
      </c>
      <c r="E1199" s="64" t="s">
        <v>416</v>
      </c>
      <c r="F1199" s="64" t="s">
        <v>106</v>
      </c>
      <c r="G1199" s="66">
        <v>1650</v>
      </c>
      <c r="H1199" s="66"/>
      <c r="I1199" s="66">
        <f>G1199+H1199</f>
        <v>1650</v>
      </c>
      <c r="J1199" s="3"/>
    </row>
    <row r="1200" spans="1:10" x14ac:dyDescent="0.2">
      <c r="A1200" s="106" t="s">
        <v>75</v>
      </c>
      <c r="B1200" s="11" t="s">
        <v>40</v>
      </c>
      <c r="C1200" s="13" t="s">
        <v>34</v>
      </c>
      <c r="D1200" s="13" t="s">
        <v>18</v>
      </c>
      <c r="E1200" s="11"/>
      <c r="F1200" s="11"/>
      <c r="G1200" s="25">
        <f t="shared" ref="G1200:I1203" si="232">G1201</f>
        <v>33449.4</v>
      </c>
      <c r="H1200" s="25">
        <f t="shared" si="232"/>
        <v>13442.599999999999</v>
      </c>
      <c r="I1200" s="25">
        <f t="shared" si="232"/>
        <v>46892</v>
      </c>
      <c r="J1200" s="3"/>
    </row>
    <row r="1201" spans="1:12" x14ac:dyDescent="0.2">
      <c r="A1201" s="5" t="s">
        <v>148</v>
      </c>
      <c r="B1201" s="11" t="s">
        <v>40</v>
      </c>
      <c r="C1201" s="13" t="s">
        <v>34</v>
      </c>
      <c r="D1201" s="13" t="s">
        <v>18</v>
      </c>
      <c r="E1201" s="11" t="s">
        <v>147</v>
      </c>
      <c r="F1201" s="11" t="s">
        <v>7</v>
      </c>
      <c r="G1201" s="25">
        <f t="shared" si="232"/>
        <v>33449.4</v>
      </c>
      <c r="H1201" s="25">
        <f t="shared" si="232"/>
        <v>13442.599999999999</v>
      </c>
      <c r="I1201" s="25">
        <f t="shared" si="232"/>
        <v>46892</v>
      </c>
      <c r="J1201" s="3"/>
    </row>
    <row r="1202" spans="1:12" ht="26.25" customHeight="1" x14ac:dyDescent="0.2">
      <c r="A1202" s="61" t="s">
        <v>157</v>
      </c>
      <c r="B1202" s="11" t="s">
        <v>40</v>
      </c>
      <c r="C1202" s="13" t="s">
        <v>34</v>
      </c>
      <c r="D1202" s="13" t="s">
        <v>18</v>
      </c>
      <c r="E1202" s="11" t="s">
        <v>159</v>
      </c>
      <c r="F1202" s="11" t="s">
        <v>7</v>
      </c>
      <c r="G1202" s="25">
        <f t="shared" si="232"/>
        <v>33449.4</v>
      </c>
      <c r="H1202" s="25">
        <f t="shared" si="232"/>
        <v>13442.599999999999</v>
      </c>
      <c r="I1202" s="25">
        <f t="shared" si="232"/>
        <v>46892</v>
      </c>
      <c r="J1202" s="3"/>
    </row>
    <row r="1203" spans="1:12" x14ac:dyDescent="0.2">
      <c r="A1203" s="61" t="s">
        <v>163</v>
      </c>
      <c r="B1203" s="11" t="s">
        <v>40</v>
      </c>
      <c r="C1203" s="13" t="s">
        <v>34</v>
      </c>
      <c r="D1203" s="13" t="s">
        <v>18</v>
      </c>
      <c r="E1203" s="11" t="s">
        <v>159</v>
      </c>
      <c r="F1203" s="11" t="s">
        <v>161</v>
      </c>
      <c r="G1203" s="25">
        <f t="shared" si="232"/>
        <v>33449.4</v>
      </c>
      <c r="H1203" s="25">
        <f t="shared" si="232"/>
        <v>13442.599999999999</v>
      </c>
      <c r="I1203" s="25">
        <f t="shared" si="232"/>
        <v>46892</v>
      </c>
      <c r="J1203" s="3"/>
    </row>
    <row r="1204" spans="1:12" x14ac:dyDescent="0.2">
      <c r="A1204" s="61" t="s">
        <v>55</v>
      </c>
      <c r="B1204" s="11" t="s">
        <v>40</v>
      </c>
      <c r="C1204" s="13" t="s">
        <v>34</v>
      </c>
      <c r="D1204" s="13" t="s">
        <v>18</v>
      </c>
      <c r="E1204" s="11" t="s">
        <v>159</v>
      </c>
      <c r="F1204" s="11" t="s">
        <v>162</v>
      </c>
      <c r="G1204" s="25">
        <f>G1205</f>
        <v>33449.4</v>
      </c>
      <c r="H1204" s="25">
        <f>H1205</f>
        <v>13442.599999999999</v>
      </c>
      <c r="I1204" s="25">
        <f>I1205</f>
        <v>46892</v>
      </c>
      <c r="J1204" s="3"/>
    </row>
    <row r="1205" spans="1:12" x14ac:dyDescent="0.2">
      <c r="A1205" s="26" t="s">
        <v>75</v>
      </c>
      <c r="B1205" s="64" t="s">
        <v>40</v>
      </c>
      <c r="C1205" s="65" t="s">
        <v>34</v>
      </c>
      <c r="D1205" s="65" t="s">
        <v>18</v>
      </c>
      <c r="E1205" s="64" t="s">
        <v>159</v>
      </c>
      <c r="F1205" s="64" t="s">
        <v>107</v>
      </c>
      <c r="G1205" s="66">
        <v>33449.4</v>
      </c>
      <c r="H1205" s="66">
        <f>10000+2829.8+612.8</f>
        <v>13442.599999999999</v>
      </c>
      <c r="I1205" s="66">
        <f>G1205+H1205</f>
        <v>46892</v>
      </c>
      <c r="J1205" s="3"/>
      <c r="K1205" s="3"/>
      <c r="L1205" s="3"/>
    </row>
    <row r="1208" spans="1:12" x14ac:dyDescent="0.2">
      <c r="A1208" s="9"/>
      <c r="G1208" s="15"/>
    </row>
    <row r="1209" spans="1:12" x14ac:dyDescent="0.2">
      <c r="A1209" s="9"/>
    </row>
    <row r="1210" spans="1:12" x14ac:dyDescent="0.2">
      <c r="A1210" s="9"/>
    </row>
    <row r="1211" spans="1:12" x14ac:dyDescent="0.2">
      <c r="A1211" s="9"/>
    </row>
    <row r="1212" spans="1:12" ht="13.5" x14ac:dyDescent="0.25">
      <c r="A1212" s="220"/>
    </row>
    <row r="1213" spans="1:12" ht="13.5" x14ac:dyDescent="0.25">
      <c r="A1213" s="220"/>
    </row>
    <row r="1214" spans="1:12" ht="13.5" x14ac:dyDescent="0.25">
      <c r="A1214" s="220"/>
    </row>
    <row r="1215" spans="1:12" ht="13.5" x14ac:dyDescent="0.25">
      <c r="A1215" s="220"/>
    </row>
    <row r="1216" spans="1:12" x14ac:dyDescent="0.2">
      <c r="A1216" s="9"/>
    </row>
    <row r="1217" spans="1:6" x14ac:dyDescent="0.2">
      <c r="A1217" s="9"/>
    </row>
    <row r="1218" spans="1:6" x14ac:dyDescent="0.2">
      <c r="A1218" s="4"/>
      <c r="B1218" s="4"/>
      <c r="C1218" s="4"/>
      <c r="D1218" s="4"/>
      <c r="E1218" s="4"/>
      <c r="F1218" s="4"/>
    </row>
    <row r="1219" spans="1:6" x14ac:dyDescent="0.2">
      <c r="A1219" s="4"/>
      <c r="B1219" s="4"/>
      <c r="C1219" s="4"/>
      <c r="D1219" s="4"/>
      <c r="E1219" s="4"/>
      <c r="F1219" s="4"/>
    </row>
    <row r="1220" spans="1:6" x14ac:dyDescent="0.2">
      <c r="A1220" s="4"/>
      <c r="B1220" s="4"/>
      <c r="C1220" s="4"/>
      <c r="D1220" s="4"/>
      <c r="E1220" s="4"/>
      <c r="F1220" s="4"/>
    </row>
    <row r="1221" spans="1:6" x14ac:dyDescent="0.2">
      <c r="A1221" s="4"/>
      <c r="B1221" s="4"/>
      <c r="C1221" s="4"/>
      <c r="D1221" s="4"/>
      <c r="E1221" s="4"/>
      <c r="F1221" s="4"/>
    </row>
    <row r="1222" spans="1:6" x14ac:dyDescent="0.2">
      <c r="A1222" s="4"/>
      <c r="B1222" s="4"/>
      <c r="C1222" s="4"/>
      <c r="D1222" s="4"/>
      <c r="E1222" s="4"/>
      <c r="F1222" s="4"/>
    </row>
    <row r="1223" spans="1:6" x14ac:dyDescent="0.2">
      <c r="A1223" s="4"/>
      <c r="B1223" s="4"/>
      <c r="C1223" s="4"/>
      <c r="D1223" s="4"/>
      <c r="E1223" s="4"/>
      <c r="F1223" s="4"/>
    </row>
    <row r="1224" spans="1:6" x14ac:dyDescent="0.2">
      <c r="A1224" s="4"/>
      <c r="B1224" s="4"/>
      <c r="C1224" s="4"/>
      <c r="D1224" s="4"/>
      <c r="E1224" s="4"/>
      <c r="F1224" s="4"/>
    </row>
    <row r="1225" spans="1:6" x14ac:dyDescent="0.2">
      <c r="A1225" s="4"/>
      <c r="B1225" s="4"/>
      <c r="C1225" s="4"/>
      <c r="D1225" s="4"/>
      <c r="E1225" s="4"/>
      <c r="F1225" s="4"/>
    </row>
    <row r="1226" spans="1:6" x14ac:dyDescent="0.2">
      <c r="A1226" s="4"/>
      <c r="B1226" s="4"/>
      <c r="C1226" s="4"/>
      <c r="D1226" s="4"/>
      <c r="E1226" s="4"/>
      <c r="F1226" s="4"/>
    </row>
    <row r="1227" spans="1:6" x14ac:dyDescent="0.2">
      <c r="A1227" s="4"/>
      <c r="B1227" s="4"/>
      <c r="C1227" s="4"/>
      <c r="D1227" s="4"/>
      <c r="E1227" s="4"/>
      <c r="F1227" s="4"/>
    </row>
    <row r="1228" spans="1:6" x14ac:dyDescent="0.2">
      <c r="A1228" s="4"/>
      <c r="B1228" s="4"/>
      <c r="C1228" s="4"/>
      <c r="D1228" s="4"/>
      <c r="E1228" s="4"/>
      <c r="F1228" s="4"/>
    </row>
    <row r="1229" spans="1:6" x14ac:dyDescent="0.2">
      <c r="A1229" s="4"/>
      <c r="B1229" s="4"/>
      <c r="C1229" s="4"/>
      <c r="D1229" s="4"/>
      <c r="E1229" s="4"/>
      <c r="F1229" s="4"/>
    </row>
    <row r="1230" spans="1:6" x14ac:dyDescent="0.2">
      <c r="A1230" s="4"/>
      <c r="B1230" s="4"/>
      <c r="C1230" s="4"/>
      <c r="D1230" s="4"/>
      <c r="E1230" s="4"/>
      <c r="F1230" s="4"/>
    </row>
    <row r="1231" spans="1:6" x14ac:dyDescent="0.2">
      <c r="A1231" s="4"/>
      <c r="B1231" s="4"/>
      <c r="C1231" s="4"/>
      <c r="D1231" s="4"/>
      <c r="E1231" s="4"/>
      <c r="F1231" s="4"/>
    </row>
    <row r="1232" spans="1:6" x14ac:dyDescent="0.2">
      <c r="A1232" s="4"/>
      <c r="B1232" s="4"/>
      <c r="C1232" s="4"/>
      <c r="D1232" s="4"/>
      <c r="E1232" s="4"/>
      <c r="F1232" s="4"/>
    </row>
    <row r="1233" spans="1:6" x14ac:dyDescent="0.2">
      <c r="A1233" s="4"/>
      <c r="B1233" s="4"/>
      <c r="C1233" s="4"/>
      <c r="D1233" s="4"/>
      <c r="E1233" s="4"/>
      <c r="F1233" s="4"/>
    </row>
    <row r="1234" spans="1:6" x14ac:dyDescent="0.2">
      <c r="A1234" s="4"/>
      <c r="B1234" s="4"/>
      <c r="C1234" s="4"/>
      <c r="D1234" s="4"/>
      <c r="E1234" s="4"/>
      <c r="F1234" s="4"/>
    </row>
    <row r="1235" spans="1:6" x14ac:dyDescent="0.2">
      <c r="A1235" s="4"/>
      <c r="B1235" s="4"/>
      <c r="C1235" s="4"/>
      <c r="D1235" s="4"/>
      <c r="E1235" s="4"/>
      <c r="F1235" s="4"/>
    </row>
    <row r="1236" spans="1:6" x14ac:dyDescent="0.2">
      <c r="A1236" s="4"/>
      <c r="B1236" s="4"/>
      <c r="C1236" s="4"/>
      <c r="D1236" s="4"/>
      <c r="E1236" s="4"/>
      <c r="F1236" s="4"/>
    </row>
    <row r="1237" spans="1:6" x14ac:dyDescent="0.2">
      <c r="A1237" s="4"/>
      <c r="B1237" s="4"/>
      <c r="C1237" s="4"/>
      <c r="D1237" s="4"/>
      <c r="E1237" s="4"/>
      <c r="F1237" s="4"/>
    </row>
    <row r="1238" spans="1:6" x14ac:dyDescent="0.2">
      <c r="A1238" s="4"/>
      <c r="B1238" s="4"/>
      <c r="C1238" s="4"/>
      <c r="D1238" s="4"/>
      <c r="E1238" s="4"/>
      <c r="F1238" s="4"/>
    </row>
    <row r="1239" spans="1:6" x14ac:dyDescent="0.2">
      <c r="A1239" s="4"/>
      <c r="B1239" s="4"/>
      <c r="C1239" s="4"/>
      <c r="D1239" s="4"/>
      <c r="E1239" s="4"/>
      <c r="F1239" s="4"/>
    </row>
    <row r="1240" spans="1:6" x14ac:dyDescent="0.2">
      <c r="A1240" s="4"/>
      <c r="B1240" s="4"/>
      <c r="C1240" s="4"/>
      <c r="D1240" s="4"/>
      <c r="E1240" s="4"/>
      <c r="F1240" s="4"/>
    </row>
    <row r="1241" spans="1:6" x14ac:dyDescent="0.2">
      <c r="A1241" s="4"/>
      <c r="B1241" s="4"/>
      <c r="C1241" s="4"/>
      <c r="D1241" s="4"/>
      <c r="E1241" s="4"/>
      <c r="F1241" s="4"/>
    </row>
    <row r="1242" spans="1:6" x14ac:dyDescent="0.2">
      <c r="A1242" s="4"/>
      <c r="B1242" s="4"/>
      <c r="C1242" s="4"/>
      <c r="D1242" s="4"/>
      <c r="E1242" s="4"/>
      <c r="F1242" s="4"/>
    </row>
    <row r="1243" spans="1:6" x14ac:dyDescent="0.2">
      <c r="A1243" s="4"/>
      <c r="B1243" s="4"/>
      <c r="C1243" s="4"/>
      <c r="D1243" s="4"/>
      <c r="E1243" s="4"/>
      <c r="F1243" s="4"/>
    </row>
    <row r="1244" spans="1:6" x14ac:dyDescent="0.2">
      <c r="A1244" s="4"/>
      <c r="B1244" s="4"/>
      <c r="C1244" s="4"/>
      <c r="D1244" s="4"/>
      <c r="E1244" s="4"/>
      <c r="F1244" s="4"/>
    </row>
    <row r="1245" spans="1:6" x14ac:dyDescent="0.2">
      <c r="A1245" s="4"/>
      <c r="B1245" s="4"/>
      <c r="C1245" s="4"/>
      <c r="D1245" s="4"/>
      <c r="E1245" s="4"/>
      <c r="F1245" s="4"/>
    </row>
    <row r="1246" spans="1:6" x14ac:dyDescent="0.2">
      <c r="A1246" s="4"/>
      <c r="B1246" s="4"/>
      <c r="C1246" s="4"/>
      <c r="D1246" s="4"/>
      <c r="E1246" s="4"/>
      <c r="F1246" s="4"/>
    </row>
    <row r="1247" spans="1:6" x14ac:dyDescent="0.2">
      <c r="A1247" s="4"/>
      <c r="B1247" s="4"/>
      <c r="C1247" s="4"/>
      <c r="D1247" s="4"/>
      <c r="E1247" s="4"/>
      <c r="F1247" s="4"/>
    </row>
    <row r="1248" spans="1:6" x14ac:dyDescent="0.2">
      <c r="A1248" s="4"/>
      <c r="B1248" s="4"/>
      <c r="C1248" s="4"/>
      <c r="D1248" s="4"/>
      <c r="E1248" s="4"/>
      <c r="F1248" s="4"/>
    </row>
    <row r="1249" spans="1:6" x14ac:dyDescent="0.2">
      <c r="A1249" s="4"/>
      <c r="B1249" s="4"/>
      <c r="C1249" s="4"/>
      <c r="D1249" s="4"/>
      <c r="E1249" s="4"/>
      <c r="F1249" s="4"/>
    </row>
    <row r="1250" spans="1:6" x14ac:dyDescent="0.2">
      <c r="A1250" s="4"/>
      <c r="B1250" s="4"/>
      <c r="C1250" s="4"/>
      <c r="D1250" s="4"/>
      <c r="E1250" s="4"/>
      <c r="F1250" s="4"/>
    </row>
    <row r="1251" spans="1:6" x14ac:dyDescent="0.2">
      <c r="A1251" s="4"/>
      <c r="B1251" s="4"/>
      <c r="C1251" s="4"/>
      <c r="D1251" s="4"/>
      <c r="E1251" s="4"/>
      <c r="F1251" s="4"/>
    </row>
    <row r="1252" spans="1:6" x14ac:dyDescent="0.2">
      <c r="A1252" s="4"/>
      <c r="B1252" s="4"/>
      <c r="C1252" s="4"/>
      <c r="D1252" s="4"/>
      <c r="E1252" s="4"/>
      <c r="F1252" s="4"/>
    </row>
    <row r="1253" spans="1:6" x14ac:dyDescent="0.2">
      <c r="A1253" s="4"/>
      <c r="B1253" s="4"/>
      <c r="C1253" s="4"/>
      <c r="D1253" s="4"/>
      <c r="E1253" s="4"/>
      <c r="F1253" s="4"/>
    </row>
    <row r="1254" spans="1:6" x14ac:dyDescent="0.2">
      <c r="A1254" s="4"/>
      <c r="B1254" s="4"/>
      <c r="C1254" s="4"/>
      <c r="D1254" s="4"/>
      <c r="E1254" s="4"/>
      <c r="F1254" s="4"/>
    </row>
    <row r="1255" spans="1:6" x14ac:dyDescent="0.2">
      <c r="A1255" s="4"/>
      <c r="B1255" s="4"/>
      <c r="C1255" s="4"/>
      <c r="D1255" s="4"/>
      <c r="E1255" s="4"/>
      <c r="F1255" s="4"/>
    </row>
    <row r="1256" spans="1:6" x14ac:dyDescent="0.2">
      <c r="A1256" s="4"/>
      <c r="B1256" s="4"/>
      <c r="C1256" s="4"/>
      <c r="D1256" s="4"/>
      <c r="E1256" s="4"/>
      <c r="F1256" s="4"/>
    </row>
    <row r="1257" spans="1:6" x14ac:dyDescent="0.2">
      <c r="A1257" s="4"/>
      <c r="B1257" s="4"/>
      <c r="C1257" s="4"/>
      <c r="D1257" s="4"/>
      <c r="E1257" s="4"/>
      <c r="F1257" s="4"/>
    </row>
    <row r="1258" spans="1:6" x14ac:dyDescent="0.2">
      <c r="A1258" s="4"/>
      <c r="B1258" s="4"/>
      <c r="C1258" s="4"/>
      <c r="D1258" s="4"/>
      <c r="E1258" s="4"/>
      <c r="F1258" s="4"/>
    </row>
    <row r="1259" spans="1:6" x14ac:dyDescent="0.2">
      <c r="A1259" s="4"/>
      <c r="B1259" s="4"/>
      <c r="C1259" s="4"/>
      <c r="D1259" s="4"/>
      <c r="E1259" s="4"/>
      <c r="F1259" s="4"/>
    </row>
    <row r="1260" spans="1:6" x14ac:dyDescent="0.2">
      <c r="A1260" s="4"/>
      <c r="B1260" s="4"/>
      <c r="C1260" s="4"/>
      <c r="D1260" s="4"/>
      <c r="E1260" s="4"/>
      <c r="F1260" s="4"/>
    </row>
    <row r="1261" spans="1:6" x14ac:dyDescent="0.2">
      <c r="A1261" s="4"/>
      <c r="B1261" s="4"/>
      <c r="C1261" s="4"/>
      <c r="D1261" s="4"/>
      <c r="E1261" s="4"/>
      <c r="F1261" s="4"/>
    </row>
    <row r="1262" spans="1:6" x14ac:dyDescent="0.2">
      <c r="A1262" s="4"/>
      <c r="B1262" s="4"/>
      <c r="C1262" s="4"/>
      <c r="D1262" s="4"/>
      <c r="E1262" s="4"/>
      <c r="F1262" s="4"/>
    </row>
    <row r="1263" spans="1:6" x14ac:dyDescent="0.2">
      <c r="A1263" s="4"/>
      <c r="B1263" s="4"/>
      <c r="C1263" s="4"/>
      <c r="D1263" s="4"/>
      <c r="E1263" s="4"/>
      <c r="F1263" s="4"/>
    </row>
    <row r="1264" spans="1:6" x14ac:dyDescent="0.2">
      <c r="A1264" s="4"/>
      <c r="B1264" s="4"/>
      <c r="C1264" s="4"/>
      <c r="D1264" s="4"/>
      <c r="E1264" s="4"/>
      <c r="F1264" s="4"/>
    </row>
    <row r="1265" spans="1:6" x14ac:dyDescent="0.2">
      <c r="A1265" s="4"/>
      <c r="B1265" s="4"/>
      <c r="C1265" s="4"/>
      <c r="D1265" s="4"/>
      <c r="E1265" s="4"/>
      <c r="F1265" s="4"/>
    </row>
    <row r="1266" spans="1:6" x14ac:dyDescent="0.2">
      <c r="A1266" s="4"/>
      <c r="B1266" s="4"/>
      <c r="C1266" s="4"/>
      <c r="D1266" s="4"/>
      <c r="E1266" s="4"/>
      <c r="F1266" s="4"/>
    </row>
    <row r="1267" spans="1:6" x14ac:dyDescent="0.2">
      <c r="A1267" s="4"/>
      <c r="B1267" s="4"/>
      <c r="C1267" s="4"/>
      <c r="D1267" s="4"/>
      <c r="E1267" s="4"/>
      <c r="F1267" s="4"/>
    </row>
    <row r="1268" spans="1:6" x14ac:dyDescent="0.2">
      <c r="A1268" s="4"/>
      <c r="B1268" s="4"/>
      <c r="C1268" s="4"/>
      <c r="D1268" s="4"/>
      <c r="E1268" s="4"/>
      <c r="F1268" s="4"/>
    </row>
    <row r="1269" spans="1:6" x14ac:dyDescent="0.2">
      <c r="A1269" s="4"/>
      <c r="B1269" s="4"/>
      <c r="C1269" s="4"/>
      <c r="D1269" s="4"/>
      <c r="E1269" s="4"/>
      <c r="F1269" s="4"/>
    </row>
    <row r="1270" spans="1:6" x14ac:dyDescent="0.2">
      <c r="A1270" s="4"/>
      <c r="B1270" s="4"/>
      <c r="C1270" s="4"/>
      <c r="D1270" s="4"/>
      <c r="E1270" s="4"/>
      <c r="F1270" s="4"/>
    </row>
    <row r="1271" spans="1:6" x14ac:dyDescent="0.2">
      <c r="A1271" s="4"/>
      <c r="B1271" s="4"/>
      <c r="C1271" s="4"/>
      <c r="D1271" s="4"/>
      <c r="E1271" s="4"/>
      <c r="F1271" s="4"/>
    </row>
    <row r="1272" spans="1:6" x14ac:dyDescent="0.2">
      <c r="A1272" s="4"/>
      <c r="B1272" s="4"/>
      <c r="C1272" s="4"/>
      <c r="D1272" s="4"/>
      <c r="E1272" s="4"/>
      <c r="F1272" s="4"/>
    </row>
    <row r="1273" spans="1:6" x14ac:dyDescent="0.2">
      <c r="A1273" s="4"/>
      <c r="B1273" s="4"/>
      <c r="C1273" s="4"/>
      <c r="D1273" s="4"/>
      <c r="E1273" s="4"/>
      <c r="F1273" s="4"/>
    </row>
    <row r="1274" spans="1:6" x14ac:dyDescent="0.2">
      <c r="A1274" s="4"/>
      <c r="B1274" s="4"/>
      <c r="C1274" s="4"/>
      <c r="D1274" s="4"/>
      <c r="E1274" s="4"/>
      <c r="F1274" s="4"/>
    </row>
    <row r="1275" spans="1:6" x14ac:dyDescent="0.2">
      <c r="A1275" s="4"/>
      <c r="B1275" s="4"/>
      <c r="C1275" s="4"/>
      <c r="D1275" s="4"/>
      <c r="E1275" s="4"/>
      <c r="F1275" s="4"/>
    </row>
    <row r="1276" spans="1:6" x14ac:dyDescent="0.2">
      <c r="A1276" s="4"/>
      <c r="B1276" s="4"/>
      <c r="C1276" s="4"/>
      <c r="D1276" s="4"/>
      <c r="E1276" s="4"/>
      <c r="F1276" s="4"/>
    </row>
    <row r="1277" spans="1:6" x14ac:dyDescent="0.2">
      <c r="A1277" s="4"/>
      <c r="B1277" s="4"/>
      <c r="C1277" s="4"/>
      <c r="D1277" s="4"/>
      <c r="E1277" s="4"/>
      <c r="F1277" s="4"/>
    </row>
    <row r="1278" spans="1:6" x14ac:dyDescent="0.2">
      <c r="A1278" s="4"/>
      <c r="B1278" s="4"/>
      <c r="C1278" s="4"/>
      <c r="D1278" s="4"/>
      <c r="E1278" s="4"/>
      <c r="F1278" s="4"/>
    </row>
    <row r="1279" spans="1:6" x14ac:dyDescent="0.2">
      <c r="A1279" s="4"/>
      <c r="B1279" s="4"/>
      <c r="C1279" s="4"/>
      <c r="D1279" s="4"/>
      <c r="E1279" s="4"/>
      <c r="F1279" s="4"/>
    </row>
    <row r="1280" spans="1:6" x14ac:dyDescent="0.2">
      <c r="A1280" s="4"/>
      <c r="B1280" s="4"/>
      <c r="C1280" s="4"/>
      <c r="D1280" s="4"/>
      <c r="E1280" s="4"/>
      <c r="F1280" s="4"/>
    </row>
    <row r="1281" spans="1:6" x14ac:dyDescent="0.2">
      <c r="A1281" s="4"/>
      <c r="B1281" s="4"/>
      <c r="C1281" s="4"/>
      <c r="D1281" s="4"/>
      <c r="E1281" s="4"/>
      <c r="F1281" s="4"/>
    </row>
    <row r="1282" spans="1:6" x14ac:dyDescent="0.2">
      <c r="A1282" s="4"/>
      <c r="B1282" s="4"/>
      <c r="C1282" s="4"/>
      <c r="D1282" s="4"/>
      <c r="E1282" s="4"/>
      <c r="F1282" s="4"/>
    </row>
    <row r="1283" spans="1:6" x14ac:dyDescent="0.2">
      <c r="A1283" s="4"/>
      <c r="B1283" s="4"/>
      <c r="C1283" s="4"/>
      <c r="D1283" s="4"/>
      <c r="E1283" s="4"/>
      <c r="F1283" s="4"/>
    </row>
    <row r="1284" spans="1:6" x14ac:dyDescent="0.2">
      <c r="A1284" s="4"/>
      <c r="B1284" s="4"/>
      <c r="C1284" s="4"/>
      <c r="D1284" s="4"/>
      <c r="E1284" s="4"/>
      <c r="F1284" s="4"/>
    </row>
    <row r="1285" spans="1:6" x14ac:dyDescent="0.2">
      <c r="A1285" s="4"/>
      <c r="B1285" s="4"/>
      <c r="C1285" s="4"/>
      <c r="D1285" s="4"/>
      <c r="E1285" s="4"/>
      <c r="F1285" s="4"/>
    </row>
    <row r="1286" spans="1:6" x14ac:dyDescent="0.2">
      <c r="A1286" s="4"/>
      <c r="B1286" s="4"/>
      <c r="C1286" s="4"/>
      <c r="D1286" s="4"/>
      <c r="E1286" s="4"/>
      <c r="F1286" s="4"/>
    </row>
    <row r="1287" spans="1:6" x14ac:dyDescent="0.2">
      <c r="A1287" s="4"/>
      <c r="B1287" s="4"/>
      <c r="C1287" s="4"/>
      <c r="D1287" s="4"/>
      <c r="E1287" s="4"/>
      <c r="F1287" s="4"/>
    </row>
    <row r="1288" spans="1:6" x14ac:dyDescent="0.2">
      <c r="A1288" s="4"/>
      <c r="B1288" s="4"/>
      <c r="C1288" s="4"/>
      <c r="D1288" s="4"/>
      <c r="E1288" s="4"/>
      <c r="F1288" s="4"/>
    </row>
    <row r="1289" spans="1:6" x14ac:dyDescent="0.2">
      <c r="A1289" s="4"/>
      <c r="B1289" s="4"/>
      <c r="C1289" s="4"/>
      <c r="D1289" s="4"/>
      <c r="E1289" s="4"/>
      <c r="F1289" s="4"/>
    </row>
    <row r="1290" spans="1:6" x14ac:dyDescent="0.2">
      <c r="A1290" s="4"/>
      <c r="B1290" s="4"/>
      <c r="C1290" s="4"/>
      <c r="D1290" s="4"/>
      <c r="E1290" s="4"/>
      <c r="F1290" s="4"/>
    </row>
    <row r="1291" spans="1:6" x14ac:dyDescent="0.2">
      <c r="A1291" s="4"/>
      <c r="B1291" s="4"/>
      <c r="C1291" s="4"/>
      <c r="D1291" s="4"/>
      <c r="E1291" s="4"/>
      <c r="F1291" s="4"/>
    </row>
    <row r="1292" spans="1:6" x14ac:dyDescent="0.2">
      <c r="A1292" s="4"/>
      <c r="B1292" s="4"/>
      <c r="C1292" s="4"/>
      <c r="D1292" s="4"/>
      <c r="E1292" s="4"/>
      <c r="F1292" s="4"/>
    </row>
    <row r="1293" spans="1:6" x14ac:dyDescent="0.2">
      <c r="A1293" s="4"/>
      <c r="B1293" s="4"/>
      <c r="C1293" s="4"/>
      <c r="D1293" s="4"/>
      <c r="E1293" s="4"/>
      <c r="F1293" s="4"/>
    </row>
    <row r="1294" spans="1:6" x14ac:dyDescent="0.2">
      <c r="A1294" s="4"/>
      <c r="B1294" s="4"/>
      <c r="C1294" s="4"/>
      <c r="D1294" s="4"/>
      <c r="E1294" s="4"/>
      <c r="F1294" s="4"/>
    </row>
    <row r="1295" spans="1:6" x14ac:dyDescent="0.2">
      <c r="A1295" s="4"/>
      <c r="B1295" s="4"/>
      <c r="C1295" s="4"/>
      <c r="D1295" s="4"/>
      <c r="E1295" s="4"/>
      <c r="F1295" s="4"/>
    </row>
    <row r="1296" spans="1:6" x14ac:dyDescent="0.2">
      <c r="A1296" s="4"/>
      <c r="B1296" s="4"/>
      <c r="C1296" s="4"/>
      <c r="D1296" s="4"/>
      <c r="E1296" s="4"/>
      <c r="F1296" s="4"/>
    </row>
    <row r="1297" spans="1:6" x14ac:dyDescent="0.2">
      <c r="A1297" s="4"/>
      <c r="B1297" s="4"/>
      <c r="C1297" s="4"/>
      <c r="D1297" s="4"/>
      <c r="E1297" s="4"/>
      <c r="F1297" s="4"/>
    </row>
    <row r="1298" spans="1:6" x14ac:dyDescent="0.2">
      <c r="A1298" s="4"/>
      <c r="B1298" s="4"/>
      <c r="C1298" s="4"/>
      <c r="D1298" s="4"/>
      <c r="E1298" s="4"/>
      <c r="F1298" s="4"/>
    </row>
    <row r="1299" spans="1:6" x14ac:dyDescent="0.2">
      <c r="A1299" s="4"/>
      <c r="B1299" s="4"/>
      <c r="C1299" s="4"/>
      <c r="D1299" s="4"/>
      <c r="E1299" s="4"/>
      <c r="F1299" s="4"/>
    </row>
    <row r="1300" spans="1:6" x14ac:dyDescent="0.2">
      <c r="A1300" s="4"/>
      <c r="B1300" s="4"/>
      <c r="C1300" s="4"/>
      <c r="D1300" s="4"/>
      <c r="E1300" s="4"/>
      <c r="F1300" s="4"/>
    </row>
    <row r="1301" spans="1:6" x14ac:dyDescent="0.2">
      <c r="A1301" s="4"/>
      <c r="B1301" s="4"/>
      <c r="C1301" s="4"/>
      <c r="D1301" s="4"/>
      <c r="E1301" s="4"/>
      <c r="F1301" s="4"/>
    </row>
    <row r="1302" spans="1:6" x14ac:dyDescent="0.2">
      <c r="A1302" s="4"/>
      <c r="B1302" s="4"/>
      <c r="C1302" s="4"/>
      <c r="D1302" s="4"/>
      <c r="E1302" s="4"/>
      <c r="F1302" s="4"/>
    </row>
    <row r="1303" spans="1:6" x14ac:dyDescent="0.2">
      <c r="A1303" s="4"/>
      <c r="B1303" s="4"/>
      <c r="C1303" s="4"/>
      <c r="D1303" s="4"/>
      <c r="E1303" s="4"/>
      <c r="F1303" s="4"/>
    </row>
    <row r="1304" spans="1:6" x14ac:dyDescent="0.2">
      <c r="A1304" s="4"/>
      <c r="B1304" s="4"/>
      <c r="C1304" s="4"/>
      <c r="D1304" s="4"/>
      <c r="E1304" s="4"/>
      <c r="F1304" s="4"/>
    </row>
    <row r="1305" spans="1:6" x14ac:dyDescent="0.2">
      <c r="A1305" s="4"/>
      <c r="B1305" s="4"/>
      <c r="C1305" s="4"/>
      <c r="D1305" s="4"/>
      <c r="E1305" s="4"/>
      <c r="F1305" s="4"/>
    </row>
    <row r="1306" spans="1:6" x14ac:dyDescent="0.2">
      <c r="A1306" s="4"/>
      <c r="B1306" s="4"/>
      <c r="C1306" s="4"/>
      <c r="D1306" s="4"/>
      <c r="E1306" s="4"/>
      <c r="F1306" s="4"/>
    </row>
    <row r="1307" spans="1:6" x14ac:dyDescent="0.2">
      <c r="A1307" s="4"/>
      <c r="B1307" s="4"/>
      <c r="C1307" s="4"/>
      <c r="D1307" s="4"/>
      <c r="E1307" s="4"/>
      <c r="F1307" s="4"/>
    </row>
    <row r="1308" spans="1:6" x14ac:dyDescent="0.2">
      <c r="A1308" s="4"/>
      <c r="B1308" s="4"/>
      <c r="C1308" s="4"/>
      <c r="D1308" s="4"/>
      <c r="E1308" s="4"/>
      <c r="F1308" s="4"/>
    </row>
    <row r="1309" spans="1:6" x14ac:dyDescent="0.2">
      <c r="A1309" s="4"/>
      <c r="B1309" s="4"/>
      <c r="C1309" s="4"/>
      <c r="D1309" s="4"/>
      <c r="E1309" s="4"/>
      <c r="F1309" s="4"/>
    </row>
    <row r="1310" spans="1:6" x14ac:dyDescent="0.2">
      <c r="A1310" s="4"/>
      <c r="B1310" s="4"/>
      <c r="C1310" s="4"/>
      <c r="D1310" s="4"/>
      <c r="E1310" s="4"/>
      <c r="F1310" s="4"/>
    </row>
    <row r="1311" spans="1:6" x14ac:dyDescent="0.2">
      <c r="A1311" s="4"/>
      <c r="B1311" s="4"/>
      <c r="C1311" s="4"/>
      <c r="D1311" s="4"/>
      <c r="E1311" s="4"/>
      <c r="F1311" s="4"/>
    </row>
    <row r="1312" spans="1:6" x14ac:dyDescent="0.2">
      <c r="A1312" s="4"/>
      <c r="B1312" s="4"/>
      <c r="C1312" s="4"/>
      <c r="D1312" s="4"/>
      <c r="E1312" s="4"/>
      <c r="F1312" s="4"/>
    </row>
    <row r="1313" spans="1:6" x14ac:dyDescent="0.2">
      <c r="A1313" s="4"/>
      <c r="B1313" s="4"/>
      <c r="C1313" s="4"/>
      <c r="D1313" s="4"/>
      <c r="E1313" s="4"/>
      <c r="F1313" s="4"/>
    </row>
    <row r="1314" spans="1:6" x14ac:dyDescent="0.2">
      <c r="A1314" s="4"/>
      <c r="B1314" s="4"/>
      <c r="C1314" s="4"/>
      <c r="D1314" s="4"/>
      <c r="E1314" s="4"/>
      <c r="F1314" s="4"/>
    </row>
    <row r="1315" spans="1:6" x14ac:dyDescent="0.2">
      <c r="A1315" s="4"/>
      <c r="B1315" s="4"/>
      <c r="C1315" s="4"/>
      <c r="D1315" s="4"/>
      <c r="E1315" s="4"/>
      <c r="F1315" s="4"/>
    </row>
    <row r="1316" spans="1:6" x14ac:dyDescent="0.2">
      <c r="A1316" s="4"/>
      <c r="B1316" s="4"/>
      <c r="C1316" s="4"/>
      <c r="D1316" s="4"/>
      <c r="E1316" s="4"/>
      <c r="F1316" s="4"/>
    </row>
    <row r="1317" spans="1:6" x14ac:dyDescent="0.2">
      <c r="A1317" s="4"/>
      <c r="B1317" s="4"/>
      <c r="C1317" s="4"/>
      <c r="D1317" s="4"/>
      <c r="E1317" s="4"/>
      <c r="F1317" s="4"/>
    </row>
    <row r="1318" spans="1:6" x14ac:dyDescent="0.2">
      <c r="A1318" s="4"/>
      <c r="B1318" s="4"/>
      <c r="C1318" s="4"/>
      <c r="D1318" s="4"/>
      <c r="E1318" s="4"/>
      <c r="F1318" s="4"/>
    </row>
    <row r="1319" spans="1:6" x14ac:dyDescent="0.2">
      <c r="A1319" s="4"/>
      <c r="B1319" s="4"/>
      <c r="C1319" s="4"/>
      <c r="D1319" s="4"/>
      <c r="E1319" s="4"/>
      <c r="F1319" s="4"/>
    </row>
    <row r="1320" spans="1:6" x14ac:dyDescent="0.2">
      <c r="A1320" s="4"/>
      <c r="B1320" s="4"/>
      <c r="C1320" s="4"/>
      <c r="D1320" s="4"/>
      <c r="E1320" s="4"/>
      <c r="F1320" s="4"/>
    </row>
    <row r="1321" spans="1:6" x14ac:dyDescent="0.2">
      <c r="A1321" s="4"/>
      <c r="B1321" s="4"/>
      <c r="C1321" s="4"/>
      <c r="D1321" s="4"/>
      <c r="E1321" s="4"/>
      <c r="F1321" s="4"/>
    </row>
    <row r="1322" spans="1:6" x14ac:dyDescent="0.2">
      <c r="A1322" s="4"/>
      <c r="B1322" s="4"/>
      <c r="C1322" s="4"/>
      <c r="D1322" s="4"/>
      <c r="E1322" s="4"/>
      <c r="F1322" s="4"/>
    </row>
    <row r="1323" spans="1:6" x14ac:dyDescent="0.2">
      <c r="A1323" s="4"/>
      <c r="B1323" s="4"/>
      <c r="C1323" s="4"/>
      <c r="D1323" s="4"/>
      <c r="E1323" s="4"/>
      <c r="F1323" s="4"/>
    </row>
    <row r="1324" spans="1:6" x14ac:dyDescent="0.2">
      <c r="A1324" s="4"/>
      <c r="B1324" s="4"/>
      <c r="C1324" s="4"/>
      <c r="D1324" s="4"/>
      <c r="E1324" s="4"/>
      <c r="F1324" s="4"/>
    </row>
    <row r="1325" spans="1:6" x14ac:dyDescent="0.2">
      <c r="A1325" s="4"/>
      <c r="B1325" s="4"/>
      <c r="C1325" s="4"/>
      <c r="D1325" s="4"/>
      <c r="E1325" s="4"/>
      <c r="F1325" s="4"/>
    </row>
    <row r="1326" spans="1:6" x14ac:dyDescent="0.2">
      <c r="A1326" s="4"/>
      <c r="B1326" s="4"/>
      <c r="C1326" s="4"/>
      <c r="D1326" s="4"/>
      <c r="E1326" s="4"/>
      <c r="F1326" s="4"/>
    </row>
    <row r="1327" spans="1:6" x14ac:dyDescent="0.2">
      <c r="A1327" s="4"/>
      <c r="B1327" s="4"/>
      <c r="C1327" s="4"/>
      <c r="D1327" s="4"/>
      <c r="E1327" s="4"/>
      <c r="F1327" s="4"/>
    </row>
    <row r="1328" spans="1:6" x14ac:dyDescent="0.2">
      <c r="A1328" s="4"/>
      <c r="B1328" s="4"/>
      <c r="C1328" s="4"/>
      <c r="D1328" s="4"/>
      <c r="E1328" s="4"/>
      <c r="F1328" s="4"/>
    </row>
    <row r="1329" spans="1:6" x14ac:dyDescent="0.2">
      <c r="A1329" s="4"/>
      <c r="B1329" s="4"/>
      <c r="C1329" s="4"/>
      <c r="D1329" s="4"/>
      <c r="E1329" s="4"/>
      <c r="F1329" s="4"/>
    </row>
    <row r="1330" spans="1:6" x14ac:dyDescent="0.2">
      <c r="A1330" s="4"/>
      <c r="B1330" s="4"/>
      <c r="C1330" s="4"/>
      <c r="D1330" s="4"/>
      <c r="E1330" s="4"/>
      <c r="F1330" s="4"/>
    </row>
    <row r="1331" spans="1:6" x14ac:dyDescent="0.2">
      <c r="A1331" s="4"/>
      <c r="B1331" s="4"/>
      <c r="C1331" s="4"/>
      <c r="D1331" s="4"/>
      <c r="E1331" s="4"/>
      <c r="F1331" s="4"/>
    </row>
    <row r="1332" spans="1:6" x14ac:dyDescent="0.2">
      <c r="A1332" s="4"/>
      <c r="B1332" s="4"/>
      <c r="C1332" s="4"/>
      <c r="D1332" s="4"/>
      <c r="E1332" s="4"/>
      <c r="F1332" s="4"/>
    </row>
    <row r="1333" spans="1:6" x14ac:dyDescent="0.2">
      <c r="A1333" s="4"/>
      <c r="B1333" s="4"/>
      <c r="C1333" s="4"/>
      <c r="D1333" s="4"/>
      <c r="E1333" s="4"/>
      <c r="F1333" s="4"/>
    </row>
    <row r="1334" spans="1:6" x14ac:dyDescent="0.2">
      <c r="A1334" s="4"/>
      <c r="B1334" s="4"/>
      <c r="C1334" s="4"/>
      <c r="D1334" s="4"/>
      <c r="E1334" s="4"/>
      <c r="F1334" s="4"/>
    </row>
    <row r="1335" spans="1:6" x14ac:dyDescent="0.2">
      <c r="A1335" s="4"/>
      <c r="B1335" s="4"/>
      <c r="C1335" s="4"/>
      <c r="D1335" s="4"/>
      <c r="E1335" s="4"/>
      <c r="F1335" s="4"/>
    </row>
    <row r="1336" spans="1:6" x14ac:dyDescent="0.2">
      <c r="A1336" s="4"/>
      <c r="B1336" s="4"/>
      <c r="C1336" s="4"/>
      <c r="D1336" s="4"/>
      <c r="E1336" s="4"/>
      <c r="F1336" s="4"/>
    </row>
    <row r="1337" spans="1:6" x14ac:dyDescent="0.2">
      <c r="A1337" s="4"/>
      <c r="B1337" s="4"/>
      <c r="C1337" s="4"/>
      <c r="D1337" s="4"/>
      <c r="E1337" s="4"/>
      <c r="F1337" s="4"/>
    </row>
    <row r="1338" spans="1:6" x14ac:dyDescent="0.2">
      <c r="A1338" s="4"/>
      <c r="B1338" s="4"/>
      <c r="C1338" s="4"/>
      <c r="D1338" s="4"/>
      <c r="E1338" s="4"/>
      <c r="F1338" s="4"/>
    </row>
  </sheetData>
  <autoFilter ref="A8:F1205"/>
  <customSheetViews>
    <customSheetView guid="{1C060685-541B-49B8-81E5-C9855E92EF71}" showPageBreaks="1" showGridLines="0" printArea="1" showAutoFilter="1" hiddenRows="1" hiddenColumns="1" view="pageBreakPreview" showRuler="0">
      <pane ySplit="9" topLeftCell="A1164" activePane="bottomLeft" state="frozenSplit"/>
      <selection pane="bottomLeft" activeCell="A7" sqref="A7:G7"/>
      <pageMargins left="0.98425196850393704" right="0.39370078740157483" top="0.39370078740157483" bottom="0.39370078740157483" header="0.35433070866141736" footer="0.23622047244094491"/>
      <pageSetup paperSize="9" scale="80" orientation="portrait" r:id="rId1"/>
      <headerFooter alignWithMargins="0">
        <oddFooter>&amp;C&amp;P</oddFooter>
      </headerFooter>
      <autoFilter ref="A8:F1205"/>
    </customSheetView>
    <customSheetView guid="{167491D8-6D6D-447D-A119-5E65D8431081}" showPageBreaks="1" showGridLines="0" showAutoFilter="1" hiddenRows="1" hiddenColumns="1" view="pageBreakPreview" showRuler="0">
      <pane ySplit="10" topLeftCell="A1184" activePane="bottomLeft" state="frozenSplit"/>
      <selection pane="bottomLeft" activeCell="I1207" sqref="I1207"/>
      <pageMargins left="0.70866141732283472" right="0.70866141732283472" top="0.74803149606299213" bottom="0.55118110236220474" header="0.31496062992125984" footer="0.31496062992125984"/>
      <pageSetup paperSize="9" scale="83" orientation="portrait" r:id="rId2"/>
      <headerFooter alignWithMargins="0">
        <oddFooter>&amp;C&amp;P</oddFooter>
      </headerFooter>
      <autoFilter ref="A8:F1205"/>
    </customSheetView>
    <customSheetView guid="{EA1929C7-85F7-40DE-826A-94377FC9966E}" showPageBreaks="1" showGridLines="0" printArea="1" showAutoFilter="1" view="pageBreakPreview" showRuler="0" topLeftCell="A184">
      <selection activeCell="I45" sqref="I45"/>
      <rowBreaks count="1" manualBreakCount="1">
        <brk id="519" max="8" man="1"/>
      </rowBreaks>
      <pageMargins left="0.78740157480314965" right="0" top="0.19685039370078741" bottom="0.19685039370078741" header="0.35433070866141736" footer="0.23622047244094491"/>
      <pageSetup paperSize="9" scale="70" orientation="portrait" r:id="rId3"/>
      <headerFooter alignWithMargins="0">
        <oddFooter>&amp;C&amp;P</oddFooter>
      </headerFooter>
      <autoFilter ref="A8:F1205"/>
    </customSheetView>
    <customSheetView guid="{DA15D12B-B687-4104-AF35-4470F046E021}" showPageBreaks="1" showGridLines="0" showAutoFilter="1" showRuler="0">
      <pane ySplit="7" topLeftCell="A772" activePane="bottomLeft" state="frozenSplit"/>
      <selection pane="bottomLeft" activeCell="H788" sqref="H788"/>
      <pageMargins left="0.94488188976377963" right="0.15748031496062992" top="0.19685039370078741" bottom="0.19685039370078741" header="0.35433070866141736" footer="0.23622047244094491"/>
      <pageSetup paperSize="9" scale="71" orientation="portrait" r:id="rId4"/>
      <headerFooter alignWithMargins="0">
        <oddFooter>&amp;C&amp;P</oddFooter>
      </headerFooter>
      <autoFilter ref="A11:G1204"/>
    </customSheetView>
    <customSheetView guid="{DCE8C298-05F2-4894-ADD9-0C8B1A668AE1}" showPageBreaks="1" showGridLines="0" printArea="1" showAutoFilter="1" view="pageBreakPreview" showRuler="0">
      <pane ySplit="11" topLeftCell="A463" activePane="bottomLeft" state="frozenSplit"/>
      <selection pane="bottomLeft" activeCell="H13" sqref="H13"/>
      <pageMargins left="0.76" right="0.17" top="0.39370078740157483" bottom="0.39" header="0.35433070866141736" footer="0.23"/>
      <pageSetup paperSize="9" scale="62" orientation="portrait" r:id="rId5"/>
      <headerFooter alignWithMargins="0">
        <oddFooter>&amp;C&amp;P</oddFooter>
      </headerFooter>
      <autoFilter ref="A8:F930"/>
    </customSheetView>
    <customSheetView guid="{34CA7316-21D3-43B0-B4D3-6E9FC18023BF}" showGridLines="0" showAutoFilter="1" showRuler="0">
      <pane ySplit="9" topLeftCell="A10" activePane="bottomLeft" state="frozenSplit"/>
      <selection pane="bottomLeft" activeCell="K12" sqref="K12"/>
      <pageMargins left="0.94488188976377963" right="0.15748031496062992" top="0.52" bottom="0.42" header="0.35433070866141736" footer="0.23622047244094491"/>
      <pageSetup paperSize="9" scale="72" orientation="portrait" r:id="rId6"/>
      <headerFooter alignWithMargins="0">
        <oddFooter>&amp;C&amp;P</oddFooter>
      </headerFooter>
      <autoFilter ref="A16:G690"/>
    </customSheetView>
    <customSheetView guid="{5B0ECC04-287D-41FE-BA8D-5B249E27F599}" showGridLines="0" printArea="1" showAutoFilter="1" hiddenColumns="1" showRuler="0">
      <pane ySplit="9" topLeftCell="A10" activePane="bottomLeft" state="frozenSplit"/>
      <selection pane="bottomLeft" activeCell="G13" sqref="G13"/>
      <pageMargins left="0.94488188976377963" right="0.15748031496062992" top="0.19685039370078741" bottom="0.19685039370078741" header="0.35433070866141736" footer="0.23622047244094491"/>
      <pageSetup paperSize="9" scale="80" orientation="portrait" r:id="rId7"/>
      <headerFooter alignWithMargins="0">
        <oddFooter>&amp;C&amp;P</oddFooter>
      </headerFooter>
      <autoFilter ref="A10:G495"/>
    </customSheetView>
    <customSheetView guid="{A8106264-3295-4312-BA82-A79BBB1DDAF3}" showPageBreaks="1" showGridLines="0" showAutoFilter="1" view="pageBreakPreview" showRuler="0">
      <pane ySplit="11" topLeftCell="A492" activePane="bottomLeft" state="frozenSplit"/>
      <selection pane="bottomLeft" activeCell="A499" sqref="A499:I576"/>
      <pageMargins left="0.76" right="0.17" top="0.39370078740157483" bottom="0.39" header="0.35433070866141736" footer="0.23"/>
      <pageSetup paperSize="9" scale="62" orientation="portrait" r:id="rId8"/>
      <headerFooter alignWithMargins="0">
        <oddFooter>&amp;C&amp;P</oddFooter>
      </headerFooter>
      <autoFilter ref="A10:G786"/>
    </customSheetView>
    <customSheetView guid="{433D1ED1-4EF4-4D23-B691-1925F16A6300}" scale="110" showPageBreaks="1" showGridLines="0" showAutoFilter="1" showRuler="0">
      <pane ySplit="9" topLeftCell="A10" activePane="bottomLeft" state="frozenSplit"/>
      <selection pane="bottomLeft" activeCell="I444" sqref="I444"/>
      <pageMargins left="0.76" right="0.17" top="0.39370078740157483" bottom="0.39" header="0.35433070866141736" footer="0.23"/>
      <pageSetup paperSize="9" scale="63" orientation="portrait" r:id="rId9"/>
      <headerFooter alignWithMargins="0">
        <oddFooter>&amp;C&amp;P</oddFooter>
      </headerFooter>
      <autoFilter ref="A10:G737"/>
    </customSheetView>
    <customSheetView guid="{C7735A17-DAAB-4B96-AAB1-BE76DE09472F}" showPageBreaks="1" showGridLines="0" printArea="1" showAutoFilter="1" view="pageBreakPreview" showRuler="0">
      <pane ySplit="9" topLeftCell="A577" activePane="bottomLeft" state="frozenSplit"/>
      <selection pane="bottomLeft" activeCell="H582" sqref="H582"/>
      <pageMargins left="0.76" right="0.17" top="0.39370078740157483" bottom="0.39" header="0.35433070866141736" footer="0.23"/>
      <pageSetup paperSize="9" scale="63" orientation="portrait" r:id="rId10"/>
      <headerFooter alignWithMargins="0">
        <oddFooter>&amp;C&amp;P</oddFooter>
      </headerFooter>
      <autoFilter ref="B1:H1"/>
    </customSheetView>
    <customSheetView guid="{1179E7FE-2B08-4258-BF19-A1CE2E7D2FC6}" scale="110" showGridLines="0" showAutoFilter="1" showRuler="0" topLeftCell="A90">
      <selection activeCell="H135" sqref="H135"/>
      <rowBreaks count="13" manualBreakCount="13">
        <brk id="42" max="8" man="1"/>
        <brk id="101" max="8" man="1"/>
        <brk id="162" max="16383" man="1"/>
        <brk id="164" max="16383" man="1"/>
        <brk id="238" max="16383" man="1"/>
        <brk id="306" max="16383" man="1"/>
        <brk id="358" max="16383" man="1"/>
        <brk id="420" max="16383" man="1"/>
        <brk id="460" max="16383" man="1"/>
        <brk id="489" max="16383" man="1"/>
        <brk id="551" max="16383" man="1"/>
        <brk id="630" max="16383" man="1"/>
        <brk id="709" max="16383" man="1"/>
      </rowBreaks>
      <pageMargins left="0.22" right="0" top="0" bottom="0" header="0" footer="0"/>
      <pageSetup paperSize="9" scale="78" orientation="portrait" r:id="rId11"/>
      <headerFooter alignWithMargins="0">
        <oddFooter>&amp;C&amp;P</oddFooter>
      </headerFooter>
      <autoFilter ref="B1:J1"/>
    </customSheetView>
    <customSheetView guid="{B2B8434C-6C78-4DCB-AFBB-90B24BBBCB58}" showPageBreaks="1" showGridLines="0" printArea="1" showAutoFilter="1" view="pageBreakPreview" showRuler="0">
      <pane ySplit="7" topLeftCell="A248" activePane="bottomLeft" state="frozenSplit"/>
      <selection pane="bottomLeft" activeCell="G287" sqref="G287"/>
      <pageMargins left="0.98" right="0.39370078740157483" top="0.39370078740157483" bottom="0.39" header="0.35433070866141736" footer="0.23"/>
      <pageSetup paperSize="9" scale="70" orientation="portrait" r:id="rId12"/>
      <headerFooter alignWithMargins="0">
        <oddFooter>&amp;C&amp;P</oddFooter>
      </headerFooter>
      <autoFilter ref="B1:H1"/>
    </customSheetView>
    <customSheetView guid="{18DA4211-C1A8-4AEA-A88D-04CC8F36FDA3}" scale="110" showPageBreaks="1" showGridLines="0" showAutoFilter="1" showRuler="0">
      <pane ySplit="7" topLeftCell="A252" activePane="bottomLeft" state="frozenSplit"/>
      <selection pane="bottomLeft" activeCell="B265" sqref="B265"/>
      <pageMargins left="0.9" right="0.41" top="0.39370078740157483" bottom="0.37" header="0.35433070866141736" footer="0.19685039370078741"/>
      <pageSetup paperSize="9" scale="90" orientation="portrait" r:id="rId13"/>
      <headerFooter alignWithMargins="0">
        <oddFooter>&amp;C&amp;P</oddFooter>
      </headerFooter>
      <autoFilter ref="B1:H1"/>
    </customSheetView>
    <customSheetView guid="{2B8A2E2F-34CD-4A73-80B0-2A7FC8A9C4FD}" showPageBreaks="1" showGridLines="0" showAutoFilter="1" view="pageBreakPreview" showRuler="0">
      <pane ySplit="7" topLeftCell="A221" activePane="bottomLeft" state="frozenSplit"/>
      <selection pane="bottomLeft" activeCell="K26" sqref="K26"/>
      <pageMargins left="1.57" right="0.39370078740157483" top="0.39370078740157483" bottom="0.61" header="0.35433070866141736" footer="0.41"/>
      <pageSetup paperSize="9" scale="68" orientation="portrait" r:id="rId14"/>
      <headerFooter alignWithMargins="0">
        <oddFooter>&amp;C&amp;P</oddFooter>
      </headerFooter>
      <autoFilter ref="B1:H1"/>
    </customSheetView>
    <customSheetView guid="{16C135C9-94AB-472D-93D8-5C1DA8432321}" scale="110" showGridLines="0" printArea="1" showAutoFilter="1" showRuler="0">
      <pane ySplit="7" topLeftCell="A278" activePane="bottomLeft" state="frozenSplit"/>
      <selection pane="bottomLeft" activeCell="A339" sqref="A339"/>
      <pageMargins left="0.9" right="0.41" top="0.39370078740157483" bottom="0.37" header="0.35433070866141736" footer="0.19685039370078741"/>
      <pageSetup paperSize="9" scale="90" orientation="portrait" r:id="rId15"/>
      <headerFooter alignWithMargins="0">
        <oddFooter>&amp;C&amp;P</oddFooter>
      </headerFooter>
      <autoFilter ref="B1:H1"/>
    </customSheetView>
    <customSheetView guid="{7C6E0ECD-7C82-43DA-9D75-77D350D6208C}" scale="110" showPageBreaks="1" showGridLines="0" showAutoFilter="1" showRuler="0">
      <pane ySplit="7" topLeftCell="A174" activePane="bottomLeft" state="frozenSplit"/>
      <selection pane="bottomLeft" activeCell="B187" sqref="B187"/>
      <pageMargins left="0.9" right="0.41" top="0.39370078740157483" bottom="0.37" header="0.35433070866141736" footer="0.19685039370078741"/>
      <pageSetup paperSize="9" scale="90" orientation="portrait" r:id="rId16"/>
      <headerFooter alignWithMargins="0">
        <oddFooter>&amp;C&amp;P</oddFooter>
      </headerFooter>
      <autoFilter ref="B1:H1"/>
    </customSheetView>
    <customSheetView guid="{27388E48-9C14-43B8-B4A6-C752CD83E153}" showPageBreaks="1" showGridLines="0" showAutoFilter="1" showRuler="0" topLeftCell="A186">
      <selection activeCell="H187" sqref="H187"/>
      <pageMargins left="0.9" right="0.41" top="0.39370078740157483" bottom="0.37" header="0.35433070866141736" footer="0.19685039370078741"/>
      <pageSetup paperSize="9" scale="90" orientation="portrait" r:id="rId17"/>
      <headerFooter alignWithMargins="0">
        <oddFooter>&amp;C&amp;P</oddFooter>
      </headerFooter>
      <autoFilter ref="B1:H1"/>
    </customSheetView>
    <customSheetView guid="{E38A66F1-94EF-4E0B-9ADE-351A2CFBBB90}" scale="110" showGridLines="0" showAutoFilter="1" showRuler="0">
      <pane ySplit="6" topLeftCell="A50" activePane="bottomLeft" state="frozenSplit"/>
      <selection pane="bottomLeft" activeCell="A52" sqref="A52"/>
      <pageMargins left="0.9" right="0.41" top="0.39370078740157483" bottom="0.37" header="0.35433070866141736" footer="0.19685039370078741"/>
      <pageSetup paperSize="9" scale="90" orientation="portrait" r:id="rId18"/>
      <headerFooter alignWithMargins="0">
        <oddFooter>&amp;C&amp;P</oddFooter>
      </headerFooter>
      <autoFilter ref="B1:H1"/>
    </customSheetView>
    <customSheetView guid="{8E7178FB-3B43-47C3-A920-04CF161DC57D}" scale="110" showPageBreaks="1" showGridLines="0" showAutoFilter="1" showRuler="0" topLeftCell="A515">
      <selection activeCell="G546" sqref="G546"/>
      <rowBreaks count="30" manualBreakCount="30">
        <brk id="47" max="8" man="1"/>
        <brk id="102" max="16383" man="1"/>
        <brk id="152" max="16383" man="1"/>
        <brk id="204" max="16383" man="1"/>
        <brk id="206" max="16383" man="1"/>
        <brk id="211" max="16383" man="1"/>
        <brk id="274" max="16383" man="1"/>
        <brk id="288" max="8" man="1"/>
        <brk id="348" max="16383" man="1"/>
        <brk id="349" max="16383" man="1"/>
        <brk id="384" max="16383" man="1"/>
        <brk id="424" max="8" man="1"/>
        <brk id="482" max="16383" man="1"/>
        <brk id="519" max="8" man="1"/>
        <brk id="575" max="16383" man="1"/>
        <brk id="576" max="16383" man="1"/>
        <brk id="581" max="16383" man="1"/>
        <brk id="631" max="16383" man="1"/>
        <brk id="710" max="16383" man="1"/>
        <brk id="793" max="16383" man="1"/>
        <brk id="795" max="16383" man="1"/>
        <brk id="878" max="16383" man="1"/>
        <brk id="880" max="16383" man="1"/>
        <brk id="963" max="16383" man="1"/>
        <brk id="965" max="16383" man="1"/>
        <brk id="1048" max="16383" man="1"/>
        <brk id="1050" max="16383" man="1"/>
        <brk id="1133" max="16383" man="1"/>
        <brk id="1216" max="16383" man="1"/>
        <brk id="1299" max="16383" man="1"/>
      </rowBreaks>
      <colBreaks count="2" manualBreakCount="2">
        <brk id="7" max="1048575" man="1"/>
        <brk id="20" max="1048575" man="1"/>
      </colBreaks>
      <pageMargins left="0.9055118110236221" right="0" top="0" bottom="0" header="0" footer="0"/>
      <pageSetup paperSize="9" scale="74" orientation="portrait" r:id="rId19"/>
      <headerFooter alignWithMargins="0">
        <oddFooter>&amp;C&amp;P</oddFooter>
      </headerFooter>
      <autoFilter ref="B1:H1"/>
    </customSheetView>
    <customSheetView guid="{163B8715-85B8-471E-B260-0B77DCF30478}" scale="110" showGridLines="0" showAutoFilter="1" showRuler="0" topLeftCell="A64">
      <selection activeCell="A80" sqref="A80"/>
      <rowBreaks count="29" manualBreakCount="29">
        <brk id="47" max="8" man="1"/>
        <brk id="102" max="16383" man="1"/>
        <brk id="154" max="16383" man="1"/>
        <brk id="206" max="16383" man="1"/>
        <brk id="208" max="16383" man="1"/>
        <brk id="213" max="16383" man="1"/>
        <brk id="276" max="16383" man="1"/>
        <brk id="290" max="8" man="1"/>
        <brk id="350" max="16383" man="1"/>
        <brk id="351" max="16383" man="1"/>
        <brk id="386" max="16383" man="1"/>
        <brk id="426" max="8" man="1"/>
        <brk id="484" max="16383" man="1"/>
        <brk id="521" max="8" man="1"/>
        <brk id="578" max="16383" man="1"/>
        <brk id="583" max="16383" man="1"/>
        <brk id="633" max="16383" man="1"/>
        <brk id="712" max="16383" man="1"/>
        <brk id="795" max="16383" man="1"/>
        <brk id="797" max="16383" man="1"/>
        <brk id="880" max="16383" man="1"/>
        <brk id="882" max="16383" man="1"/>
        <brk id="965" max="16383" man="1"/>
        <brk id="967" max="16383" man="1"/>
        <brk id="1050" max="16383" man="1"/>
        <brk id="1052" max="16383" man="1"/>
        <brk id="1135" max="16383" man="1"/>
        <brk id="1218" max="16383" man="1"/>
        <brk id="1301" max="16383" man="1"/>
      </rowBreaks>
      <colBreaks count="2" manualBreakCount="2">
        <brk id="7" max="1048575" man="1"/>
        <brk id="20" max="1048575" man="1"/>
      </colBreaks>
      <pageMargins left="0.9055118110236221" right="0" top="0" bottom="0" header="0" footer="0"/>
      <pageSetup paperSize="9" scale="74" orientation="portrait" r:id="rId20"/>
      <headerFooter alignWithMargins="0">
        <oddFooter>&amp;C&amp;P</oddFooter>
      </headerFooter>
      <autoFilter ref="B1:H1"/>
    </customSheetView>
    <customSheetView guid="{C7A8D4BF-496F-467C-ACF1-D36EC033A9AF}" showGridLines="0" printArea="1" showRuler="0">
      <pane ySplit="9" topLeftCell="A10" activePane="bottomLeft" state="frozenSplit"/>
      <selection pane="bottomLeft" activeCell="I12" sqref="I12"/>
      <pageMargins left="0.94488188976377963" right="0.15748031496062992" top="0.52" bottom="0.42" header="0.35433070866141736" footer="0.23622047244094491"/>
      <pageSetup paperSize="9" scale="80" orientation="portrait" r:id="rId21"/>
      <headerFooter alignWithMargins="0">
        <oddFooter>&amp;C&amp;P</oddFooter>
      </headerFooter>
    </customSheetView>
  </customSheetViews>
  <mergeCells count="7">
    <mergeCell ref="G9:G10"/>
    <mergeCell ref="F9:F10"/>
    <mergeCell ref="A7:G7"/>
    <mergeCell ref="A9:A10"/>
    <mergeCell ref="B9:B10"/>
    <mergeCell ref="E9:E10"/>
    <mergeCell ref="C9:D9"/>
  </mergeCells>
  <phoneticPr fontId="1" type="noConversion"/>
  <pageMargins left="0.98425196850393704" right="0.39370078740157483" top="0.39370078740157483" bottom="0.39370078740157483" header="0.35433070866141736" footer="0.23622047244094491"/>
  <pageSetup paperSize="9" scale="80" orientation="portrait" r:id="rId22"/>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zoomScale="59" zoomScaleNormal="59" workbookViewId="0">
      <selection activeCell="I29" sqref="I29"/>
    </sheetView>
  </sheetViews>
  <sheetFormatPr defaultRowHeight="12.75" x14ac:dyDescent="0.2"/>
  <cols>
    <col min="1" max="1" width="69.85546875" customWidth="1"/>
    <col min="2" max="2" width="11.140625" customWidth="1"/>
    <col min="3" max="3" width="12" customWidth="1"/>
    <col min="4" max="4" width="26.7109375" customWidth="1"/>
    <col min="5" max="5" width="28.28515625" customWidth="1"/>
  </cols>
  <sheetData>
    <row r="1" spans="1:5" ht="15.75" x14ac:dyDescent="0.2">
      <c r="A1" s="383" t="s">
        <v>452</v>
      </c>
      <c r="B1" s="383"/>
      <c r="C1" s="383"/>
      <c r="D1" s="383"/>
      <c r="E1" s="383"/>
    </row>
    <row r="3" spans="1:5" ht="23.25" x14ac:dyDescent="0.2">
      <c r="A3" s="378" t="s">
        <v>576</v>
      </c>
      <c r="B3" s="378"/>
      <c r="C3" s="378"/>
      <c r="D3" s="378"/>
      <c r="E3" s="378"/>
    </row>
    <row r="4" spans="1:5" ht="23.25" x14ac:dyDescent="0.35">
      <c r="A4" s="162"/>
      <c r="B4" s="163"/>
      <c r="C4" s="164"/>
      <c r="D4" s="165"/>
      <c r="E4" s="165" t="s">
        <v>119</v>
      </c>
    </row>
    <row r="5" spans="1:5" ht="46.5" x14ac:dyDescent="0.35">
      <c r="A5" s="166" t="s">
        <v>0</v>
      </c>
      <c r="B5" s="167" t="s">
        <v>120</v>
      </c>
      <c r="C5" s="166" t="s">
        <v>121</v>
      </c>
      <c r="D5" s="270" t="s">
        <v>577</v>
      </c>
      <c r="E5" s="270" t="s">
        <v>578</v>
      </c>
    </row>
    <row r="6" spans="1:5" ht="22.5" x14ac:dyDescent="0.2">
      <c r="A6" s="169" t="s">
        <v>123</v>
      </c>
      <c r="B6" s="170"/>
      <c r="C6" s="170"/>
      <c r="D6" s="171">
        <f>D8+D16+D19+D24+D31+D37+D43+D47+D52+D56+D59+D63</f>
        <v>1467662.2</v>
      </c>
      <c r="E6" s="171">
        <f>E8+E16+E19+E24+E31+E37+E43+E47+E52+E56+E59+E63</f>
        <v>1475568.6</v>
      </c>
    </row>
    <row r="7" spans="1:5" ht="23.25" x14ac:dyDescent="0.2">
      <c r="A7" s="172"/>
      <c r="B7" s="173"/>
      <c r="C7" s="173"/>
      <c r="D7" s="174"/>
      <c r="E7" s="174"/>
    </row>
    <row r="8" spans="1:5" ht="22.5" x14ac:dyDescent="0.2">
      <c r="A8" s="175" t="s">
        <v>124</v>
      </c>
      <c r="B8" s="176">
        <v>1</v>
      </c>
      <c r="C8" s="176"/>
      <c r="D8" s="177">
        <f>SUM(D9:D14)</f>
        <v>141309.9</v>
      </c>
      <c r="E8" s="177">
        <f>SUM(E9:E14)</f>
        <v>141057.20000000001</v>
      </c>
    </row>
    <row r="9" spans="1:5" ht="93" x14ac:dyDescent="0.2">
      <c r="A9" s="178" t="s">
        <v>32</v>
      </c>
      <c r="B9" s="179">
        <v>1</v>
      </c>
      <c r="C9" s="179">
        <v>3</v>
      </c>
      <c r="D9" s="180">
        <f>'[1]2015-2016 годы'!G16</f>
        <v>3179.2</v>
      </c>
      <c r="E9" s="180">
        <f>'[1]2015-2016 годы'!H16</f>
        <v>3113.5999999999995</v>
      </c>
    </row>
    <row r="10" spans="1:5" ht="116.25" x14ac:dyDescent="0.2">
      <c r="A10" s="178" t="s">
        <v>33</v>
      </c>
      <c r="B10" s="179">
        <v>1</v>
      </c>
      <c r="C10" s="179">
        <v>4</v>
      </c>
      <c r="D10" s="180">
        <f>'[1]2015-2016 годы'!G43</f>
        <v>82576.900000000009</v>
      </c>
      <c r="E10" s="180">
        <f>'[1]2015-2016 годы'!H43</f>
        <v>82093</v>
      </c>
    </row>
    <row r="11" spans="1:5" ht="23.25" x14ac:dyDescent="0.2">
      <c r="A11" s="178" t="s">
        <v>579</v>
      </c>
      <c r="B11" s="179">
        <v>1</v>
      </c>
      <c r="C11" s="179">
        <v>5</v>
      </c>
      <c r="D11" s="180">
        <v>0</v>
      </c>
      <c r="E11" s="180">
        <f>'[1]2015-2016 годы'!H63</f>
        <v>265.89999999999998</v>
      </c>
    </row>
    <row r="12" spans="1:5" ht="93" x14ac:dyDescent="0.2">
      <c r="A12" s="181" t="s">
        <v>59</v>
      </c>
      <c r="B12" s="179">
        <v>1</v>
      </c>
      <c r="C12" s="179">
        <v>6</v>
      </c>
      <c r="D12" s="180">
        <f>'[1]2015-2016 годы'!G25+'[1]2015-2016 годы'!G693</f>
        <v>22087.799999999996</v>
      </c>
      <c r="E12" s="180">
        <f>'[1]2015-2016 годы'!H25+'[1]2015-2016 годы'!H693</f>
        <v>22149.499999999996</v>
      </c>
    </row>
    <row r="13" spans="1:5" ht="23.25" x14ac:dyDescent="0.2">
      <c r="A13" s="271" t="s">
        <v>108</v>
      </c>
      <c r="B13" s="179">
        <v>1</v>
      </c>
      <c r="C13" s="179">
        <v>11</v>
      </c>
      <c r="D13" s="180">
        <f>'[1]2015-2016 годы'!G66</f>
        <v>1400</v>
      </c>
      <c r="E13" s="180">
        <f>'[1]2015-2016 годы'!H66</f>
        <v>1400</v>
      </c>
    </row>
    <row r="14" spans="1:5" ht="23.25" x14ac:dyDescent="0.2">
      <c r="A14" s="178" t="s">
        <v>12</v>
      </c>
      <c r="B14" s="179">
        <v>1</v>
      </c>
      <c r="C14" s="179">
        <v>13</v>
      </c>
      <c r="D14" s="183">
        <f>'[1]2015-2016 годы'!G71+'[1]2015-2016 годы'!G513+'[1]2015-2016 годы'!G715</f>
        <v>32066.000000000004</v>
      </c>
      <c r="E14" s="183">
        <f>'[1]2015-2016 годы'!H71+'[1]2015-2016 годы'!H513+'[1]2015-2016 годы'!H715</f>
        <v>32035.200000000004</v>
      </c>
    </row>
    <row r="15" spans="1:5" ht="23.25" x14ac:dyDescent="0.2">
      <c r="A15" s="178"/>
      <c r="B15" s="179"/>
      <c r="C15" s="179"/>
      <c r="D15" s="180"/>
      <c r="E15" s="180"/>
    </row>
    <row r="16" spans="1:5" ht="22.5" x14ac:dyDescent="0.2">
      <c r="A16" s="175" t="s">
        <v>125</v>
      </c>
      <c r="B16" s="176">
        <v>2</v>
      </c>
      <c r="C16" s="176"/>
      <c r="D16" s="184">
        <f>D17</f>
        <v>1405.8</v>
      </c>
      <c r="E16" s="184">
        <f>E17</f>
        <v>1405.8</v>
      </c>
    </row>
    <row r="17" spans="1:5" ht="46.5" x14ac:dyDescent="0.2">
      <c r="A17" s="178" t="s">
        <v>80</v>
      </c>
      <c r="B17" s="179">
        <v>2</v>
      </c>
      <c r="C17" s="179">
        <v>3</v>
      </c>
      <c r="D17" s="180">
        <f>'[1]2015-2016 годы'!G722</f>
        <v>1405.8</v>
      </c>
      <c r="E17" s="180">
        <f>'[1]2015-2016 годы'!H722</f>
        <v>1405.8</v>
      </c>
    </row>
    <row r="18" spans="1:5" ht="23.25" x14ac:dyDescent="0.2">
      <c r="A18" s="178"/>
      <c r="B18" s="179"/>
      <c r="C18" s="179"/>
      <c r="D18" s="180"/>
      <c r="E18" s="180"/>
    </row>
    <row r="19" spans="1:5" ht="45" x14ac:dyDescent="0.2">
      <c r="A19" s="175" t="s">
        <v>126</v>
      </c>
      <c r="B19" s="176">
        <v>3</v>
      </c>
      <c r="C19" s="176"/>
      <c r="D19" s="184">
        <f>SUM(D20:D22)</f>
        <v>12405.8</v>
      </c>
      <c r="E19" s="184">
        <f>SUM(E20:E22)</f>
        <v>11415.8</v>
      </c>
    </row>
    <row r="20" spans="1:5" ht="23.25" x14ac:dyDescent="0.2">
      <c r="A20" s="178" t="s">
        <v>23</v>
      </c>
      <c r="B20" s="179">
        <v>3</v>
      </c>
      <c r="C20" s="179">
        <v>2</v>
      </c>
      <c r="D20" s="180">
        <f>'[1]2015-2016 годы'!G89</f>
        <v>700</v>
      </c>
      <c r="E20" s="180">
        <f>'[1]2015-2016 годы'!H89</f>
        <v>0</v>
      </c>
    </row>
    <row r="21" spans="1:5" ht="93" x14ac:dyDescent="0.2">
      <c r="A21" s="272" t="s">
        <v>127</v>
      </c>
      <c r="B21" s="179">
        <v>3</v>
      </c>
      <c r="C21" s="179">
        <v>9</v>
      </c>
      <c r="D21" s="180">
        <f>'[1]2015-2016 годы'!G112</f>
        <v>11415.8</v>
      </c>
      <c r="E21" s="180">
        <f>'[1]2015-2016 годы'!H112</f>
        <v>11415.8</v>
      </c>
    </row>
    <row r="22" spans="1:5" ht="69.75" x14ac:dyDescent="0.2">
      <c r="A22" s="186" t="s">
        <v>140</v>
      </c>
      <c r="B22" s="179">
        <v>3</v>
      </c>
      <c r="C22" s="179">
        <v>14</v>
      </c>
      <c r="D22" s="180">
        <f>'[1]2015-2016 годы'!G123</f>
        <v>290</v>
      </c>
      <c r="E22" s="180">
        <f>'[1]2015-2016 годы'!H123</f>
        <v>0</v>
      </c>
    </row>
    <row r="23" spans="1:5" ht="23.25" x14ac:dyDescent="0.2">
      <c r="A23" s="178"/>
      <c r="B23" s="179"/>
      <c r="C23" s="179"/>
      <c r="D23" s="180"/>
      <c r="E23" s="180"/>
    </row>
    <row r="24" spans="1:5" ht="22.5" x14ac:dyDescent="0.2">
      <c r="A24" s="175" t="s">
        <v>128</v>
      </c>
      <c r="B24" s="176">
        <v>4</v>
      </c>
      <c r="C24" s="176"/>
      <c r="D24" s="184">
        <f>SUM(D25:D29)</f>
        <v>43058.5</v>
      </c>
      <c r="E24" s="184">
        <f>SUM(E25:E29)</f>
        <v>19134.699999999997</v>
      </c>
    </row>
    <row r="25" spans="1:5" ht="23.25" x14ac:dyDescent="0.2">
      <c r="A25" s="273" t="s">
        <v>139</v>
      </c>
      <c r="B25" s="179">
        <v>4</v>
      </c>
      <c r="C25" s="179">
        <v>1</v>
      </c>
      <c r="D25" s="180">
        <f>'[1]2015-2016 годы'!G361</f>
        <v>12.5</v>
      </c>
      <c r="E25" s="180">
        <f>'[1]2015-2016 годы'!H361</f>
        <v>0</v>
      </c>
    </row>
    <row r="26" spans="1:5" ht="23.25" x14ac:dyDescent="0.2">
      <c r="A26" s="274" t="s">
        <v>60</v>
      </c>
      <c r="B26" s="179">
        <v>4</v>
      </c>
      <c r="C26" s="179">
        <v>5</v>
      </c>
      <c r="D26" s="180">
        <f>'[1]2015-2016 годы'!G136</f>
        <v>35</v>
      </c>
      <c r="E26" s="180">
        <f>'[1]2015-2016 годы'!H136</f>
        <v>0</v>
      </c>
    </row>
    <row r="27" spans="1:5" ht="23.25" x14ac:dyDescent="0.2">
      <c r="A27" s="178" t="s">
        <v>30</v>
      </c>
      <c r="B27" s="179" t="s">
        <v>10</v>
      </c>
      <c r="C27" s="179" t="s">
        <v>22</v>
      </c>
      <c r="D27" s="180">
        <f>'[1]2015-2016 годы'!G143</f>
        <v>109.8</v>
      </c>
      <c r="E27" s="180">
        <f>'[1]2015-2016 годы'!H143</f>
        <v>109.8</v>
      </c>
    </row>
    <row r="28" spans="1:5" ht="23.25" x14ac:dyDescent="0.2">
      <c r="A28" s="178" t="s">
        <v>36</v>
      </c>
      <c r="B28" s="179">
        <v>4</v>
      </c>
      <c r="C28" s="179">
        <v>9</v>
      </c>
      <c r="D28" s="180">
        <f>'[1]2015-2016 годы'!G148+'2015-2016 годы'!G153</f>
        <v>35694.699999999997</v>
      </c>
      <c r="E28" s="180">
        <f>'[1]2015-2016 годы'!H148</f>
        <v>13966</v>
      </c>
    </row>
    <row r="29" spans="1:5" ht="46.5" x14ac:dyDescent="0.2">
      <c r="A29" s="178" t="s">
        <v>28</v>
      </c>
      <c r="B29" s="179">
        <v>4</v>
      </c>
      <c r="C29" s="179">
        <v>12</v>
      </c>
      <c r="D29" s="180">
        <f>'[1]2015-2016 годы'!G166+'[1]2015-2016 годы'!G368+'[1]2015-2016 годы'!G542</f>
        <v>7206.5</v>
      </c>
      <c r="E29" s="180">
        <f>'[1]2015-2016 годы'!H166+'[1]2015-2016 годы'!H542</f>
        <v>5058.8999999999996</v>
      </c>
    </row>
    <row r="30" spans="1:5" ht="23.25" x14ac:dyDescent="0.2">
      <c r="A30" s="178"/>
      <c r="B30" s="179"/>
      <c r="C30" s="179"/>
      <c r="D30" s="180"/>
      <c r="E30" s="180"/>
    </row>
    <row r="31" spans="1:5" ht="22.5" x14ac:dyDescent="0.2">
      <c r="A31" s="175" t="s">
        <v>129</v>
      </c>
      <c r="B31" s="176">
        <v>5</v>
      </c>
      <c r="C31" s="176"/>
      <c r="D31" s="184">
        <f>SUM(D32:D35)</f>
        <v>52343.000000000007</v>
      </c>
      <c r="E31" s="184">
        <f>SUM(E32:E35)</f>
        <v>25332</v>
      </c>
    </row>
    <row r="32" spans="1:5" ht="23.25" x14ac:dyDescent="0.2">
      <c r="A32" s="178" t="s">
        <v>17</v>
      </c>
      <c r="B32" s="179">
        <v>5</v>
      </c>
      <c r="C32" s="179">
        <v>1</v>
      </c>
      <c r="D32" s="180">
        <f>'[1]2015-2016 годы'!G185+'[1]2015-2016 годы'!G549</f>
        <v>14062.5</v>
      </c>
      <c r="E32" s="180">
        <f>'[1]2015-2016 годы'!H185+'[1]2015-2016 годы'!H549</f>
        <v>7111.5</v>
      </c>
    </row>
    <row r="33" spans="1:5" ht="23.25" x14ac:dyDescent="0.2">
      <c r="A33" s="178" t="s">
        <v>83</v>
      </c>
      <c r="B33" s="179">
        <v>5</v>
      </c>
      <c r="C33" s="179">
        <v>2</v>
      </c>
      <c r="D33" s="180">
        <f>'[1]2015-2016 годы'!G197</f>
        <v>24857.100000000002</v>
      </c>
      <c r="E33" s="180">
        <f>'[1]2015-2016 годы'!H197</f>
        <v>9857.1</v>
      </c>
    </row>
    <row r="34" spans="1:5" ht="23.25" x14ac:dyDescent="0.2">
      <c r="A34" s="178" t="s">
        <v>136</v>
      </c>
      <c r="B34" s="179">
        <v>5</v>
      </c>
      <c r="C34" s="179">
        <v>3</v>
      </c>
      <c r="D34" s="180">
        <f>'2015-2016 годы'!G233</f>
        <v>5060</v>
      </c>
      <c r="E34" s="180">
        <f>'[1]2015-2016 годы'!H229</f>
        <v>0</v>
      </c>
    </row>
    <row r="35" spans="1:5" ht="46.5" x14ac:dyDescent="0.2">
      <c r="A35" s="178" t="s">
        <v>144</v>
      </c>
      <c r="B35" s="179">
        <v>5</v>
      </c>
      <c r="C35" s="179">
        <v>5</v>
      </c>
      <c r="D35" s="180">
        <f>'[1]2015-2016 годы'!G244</f>
        <v>8363.4</v>
      </c>
      <c r="E35" s="180">
        <f>'[1]2015-2016 годы'!H244</f>
        <v>8363.4</v>
      </c>
    </row>
    <row r="36" spans="1:5" ht="23.25" x14ac:dyDescent="0.2">
      <c r="A36" s="178"/>
      <c r="B36" s="179"/>
      <c r="C36" s="179"/>
      <c r="D36" s="180"/>
      <c r="E36" s="180"/>
    </row>
    <row r="37" spans="1:5" ht="22.5" x14ac:dyDescent="0.2">
      <c r="A37" s="175" t="s">
        <v>130</v>
      </c>
      <c r="B37" s="176">
        <v>7</v>
      </c>
      <c r="C37" s="176"/>
      <c r="D37" s="184">
        <f>SUM(D38:D41)</f>
        <v>988622.7</v>
      </c>
      <c r="E37" s="184">
        <f>SUM(E38:E41)</f>
        <v>997233.8</v>
      </c>
    </row>
    <row r="38" spans="1:5" ht="23.25" x14ac:dyDescent="0.2">
      <c r="A38" s="178" t="s">
        <v>19</v>
      </c>
      <c r="B38" s="179">
        <v>7</v>
      </c>
      <c r="C38" s="179">
        <v>1</v>
      </c>
      <c r="D38" s="180">
        <f>'[1]2015-2016 годы'!G558</f>
        <v>340115.3</v>
      </c>
      <c r="E38" s="180">
        <f>'[1]2015-2016 годы'!H558</f>
        <v>342534.7</v>
      </c>
    </row>
    <row r="39" spans="1:5" ht="23.25" x14ac:dyDescent="0.2">
      <c r="A39" s="178" t="s">
        <v>131</v>
      </c>
      <c r="B39" s="179">
        <v>7</v>
      </c>
      <c r="C39" s="179">
        <v>2</v>
      </c>
      <c r="D39" s="180">
        <f>'[1]2015-2016 годы'!G373+'[1]2015-2016 годы'!G581</f>
        <v>599348.89999999991</v>
      </c>
      <c r="E39" s="180">
        <f>'[1]2015-2016 годы'!H373+'[1]2015-2016 годы'!H581</f>
        <v>605259.80000000005</v>
      </c>
    </row>
    <row r="40" spans="1:5" ht="23.25" x14ac:dyDescent="0.2">
      <c r="A40" s="178" t="s">
        <v>24</v>
      </c>
      <c r="B40" s="179">
        <v>7</v>
      </c>
      <c r="C40" s="179">
        <v>7</v>
      </c>
      <c r="D40" s="180">
        <f>'[1]2015-2016 годы'!G611</f>
        <v>7217.5</v>
      </c>
      <c r="E40" s="180">
        <f>'[1]2015-2016 годы'!H611</f>
        <v>7313.9</v>
      </c>
    </row>
    <row r="41" spans="1:5" ht="23.25" x14ac:dyDescent="0.2">
      <c r="A41" s="178" t="s">
        <v>21</v>
      </c>
      <c r="B41" s="179">
        <v>7</v>
      </c>
      <c r="C41" s="179">
        <v>9</v>
      </c>
      <c r="D41" s="180">
        <f>'[1]2015-2016 годы'!G649</f>
        <v>41941</v>
      </c>
      <c r="E41" s="180">
        <f>'[1]2015-2016 годы'!H649</f>
        <v>42125.399999999994</v>
      </c>
    </row>
    <row r="42" spans="1:5" ht="23.25" x14ac:dyDescent="0.2">
      <c r="A42" s="178"/>
      <c r="B42" s="179"/>
      <c r="C42" s="179"/>
      <c r="D42" s="180"/>
      <c r="E42" s="180"/>
    </row>
    <row r="43" spans="1:5" ht="22.5" x14ac:dyDescent="0.2">
      <c r="A43" s="175" t="s">
        <v>132</v>
      </c>
      <c r="B43" s="176">
        <v>8</v>
      </c>
      <c r="C43" s="176"/>
      <c r="D43" s="184">
        <f>SUM(D44:D45)</f>
        <v>128579.59999999999</v>
      </c>
      <c r="E43" s="184">
        <f>SUM(E44:E45)</f>
        <v>163268.70000000001</v>
      </c>
    </row>
    <row r="44" spans="1:5" ht="23.25" x14ac:dyDescent="0.2">
      <c r="A44" s="178" t="s">
        <v>31</v>
      </c>
      <c r="B44" s="179">
        <v>8</v>
      </c>
      <c r="C44" s="179">
        <v>1</v>
      </c>
      <c r="D44" s="180">
        <f>'[1]2015-2016 годы'!G407</f>
        <v>101406.7</v>
      </c>
      <c r="E44" s="180">
        <f>'[1]2015-2016 годы'!H407+'[1]2015-2016 годы'!H263</f>
        <v>136340.70000000001</v>
      </c>
    </row>
    <row r="45" spans="1:5" ht="46.5" x14ac:dyDescent="0.2">
      <c r="A45" s="178" t="s">
        <v>71</v>
      </c>
      <c r="B45" s="179">
        <v>8</v>
      </c>
      <c r="C45" s="179">
        <v>4</v>
      </c>
      <c r="D45" s="180">
        <f>'[1]2015-2016 годы'!G462</f>
        <v>27172.899999999998</v>
      </c>
      <c r="E45" s="180">
        <f>'[1]2015-2016 годы'!H462</f>
        <v>26928</v>
      </c>
    </row>
    <row r="46" spans="1:5" ht="23.25" x14ac:dyDescent="0.2">
      <c r="A46" s="178"/>
      <c r="B46" s="179"/>
      <c r="C46" s="179"/>
      <c r="D46" s="180"/>
      <c r="E46" s="180"/>
    </row>
    <row r="47" spans="1:5" ht="22.5" x14ac:dyDescent="0.2">
      <c r="A47" s="175" t="s">
        <v>133</v>
      </c>
      <c r="B47" s="176">
        <v>10</v>
      </c>
      <c r="C47" s="176"/>
      <c r="D47" s="184">
        <f>SUM(D48:D50)</f>
        <v>51303.199999999997</v>
      </c>
      <c r="E47" s="184">
        <f>SUM(E48:E50)</f>
        <v>50963.599999999991</v>
      </c>
    </row>
    <row r="48" spans="1:5" ht="23.25" x14ac:dyDescent="0.2">
      <c r="A48" s="178" t="s">
        <v>25</v>
      </c>
      <c r="B48" s="179">
        <v>10</v>
      </c>
      <c r="C48" s="179">
        <v>1</v>
      </c>
      <c r="D48" s="180">
        <f>'[1]2015-2016 годы'!G274</f>
        <v>5377.8</v>
      </c>
      <c r="E48" s="180">
        <f>'[1]2015-2016 годы'!H274</f>
        <v>5377.8</v>
      </c>
    </row>
    <row r="49" spans="1:5" ht="23.25" x14ac:dyDescent="0.2">
      <c r="A49" s="188" t="s">
        <v>29</v>
      </c>
      <c r="B49" s="179">
        <v>10</v>
      </c>
      <c r="C49" s="179">
        <v>3</v>
      </c>
      <c r="D49" s="180">
        <f>'[1]2015-2016 годы'!G670+'[1]2015-2016 годы'!G489+'[1]2015-2016 годы'!G283</f>
        <v>4149.8000000000011</v>
      </c>
      <c r="E49" s="180">
        <f>'[1]2015-2016 годы'!H670+'[1]2015-2016 годы'!H489+'[1]2015-2016 годы'!H283</f>
        <v>3787</v>
      </c>
    </row>
    <row r="50" spans="1:5" ht="23.25" x14ac:dyDescent="0.2">
      <c r="A50" s="188" t="s">
        <v>62</v>
      </c>
      <c r="B50" s="179">
        <v>10</v>
      </c>
      <c r="C50" s="179">
        <v>4</v>
      </c>
      <c r="D50" s="180">
        <f>'[1]2015-2016 годы'!G307+'[1]2015-2016 годы'!G501+'[1]2015-2016 годы'!G677</f>
        <v>41775.599999999999</v>
      </c>
      <c r="E50" s="180">
        <f>'[1]2015-2016 годы'!H307+'[1]2015-2016 годы'!H501+'[1]2015-2016 годы'!H677</f>
        <v>41798.799999999996</v>
      </c>
    </row>
    <row r="51" spans="1:5" ht="23.25" x14ac:dyDescent="0.2">
      <c r="A51" s="178"/>
      <c r="B51" s="179"/>
      <c r="C51" s="179"/>
      <c r="D51" s="180"/>
      <c r="E51" s="180"/>
    </row>
    <row r="52" spans="1:5" ht="23.25" x14ac:dyDescent="0.2">
      <c r="A52" s="175" t="s">
        <v>134</v>
      </c>
      <c r="B52" s="189">
        <v>11</v>
      </c>
      <c r="C52" s="179"/>
      <c r="D52" s="190">
        <f>D54+D53</f>
        <v>17981.900000000001</v>
      </c>
      <c r="E52" s="190">
        <f>E54+E53</f>
        <v>17981.900000000001</v>
      </c>
    </row>
    <row r="53" spans="1:5" ht="23.25" x14ac:dyDescent="0.2">
      <c r="A53" s="178" t="s">
        <v>76</v>
      </c>
      <c r="B53" s="191">
        <v>11</v>
      </c>
      <c r="C53" s="191">
        <v>1</v>
      </c>
      <c r="D53" s="192">
        <f>'[1]2015-2016 годы'!G326</f>
        <v>17031.900000000001</v>
      </c>
      <c r="E53" s="192">
        <f>'[1]2015-2016 годы'!H326</f>
        <v>17031.900000000001</v>
      </c>
    </row>
    <row r="54" spans="1:5" ht="23.25" x14ac:dyDescent="0.2">
      <c r="A54" s="178" t="s">
        <v>72</v>
      </c>
      <c r="B54" s="179">
        <v>11</v>
      </c>
      <c r="C54" s="179">
        <v>2</v>
      </c>
      <c r="D54" s="180">
        <f>'[1]2015-2016 годы'!G332</f>
        <v>950</v>
      </c>
      <c r="E54" s="180">
        <f>'[1]2015-2016 годы'!H332</f>
        <v>950</v>
      </c>
    </row>
    <row r="55" spans="1:5" ht="23.25" x14ac:dyDescent="0.2">
      <c r="A55" s="178"/>
      <c r="B55" s="179"/>
      <c r="C55" s="179"/>
      <c r="D55" s="180"/>
      <c r="E55" s="180"/>
    </row>
    <row r="56" spans="1:5" ht="45" x14ac:dyDescent="0.2">
      <c r="A56" s="175" t="s">
        <v>580</v>
      </c>
      <c r="B56" s="189">
        <v>13</v>
      </c>
      <c r="C56" s="179"/>
      <c r="D56" s="190">
        <f>D57</f>
        <v>200</v>
      </c>
      <c r="E56" s="190">
        <f>E57</f>
        <v>200</v>
      </c>
    </row>
    <row r="57" spans="1:5" ht="46.5" x14ac:dyDescent="0.2">
      <c r="A57" s="178" t="s">
        <v>581</v>
      </c>
      <c r="B57" s="179">
        <v>13</v>
      </c>
      <c r="C57" s="179">
        <v>1</v>
      </c>
      <c r="D57" s="180">
        <f>'[1]2015-2016 годы'!G729</f>
        <v>200</v>
      </c>
      <c r="E57" s="180">
        <f>'[1]2015-2016 годы'!H729</f>
        <v>200</v>
      </c>
    </row>
    <row r="58" spans="1:5" ht="23.25" x14ac:dyDescent="0.2">
      <c r="A58" s="178"/>
      <c r="B58" s="179"/>
      <c r="C58" s="179"/>
      <c r="D58" s="180"/>
      <c r="E58" s="180"/>
    </row>
    <row r="59" spans="1:5" ht="90" x14ac:dyDescent="0.2">
      <c r="A59" s="175" t="s">
        <v>135</v>
      </c>
      <c r="B59" s="189">
        <v>14</v>
      </c>
      <c r="C59" s="179"/>
      <c r="D59" s="190">
        <f>SUM(D60:D61)</f>
        <v>13451.8</v>
      </c>
      <c r="E59" s="190">
        <f>SUM(E60:E61)</f>
        <v>12975.1</v>
      </c>
    </row>
    <row r="60" spans="1:5" ht="69.75" x14ac:dyDescent="0.2">
      <c r="A60" s="275" t="s">
        <v>74</v>
      </c>
      <c r="B60" s="191">
        <v>14</v>
      </c>
      <c r="C60" s="179">
        <v>1</v>
      </c>
      <c r="D60" s="192">
        <f>'[1]2015-2016 годы'!G735</f>
        <v>6068.4</v>
      </c>
      <c r="E60" s="192">
        <f>'[1]2015-2016 годы'!H735</f>
        <v>6050</v>
      </c>
    </row>
    <row r="61" spans="1:5" ht="23.25" x14ac:dyDescent="0.2">
      <c r="A61" s="178" t="s">
        <v>75</v>
      </c>
      <c r="B61" s="179">
        <v>14</v>
      </c>
      <c r="C61" s="179">
        <v>2</v>
      </c>
      <c r="D61" s="180">
        <f>'[1]2015-2016 годы'!G747</f>
        <v>7383.4</v>
      </c>
      <c r="E61" s="180">
        <f>'[1]2015-2016 годы'!H747</f>
        <v>6925.1</v>
      </c>
    </row>
    <row r="62" spans="1:5" ht="23.25" x14ac:dyDescent="0.2">
      <c r="A62" s="276"/>
      <c r="B62" s="191"/>
      <c r="C62" s="179"/>
      <c r="D62" s="192"/>
      <c r="E62" s="192"/>
    </row>
    <row r="63" spans="1:5" ht="45" x14ac:dyDescent="0.2">
      <c r="A63" s="277" t="s">
        <v>582</v>
      </c>
      <c r="B63" s="189">
        <v>99</v>
      </c>
      <c r="C63" s="176">
        <v>0</v>
      </c>
      <c r="D63" s="190">
        <f>'[1]2015-2016 годы'!G753</f>
        <v>17000</v>
      </c>
      <c r="E63" s="190">
        <f>'[1]2015-2016 годы'!H753</f>
        <v>34600</v>
      </c>
    </row>
    <row r="64" spans="1:5" ht="23.25" x14ac:dyDescent="0.2">
      <c r="A64" s="178"/>
      <c r="B64" s="179"/>
      <c r="C64" s="179"/>
      <c r="D64" s="180"/>
      <c r="E64" s="180"/>
    </row>
  </sheetData>
  <customSheetViews>
    <customSheetView guid="{1C060685-541B-49B8-81E5-C9855E92EF71}" scale="59">
      <selection activeCell="I29" sqref="I29"/>
      <pageMargins left="0.7" right="0.7" top="0.75" bottom="0.75" header="0.3" footer="0.3"/>
    </customSheetView>
    <customSheetView guid="{167491D8-6D6D-447D-A119-5E65D8431081}" scale="59" topLeftCell="A19">
      <selection activeCell="I29" sqref="I29"/>
      <pageMargins left="0.7" right="0.7" top="0.75" bottom="0.75" header="0.3" footer="0.3"/>
    </customSheetView>
    <customSheetView guid="{EA1929C7-85F7-40DE-826A-94377FC9966E}" scale="59" topLeftCell="A4">
      <selection activeCell="L16" sqref="L16"/>
      <pageMargins left="0.7" right="0.7" top="0.75" bottom="0.75" header="0.3" footer="0.3"/>
    </customSheetView>
    <customSheetView guid="{DA15D12B-B687-4104-AF35-4470F046E021}" scale="59" showPageBreaks="1">
      <selection activeCell="L16" sqref="L16"/>
      <pageMargins left="0.7" right="0.7" top="0.75" bottom="0.75" header="0.3" footer="0.3"/>
      <pageSetup paperSize="9" orientation="portrait" r:id="rId1"/>
    </customSheetView>
  </customSheetViews>
  <mergeCells count="2">
    <mergeCell ref="A1:E1"/>
    <mergeCell ref="A3:E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3"/>
  <sheetViews>
    <sheetView tabSelected="1" view="pageBreakPreview" zoomScaleNormal="100" zoomScaleSheetLayoutView="100" workbookViewId="0">
      <selection activeCell="G754" sqref="G754"/>
    </sheetView>
  </sheetViews>
  <sheetFormatPr defaultRowHeight="12.75" x14ac:dyDescent="0.2"/>
  <cols>
    <col min="1" max="1" width="50.28515625" customWidth="1"/>
    <col min="7" max="7" width="13.140625" customWidth="1"/>
    <col min="8" max="8" width="14.140625" customWidth="1"/>
  </cols>
  <sheetData>
    <row r="1" spans="1:8" ht="14.25" x14ac:dyDescent="0.2">
      <c r="A1" s="2"/>
      <c r="D1" s="267"/>
      <c r="E1" s="267"/>
      <c r="F1" s="267"/>
      <c r="G1" s="267"/>
      <c r="H1" s="267" t="s">
        <v>583</v>
      </c>
    </row>
    <row r="2" spans="1:8" ht="15" x14ac:dyDescent="0.25">
      <c r="A2" s="2"/>
      <c r="D2" s="226"/>
      <c r="E2" s="226"/>
      <c r="F2" s="226"/>
      <c r="G2" s="226"/>
      <c r="H2" s="226" t="s">
        <v>117</v>
      </c>
    </row>
    <row r="3" spans="1:8" ht="15" x14ac:dyDescent="0.2">
      <c r="A3" s="2"/>
      <c r="D3" s="227"/>
      <c r="E3" s="227"/>
      <c r="F3" s="227"/>
      <c r="G3" s="227"/>
      <c r="H3" s="227" t="s">
        <v>647</v>
      </c>
    </row>
    <row r="4" spans="1:8" x14ac:dyDescent="0.2">
      <c r="A4" s="2"/>
    </row>
    <row r="5" spans="1:8" ht="14.25" x14ac:dyDescent="0.2">
      <c r="A5" s="385" t="s">
        <v>583</v>
      </c>
      <c r="B5" s="385"/>
      <c r="C5" s="385"/>
      <c r="D5" s="385"/>
      <c r="E5" s="385"/>
      <c r="F5" s="385"/>
      <c r="G5" s="385"/>
      <c r="H5" s="385"/>
    </row>
    <row r="6" spans="1:8" ht="15" x14ac:dyDescent="0.25">
      <c r="A6" s="2"/>
      <c r="B6" s="226"/>
      <c r="G6" s="2"/>
      <c r="H6" s="226" t="s">
        <v>117</v>
      </c>
    </row>
    <row r="7" spans="1:8" ht="15" x14ac:dyDescent="0.2">
      <c r="A7" s="2"/>
      <c r="B7" s="227"/>
      <c r="G7" s="2"/>
      <c r="H7" s="227" t="s">
        <v>480</v>
      </c>
    </row>
    <row r="8" spans="1:8" x14ac:dyDescent="0.2">
      <c r="A8" s="2"/>
      <c r="G8" s="28"/>
      <c r="H8" s="28"/>
    </row>
    <row r="9" spans="1:8" ht="54" customHeight="1" x14ac:dyDescent="0.2">
      <c r="A9" s="384" t="s">
        <v>584</v>
      </c>
      <c r="B9" s="384"/>
      <c r="C9" s="384"/>
      <c r="D9" s="384"/>
      <c r="E9" s="384"/>
      <c r="F9" s="384"/>
      <c r="G9" s="384"/>
      <c r="H9" s="384"/>
    </row>
    <row r="10" spans="1:8" x14ac:dyDescent="0.2">
      <c r="A10" s="2"/>
    </row>
    <row r="11" spans="1:8" ht="25.5" x14ac:dyDescent="0.2">
      <c r="A11" s="269" t="s">
        <v>0</v>
      </c>
      <c r="B11" s="268" t="s">
        <v>1</v>
      </c>
      <c r="C11" s="268" t="s">
        <v>2</v>
      </c>
      <c r="D11" s="268"/>
      <c r="E11" s="268" t="s">
        <v>5</v>
      </c>
      <c r="F11" s="268" t="s">
        <v>6</v>
      </c>
      <c r="G11" s="278" t="s">
        <v>585</v>
      </c>
      <c r="H11" s="279"/>
    </row>
    <row r="12" spans="1:8" ht="21" customHeight="1" x14ac:dyDescent="0.2">
      <c r="A12" s="269"/>
      <c r="B12" s="268"/>
      <c r="C12" s="268" t="s">
        <v>3</v>
      </c>
      <c r="D12" s="268" t="s">
        <v>4</v>
      </c>
      <c r="E12" s="268"/>
      <c r="F12" s="268"/>
      <c r="G12" s="280" t="s">
        <v>586</v>
      </c>
      <c r="H12" s="281" t="s">
        <v>587</v>
      </c>
    </row>
    <row r="13" spans="1:8" ht="21" customHeight="1" x14ac:dyDescent="0.2">
      <c r="A13" s="39" t="s">
        <v>26</v>
      </c>
      <c r="B13" s="40"/>
      <c r="C13" s="40"/>
      <c r="D13" s="40"/>
      <c r="E13" s="40"/>
      <c r="F13" s="40"/>
      <c r="G13" s="282">
        <f>G14+G41+G359+G506+G551+G686</f>
        <v>1467662.2</v>
      </c>
      <c r="H13" s="282">
        <f>H14+H41+H359+H506+H551+H686</f>
        <v>1475568.6</v>
      </c>
    </row>
    <row r="14" spans="1:8" ht="15.75" x14ac:dyDescent="0.2">
      <c r="A14" s="197" t="s">
        <v>45</v>
      </c>
      <c r="B14" s="207" t="s">
        <v>43</v>
      </c>
      <c r="C14" s="208" t="s">
        <v>7</v>
      </c>
      <c r="D14" s="208" t="s">
        <v>7</v>
      </c>
      <c r="E14" s="207" t="s">
        <v>7</v>
      </c>
      <c r="F14" s="207" t="s">
        <v>7</v>
      </c>
      <c r="G14" s="283">
        <f>G15</f>
        <v>6566</v>
      </c>
      <c r="H14" s="283">
        <f>H15</f>
        <v>6526.9</v>
      </c>
    </row>
    <row r="15" spans="1:8" ht="15" x14ac:dyDescent="0.2">
      <c r="A15" s="284" t="s">
        <v>57</v>
      </c>
      <c r="B15" s="285" t="s">
        <v>43</v>
      </c>
      <c r="C15" s="286">
        <v>1</v>
      </c>
      <c r="D15" s="286">
        <v>0</v>
      </c>
      <c r="E15" s="135" t="s">
        <v>7</v>
      </c>
      <c r="F15" s="285" t="s">
        <v>7</v>
      </c>
      <c r="G15" s="287">
        <f>G16+G25</f>
        <v>6566</v>
      </c>
      <c r="H15" s="287">
        <f>H16+H25</f>
        <v>6526.9</v>
      </c>
    </row>
    <row r="16" spans="1:8" ht="38.25" x14ac:dyDescent="0.2">
      <c r="A16" s="83" t="s">
        <v>32</v>
      </c>
      <c r="B16" s="126" t="s">
        <v>43</v>
      </c>
      <c r="C16" s="127">
        <v>1</v>
      </c>
      <c r="D16" s="127">
        <v>3</v>
      </c>
      <c r="E16" s="90" t="s">
        <v>7</v>
      </c>
      <c r="F16" s="126" t="s">
        <v>7</v>
      </c>
      <c r="G16" s="288">
        <f>G17</f>
        <v>3179.2</v>
      </c>
      <c r="H16" s="288">
        <f>H17</f>
        <v>3113.5999999999995</v>
      </c>
    </row>
    <row r="17" spans="1:8" ht="15" x14ac:dyDescent="0.2">
      <c r="A17" s="83" t="s">
        <v>148</v>
      </c>
      <c r="B17" s="126" t="s">
        <v>43</v>
      </c>
      <c r="C17" s="127">
        <v>1</v>
      </c>
      <c r="D17" s="127">
        <v>3</v>
      </c>
      <c r="E17" s="90" t="s">
        <v>147</v>
      </c>
      <c r="F17" s="126" t="s">
        <v>7</v>
      </c>
      <c r="G17" s="288">
        <f>G18</f>
        <v>3179.2</v>
      </c>
      <c r="H17" s="288">
        <f>H18</f>
        <v>3113.5999999999995</v>
      </c>
    </row>
    <row r="18" spans="1:8" ht="25.5" x14ac:dyDescent="0.2">
      <c r="A18" s="72" t="s">
        <v>149</v>
      </c>
      <c r="B18" s="126" t="s">
        <v>43</v>
      </c>
      <c r="C18" s="127">
        <v>1</v>
      </c>
      <c r="D18" s="127">
        <v>3</v>
      </c>
      <c r="E18" s="90" t="s">
        <v>193</v>
      </c>
      <c r="F18" s="126" t="s">
        <v>7</v>
      </c>
      <c r="G18" s="288">
        <f>G19+G22</f>
        <v>3179.2</v>
      </c>
      <c r="H18" s="288">
        <f>H19+H22</f>
        <v>3113.5999999999995</v>
      </c>
    </row>
    <row r="19" spans="1:8" ht="63.75" x14ac:dyDescent="0.2">
      <c r="A19" s="72" t="s">
        <v>404</v>
      </c>
      <c r="B19" s="126" t="s">
        <v>43</v>
      </c>
      <c r="C19" s="127">
        <v>1</v>
      </c>
      <c r="D19" s="127">
        <v>3</v>
      </c>
      <c r="E19" s="90" t="s">
        <v>193</v>
      </c>
      <c r="F19" s="126" t="s">
        <v>171</v>
      </c>
      <c r="G19" s="288">
        <f>G20</f>
        <v>2835.2</v>
      </c>
      <c r="H19" s="288">
        <f>H20</f>
        <v>2773.9999999999995</v>
      </c>
    </row>
    <row r="20" spans="1:8" ht="25.5" x14ac:dyDescent="0.2">
      <c r="A20" s="72" t="s">
        <v>172</v>
      </c>
      <c r="B20" s="126" t="s">
        <v>43</v>
      </c>
      <c r="C20" s="127">
        <v>1</v>
      </c>
      <c r="D20" s="127">
        <v>3</v>
      </c>
      <c r="E20" s="90" t="s">
        <v>193</v>
      </c>
      <c r="F20" s="126" t="s">
        <v>170</v>
      </c>
      <c r="G20" s="288">
        <f>G21</f>
        <v>2835.2</v>
      </c>
      <c r="H20" s="288">
        <f>H21</f>
        <v>2773.9999999999995</v>
      </c>
    </row>
    <row r="21" spans="1:8" ht="38.25" x14ac:dyDescent="0.2">
      <c r="A21" s="289" t="s">
        <v>398</v>
      </c>
      <c r="B21" s="128">
        <v>921</v>
      </c>
      <c r="C21" s="129">
        <v>1</v>
      </c>
      <c r="D21" s="129">
        <v>3</v>
      </c>
      <c r="E21" s="91" t="s">
        <v>193</v>
      </c>
      <c r="F21" s="130" t="s">
        <v>87</v>
      </c>
      <c r="G21" s="290">
        <f>2189.5+645.7</f>
        <v>2835.2</v>
      </c>
      <c r="H21" s="290">
        <f>2189.5+645.7-265.9+204.7</f>
        <v>2773.9999999999995</v>
      </c>
    </row>
    <row r="22" spans="1:8" ht="25.5" x14ac:dyDescent="0.2">
      <c r="A22" s="105" t="s">
        <v>387</v>
      </c>
      <c r="B22" s="126" t="s">
        <v>43</v>
      </c>
      <c r="C22" s="127">
        <v>1</v>
      </c>
      <c r="D22" s="127">
        <v>3</v>
      </c>
      <c r="E22" s="90" t="s">
        <v>193</v>
      </c>
      <c r="F22" s="126" t="s">
        <v>173</v>
      </c>
      <c r="G22" s="288">
        <f>G23</f>
        <v>344</v>
      </c>
      <c r="H22" s="288">
        <f>H23</f>
        <v>339.6</v>
      </c>
    </row>
    <row r="23" spans="1:8" ht="25.5" x14ac:dyDescent="0.2">
      <c r="A23" s="105" t="s">
        <v>388</v>
      </c>
      <c r="B23" s="126" t="s">
        <v>43</v>
      </c>
      <c r="C23" s="127">
        <v>1</v>
      </c>
      <c r="D23" s="127">
        <v>3</v>
      </c>
      <c r="E23" s="90" t="s">
        <v>193</v>
      </c>
      <c r="F23" s="126" t="s">
        <v>174</v>
      </c>
      <c r="G23" s="288">
        <f>G24</f>
        <v>344</v>
      </c>
      <c r="H23" s="288">
        <f>H24</f>
        <v>339.6</v>
      </c>
    </row>
    <row r="24" spans="1:8" ht="25.5" x14ac:dyDescent="0.2">
      <c r="A24" s="77" t="s">
        <v>391</v>
      </c>
      <c r="B24" s="91" t="s">
        <v>43</v>
      </c>
      <c r="C24" s="131" t="s">
        <v>8</v>
      </c>
      <c r="D24" s="131" t="s">
        <v>9</v>
      </c>
      <c r="E24" s="91" t="s">
        <v>193</v>
      </c>
      <c r="F24" s="91" t="s">
        <v>86</v>
      </c>
      <c r="G24" s="290">
        <f>645+203.1-500-4.1</f>
        <v>344</v>
      </c>
      <c r="H24" s="290">
        <f>843.7-500-4.1</f>
        <v>339.6</v>
      </c>
    </row>
    <row r="25" spans="1:8" ht="38.25" x14ac:dyDescent="0.2">
      <c r="A25" s="291" t="s">
        <v>59</v>
      </c>
      <c r="B25" s="126" t="s">
        <v>43</v>
      </c>
      <c r="C25" s="127">
        <v>1</v>
      </c>
      <c r="D25" s="127">
        <v>6</v>
      </c>
      <c r="E25" s="132"/>
      <c r="F25" s="133"/>
      <c r="G25" s="292">
        <f>G26</f>
        <v>3386.7999999999997</v>
      </c>
      <c r="H25" s="292">
        <f>H26</f>
        <v>3413.3</v>
      </c>
    </row>
    <row r="26" spans="1:8" ht="15" x14ac:dyDescent="0.2">
      <c r="A26" s="83" t="s">
        <v>148</v>
      </c>
      <c r="B26" s="126" t="s">
        <v>43</v>
      </c>
      <c r="C26" s="127">
        <v>1</v>
      </c>
      <c r="D26" s="127">
        <v>6</v>
      </c>
      <c r="E26" s="90" t="s">
        <v>147</v>
      </c>
      <c r="F26" s="133"/>
      <c r="G26" s="292">
        <f>G32+G27</f>
        <v>3386.7999999999997</v>
      </c>
      <c r="H26" s="292">
        <f>H32+H27</f>
        <v>3413.3</v>
      </c>
    </row>
    <row r="27" spans="1:8" ht="25.5" x14ac:dyDescent="0.2">
      <c r="A27" s="194" t="s">
        <v>192</v>
      </c>
      <c r="B27" s="133">
        <v>921</v>
      </c>
      <c r="C27" s="127">
        <v>1</v>
      </c>
      <c r="D27" s="127">
        <v>6</v>
      </c>
      <c r="E27" s="90" t="s">
        <v>191</v>
      </c>
      <c r="F27" s="134"/>
      <c r="G27" s="292">
        <f>G28</f>
        <v>1075.4000000000001</v>
      </c>
      <c r="H27" s="292">
        <f>H28</f>
        <v>1075.4000000000001</v>
      </c>
    </row>
    <row r="28" spans="1:8" ht="63.75" x14ac:dyDescent="0.2">
      <c r="A28" s="72" t="s">
        <v>404</v>
      </c>
      <c r="B28" s="133">
        <v>921</v>
      </c>
      <c r="C28" s="127">
        <v>1</v>
      </c>
      <c r="D28" s="127">
        <v>6</v>
      </c>
      <c r="E28" s="90" t="s">
        <v>191</v>
      </c>
      <c r="F28" s="134" t="s">
        <v>171</v>
      </c>
      <c r="G28" s="292">
        <f>G29</f>
        <v>1075.4000000000001</v>
      </c>
      <c r="H28" s="292">
        <f>H29</f>
        <v>1075.4000000000001</v>
      </c>
    </row>
    <row r="29" spans="1:8" ht="25.5" x14ac:dyDescent="0.2">
      <c r="A29" s="194" t="s">
        <v>172</v>
      </c>
      <c r="B29" s="133">
        <v>921</v>
      </c>
      <c r="C29" s="127">
        <v>1</v>
      </c>
      <c r="D29" s="127">
        <v>6</v>
      </c>
      <c r="E29" s="90" t="s">
        <v>191</v>
      </c>
      <c r="F29" s="134" t="s">
        <v>170</v>
      </c>
      <c r="G29" s="292">
        <f>G30+G31</f>
        <v>1075.4000000000001</v>
      </c>
      <c r="H29" s="292">
        <f>H30+H31</f>
        <v>1075.4000000000001</v>
      </c>
    </row>
    <row r="30" spans="1:8" ht="38.25" x14ac:dyDescent="0.2">
      <c r="A30" s="73" t="s">
        <v>398</v>
      </c>
      <c r="B30" s="128">
        <v>921</v>
      </c>
      <c r="C30" s="129">
        <v>1</v>
      </c>
      <c r="D30" s="129">
        <v>6</v>
      </c>
      <c r="E30" s="91" t="s">
        <v>191</v>
      </c>
      <c r="F30" s="130" t="s">
        <v>87</v>
      </c>
      <c r="G30" s="290">
        <f>858.9+201.5</f>
        <v>1060.4000000000001</v>
      </c>
      <c r="H30" s="290">
        <f>858.9+201.5</f>
        <v>1060.4000000000001</v>
      </c>
    </row>
    <row r="31" spans="1:8" ht="38.25" x14ac:dyDescent="0.2">
      <c r="A31" s="73" t="s">
        <v>395</v>
      </c>
      <c r="B31" s="128">
        <v>921</v>
      </c>
      <c r="C31" s="129">
        <v>1</v>
      </c>
      <c r="D31" s="129">
        <v>6</v>
      </c>
      <c r="E31" s="91" t="s">
        <v>191</v>
      </c>
      <c r="F31" s="130" t="s">
        <v>88</v>
      </c>
      <c r="G31" s="290">
        <v>15</v>
      </c>
      <c r="H31" s="290">
        <v>15</v>
      </c>
    </row>
    <row r="32" spans="1:8" ht="25.5" x14ac:dyDescent="0.2">
      <c r="A32" s="72" t="s">
        <v>150</v>
      </c>
      <c r="B32" s="126" t="s">
        <v>43</v>
      </c>
      <c r="C32" s="127">
        <v>1</v>
      </c>
      <c r="D32" s="127">
        <v>6</v>
      </c>
      <c r="E32" s="90" t="s">
        <v>151</v>
      </c>
      <c r="F32" s="90" t="s">
        <v>7</v>
      </c>
      <c r="G32" s="292">
        <f>G33+G37</f>
        <v>2311.3999999999996</v>
      </c>
      <c r="H32" s="292">
        <f>H33+H37</f>
        <v>2337.9</v>
      </c>
    </row>
    <row r="33" spans="1:8" ht="63.75" x14ac:dyDescent="0.2">
      <c r="A33" s="72" t="s">
        <v>404</v>
      </c>
      <c r="B33" s="126" t="s">
        <v>43</v>
      </c>
      <c r="C33" s="127">
        <v>1</v>
      </c>
      <c r="D33" s="127">
        <v>6</v>
      </c>
      <c r="E33" s="90" t="s">
        <v>151</v>
      </c>
      <c r="F33" s="90" t="s">
        <v>171</v>
      </c>
      <c r="G33" s="292">
        <f>G34</f>
        <v>1994.6999999999998</v>
      </c>
      <c r="H33" s="292">
        <f>H34</f>
        <v>1993.7</v>
      </c>
    </row>
    <row r="34" spans="1:8" ht="25.5" x14ac:dyDescent="0.2">
      <c r="A34" s="72" t="s">
        <v>172</v>
      </c>
      <c r="B34" s="126" t="s">
        <v>43</v>
      </c>
      <c r="C34" s="127">
        <v>1</v>
      </c>
      <c r="D34" s="127">
        <v>6</v>
      </c>
      <c r="E34" s="90" t="s">
        <v>151</v>
      </c>
      <c r="F34" s="90" t="s">
        <v>170</v>
      </c>
      <c r="G34" s="292">
        <f>G35+G36</f>
        <v>1994.6999999999998</v>
      </c>
      <c r="H34" s="292">
        <f>H35+H36</f>
        <v>1993.7</v>
      </c>
    </row>
    <row r="35" spans="1:8" ht="38.25" x14ac:dyDescent="0.2">
      <c r="A35" s="73" t="s">
        <v>398</v>
      </c>
      <c r="B35" s="128">
        <v>921</v>
      </c>
      <c r="C35" s="129">
        <v>1</v>
      </c>
      <c r="D35" s="129">
        <v>6</v>
      </c>
      <c r="E35" s="91" t="s">
        <v>151</v>
      </c>
      <c r="F35" s="130" t="s">
        <v>87</v>
      </c>
      <c r="G35" s="290">
        <f>1529.3+422.4</f>
        <v>1951.6999999999998</v>
      </c>
      <c r="H35" s="290">
        <v>1951.7</v>
      </c>
    </row>
    <row r="36" spans="1:8" ht="38.25" x14ac:dyDescent="0.2">
      <c r="A36" s="73" t="s">
        <v>395</v>
      </c>
      <c r="B36" s="128">
        <v>921</v>
      </c>
      <c r="C36" s="129">
        <v>1</v>
      </c>
      <c r="D36" s="129">
        <v>6</v>
      </c>
      <c r="E36" s="91" t="s">
        <v>151</v>
      </c>
      <c r="F36" s="130" t="s">
        <v>88</v>
      </c>
      <c r="G36" s="290">
        <v>43</v>
      </c>
      <c r="H36" s="290">
        <v>42</v>
      </c>
    </row>
    <row r="37" spans="1:8" ht="25.5" x14ac:dyDescent="0.2">
      <c r="A37" s="105" t="s">
        <v>387</v>
      </c>
      <c r="B37" s="126" t="s">
        <v>43</v>
      </c>
      <c r="C37" s="127">
        <v>1</v>
      </c>
      <c r="D37" s="127">
        <v>6</v>
      </c>
      <c r="E37" s="90" t="s">
        <v>151</v>
      </c>
      <c r="F37" s="134" t="s">
        <v>173</v>
      </c>
      <c r="G37" s="292">
        <f>G38</f>
        <v>316.7</v>
      </c>
      <c r="H37" s="292">
        <f>H38</f>
        <v>344.2</v>
      </c>
    </row>
    <row r="38" spans="1:8" ht="38.25" x14ac:dyDescent="0.2">
      <c r="A38" s="105" t="s">
        <v>588</v>
      </c>
      <c r="B38" s="126" t="s">
        <v>43</v>
      </c>
      <c r="C38" s="127">
        <v>1</v>
      </c>
      <c r="D38" s="127">
        <v>6</v>
      </c>
      <c r="E38" s="90" t="s">
        <v>151</v>
      </c>
      <c r="F38" s="134" t="s">
        <v>174</v>
      </c>
      <c r="G38" s="292">
        <f>G39+G40</f>
        <v>316.7</v>
      </c>
      <c r="H38" s="292">
        <f>H39+H40</f>
        <v>344.2</v>
      </c>
    </row>
    <row r="39" spans="1:8" ht="25.5" x14ac:dyDescent="0.2">
      <c r="A39" s="107" t="s">
        <v>114</v>
      </c>
      <c r="B39" s="128">
        <v>921</v>
      </c>
      <c r="C39" s="129">
        <v>1</v>
      </c>
      <c r="D39" s="129">
        <v>6</v>
      </c>
      <c r="E39" s="91" t="s">
        <v>151</v>
      </c>
      <c r="F39" s="130" t="s">
        <v>115</v>
      </c>
      <c r="G39" s="290">
        <v>39.4</v>
      </c>
      <c r="H39" s="290">
        <v>41.5</v>
      </c>
    </row>
    <row r="40" spans="1:8" ht="25.5" x14ac:dyDescent="0.2">
      <c r="A40" s="77" t="s">
        <v>391</v>
      </c>
      <c r="B40" s="128">
        <v>921</v>
      </c>
      <c r="C40" s="129">
        <v>1</v>
      </c>
      <c r="D40" s="129">
        <v>6</v>
      </c>
      <c r="E40" s="91" t="s">
        <v>151</v>
      </c>
      <c r="F40" s="130" t="s">
        <v>86</v>
      </c>
      <c r="G40" s="290">
        <f>477.3-200</f>
        <v>277.3</v>
      </c>
      <c r="H40" s="290">
        <f>502.7-200</f>
        <v>302.7</v>
      </c>
    </row>
    <row r="41" spans="1:8" ht="31.5" x14ac:dyDescent="0.2">
      <c r="A41" s="198" t="s">
        <v>47</v>
      </c>
      <c r="B41" s="203" t="s">
        <v>37</v>
      </c>
      <c r="C41" s="204" t="s">
        <v>7</v>
      </c>
      <c r="D41" s="204" t="s">
        <v>7</v>
      </c>
      <c r="E41" s="203" t="s">
        <v>7</v>
      </c>
      <c r="F41" s="203" t="s">
        <v>7</v>
      </c>
      <c r="G41" s="293">
        <f>G42+G88+G135+G188+G273+G325+G262</f>
        <v>251469.3</v>
      </c>
      <c r="H41" s="293">
        <f>H42+H88+H135+H188+H273+H325+H262</f>
        <v>217964.09999999998</v>
      </c>
    </row>
    <row r="42" spans="1:8" ht="15" x14ac:dyDescent="0.2">
      <c r="A42" s="284" t="s">
        <v>57</v>
      </c>
      <c r="B42" s="135" t="s">
        <v>37</v>
      </c>
      <c r="C42" s="136" t="s">
        <v>8</v>
      </c>
      <c r="D42" s="136" t="s">
        <v>56</v>
      </c>
      <c r="E42" s="135" t="s">
        <v>7</v>
      </c>
      <c r="F42" s="135" t="s">
        <v>7</v>
      </c>
      <c r="G42" s="294">
        <f>G43+G63+G67+G72</f>
        <v>92716.800000000003</v>
      </c>
      <c r="H42" s="294">
        <f>H43+H63+H67+H72</f>
        <v>92567.599999999991</v>
      </c>
    </row>
    <row r="43" spans="1:8" ht="38.25" x14ac:dyDescent="0.2">
      <c r="A43" s="83" t="s">
        <v>33</v>
      </c>
      <c r="B43" s="90" t="s">
        <v>37</v>
      </c>
      <c r="C43" s="137" t="s">
        <v>8</v>
      </c>
      <c r="D43" s="137" t="s">
        <v>10</v>
      </c>
      <c r="E43" s="90" t="s">
        <v>7</v>
      </c>
      <c r="F43" s="90" t="s">
        <v>7</v>
      </c>
      <c r="G43" s="295">
        <f>G44</f>
        <v>82576.900000000009</v>
      </c>
      <c r="H43" s="295">
        <f>H44</f>
        <v>82093</v>
      </c>
    </row>
    <row r="44" spans="1:8" ht="15" x14ac:dyDescent="0.2">
      <c r="A44" s="83" t="s">
        <v>148</v>
      </c>
      <c r="B44" s="90" t="s">
        <v>37</v>
      </c>
      <c r="C44" s="137" t="s">
        <v>8</v>
      </c>
      <c r="D44" s="137" t="s">
        <v>10</v>
      </c>
      <c r="E44" s="90" t="s">
        <v>147</v>
      </c>
      <c r="F44" s="90" t="s">
        <v>7</v>
      </c>
      <c r="G44" s="295">
        <f>G45+G58</f>
        <v>82576.900000000009</v>
      </c>
      <c r="H44" s="295">
        <f>H45+H58</f>
        <v>82093</v>
      </c>
    </row>
    <row r="45" spans="1:8" ht="25.5" x14ac:dyDescent="0.2">
      <c r="A45" s="72" t="s">
        <v>150</v>
      </c>
      <c r="B45" s="90" t="s">
        <v>37</v>
      </c>
      <c r="C45" s="137" t="s">
        <v>8</v>
      </c>
      <c r="D45" s="137" t="s">
        <v>10</v>
      </c>
      <c r="E45" s="90" t="s">
        <v>151</v>
      </c>
      <c r="F45" s="90" t="s">
        <v>7</v>
      </c>
      <c r="G45" s="295">
        <f>G46+G50+G55</f>
        <v>82474.900000000009</v>
      </c>
      <c r="H45" s="295">
        <f>H46+H50+H55</f>
        <v>82093</v>
      </c>
    </row>
    <row r="46" spans="1:8" ht="63.75" x14ac:dyDescent="0.2">
      <c r="A46" s="72" t="s">
        <v>404</v>
      </c>
      <c r="B46" s="90" t="s">
        <v>37</v>
      </c>
      <c r="C46" s="137" t="s">
        <v>8</v>
      </c>
      <c r="D46" s="137" t="s">
        <v>10</v>
      </c>
      <c r="E46" s="90" t="s">
        <v>151</v>
      </c>
      <c r="F46" s="90" t="s">
        <v>171</v>
      </c>
      <c r="G46" s="292">
        <f>G47</f>
        <v>75033.100000000006</v>
      </c>
      <c r="H46" s="292">
        <f>H47</f>
        <v>74974.5</v>
      </c>
    </row>
    <row r="47" spans="1:8" ht="25.5" x14ac:dyDescent="0.2">
      <c r="A47" s="72" t="s">
        <v>172</v>
      </c>
      <c r="B47" s="90" t="s">
        <v>37</v>
      </c>
      <c r="C47" s="137" t="s">
        <v>8</v>
      </c>
      <c r="D47" s="137" t="s">
        <v>10</v>
      </c>
      <c r="E47" s="90" t="s">
        <v>151</v>
      </c>
      <c r="F47" s="90" t="s">
        <v>170</v>
      </c>
      <c r="G47" s="292">
        <f>G48+G49</f>
        <v>75033.100000000006</v>
      </c>
      <c r="H47" s="292">
        <f>H48+H49</f>
        <v>74974.5</v>
      </c>
    </row>
    <row r="48" spans="1:8" ht="38.25" x14ac:dyDescent="0.2">
      <c r="A48" s="73" t="s">
        <v>398</v>
      </c>
      <c r="B48" s="91" t="s">
        <v>37</v>
      </c>
      <c r="C48" s="131" t="s">
        <v>8</v>
      </c>
      <c r="D48" s="131" t="s">
        <v>10</v>
      </c>
      <c r="E48" s="91" t="s">
        <v>151</v>
      </c>
      <c r="F48" s="91" t="s">
        <v>87</v>
      </c>
      <c r="G48" s="290">
        <v>74115.100000000006</v>
      </c>
      <c r="H48" s="290">
        <v>74056.5</v>
      </c>
    </row>
    <row r="49" spans="1:8" ht="38.25" x14ac:dyDescent="0.2">
      <c r="A49" s="73" t="s">
        <v>395</v>
      </c>
      <c r="B49" s="91" t="s">
        <v>37</v>
      </c>
      <c r="C49" s="131" t="s">
        <v>8</v>
      </c>
      <c r="D49" s="131" t="s">
        <v>10</v>
      </c>
      <c r="E49" s="91" t="s">
        <v>151</v>
      </c>
      <c r="F49" s="91" t="s">
        <v>88</v>
      </c>
      <c r="G49" s="290">
        <v>918</v>
      </c>
      <c r="H49" s="290">
        <v>918</v>
      </c>
    </row>
    <row r="50" spans="1:8" ht="25.5" x14ac:dyDescent="0.2">
      <c r="A50" s="105" t="s">
        <v>387</v>
      </c>
      <c r="B50" s="90" t="s">
        <v>37</v>
      </c>
      <c r="C50" s="137" t="s">
        <v>8</v>
      </c>
      <c r="D50" s="137" t="s">
        <v>10</v>
      </c>
      <c r="E50" s="90" t="s">
        <v>151</v>
      </c>
      <c r="F50" s="90" t="s">
        <v>173</v>
      </c>
      <c r="G50" s="292">
        <f>G51</f>
        <v>7426.7999999999993</v>
      </c>
      <c r="H50" s="292">
        <f>H51</f>
        <v>7103.5</v>
      </c>
    </row>
    <row r="51" spans="1:8" ht="25.5" x14ac:dyDescent="0.2">
      <c r="A51" s="105" t="s">
        <v>388</v>
      </c>
      <c r="B51" s="90" t="s">
        <v>37</v>
      </c>
      <c r="C51" s="137" t="s">
        <v>8</v>
      </c>
      <c r="D51" s="137" t="s">
        <v>10</v>
      </c>
      <c r="E51" s="90" t="s">
        <v>151</v>
      </c>
      <c r="F51" s="90" t="s">
        <v>174</v>
      </c>
      <c r="G51" s="292">
        <f>G52+G53+G54</f>
        <v>7426.7999999999993</v>
      </c>
      <c r="H51" s="292">
        <f>H52+H53+H54</f>
        <v>7103.5</v>
      </c>
    </row>
    <row r="52" spans="1:8" ht="25.5" x14ac:dyDescent="0.2">
      <c r="A52" s="107" t="s">
        <v>114</v>
      </c>
      <c r="B52" s="91" t="s">
        <v>37</v>
      </c>
      <c r="C52" s="131" t="s">
        <v>8</v>
      </c>
      <c r="D52" s="131" t="s">
        <v>10</v>
      </c>
      <c r="E52" s="91" t="s">
        <v>151</v>
      </c>
      <c r="F52" s="91" t="s">
        <v>115</v>
      </c>
      <c r="G52" s="290">
        <v>1069.8</v>
      </c>
      <c r="H52" s="290">
        <v>1126.5</v>
      </c>
    </row>
    <row r="53" spans="1:8" ht="25.5" x14ac:dyDescent="0.2">
      <c r="A53" s="73" t="s">
        <v>399</v>
      </c>
      <c r="B53" s="91" t="s">
        <v>37</v>
      </c>
      <c r="C53" s="131" t="s">
        <v>8</v>
      </c>
      <c r="D53" s="131" t="s">
        <v>10</v>
      </c>
      <c r="E53" s="91" t="s">
        <v>151</v>
      </c>
      <c r="F53" s="91" t="s">
        <v>92</v>
      </c>
      <c r="G53" s="290">
        <v>537.70000000000005</v>
      </c>
      <c r="H53" s="290">
        <v>0</v>
      </c>
    </row>
    <row r="54" spans="1:8" ht="25.5" x14ac:dyDescent="0.2">
      <c r="A54" s="77" t="s">
        <v>391</v>
      </c>
      <c r="B54" s="91" t="s">
        <v>37</v>
      </c>
      <c r="C54" s="131" t="s">
        <v>8</v>
      </c>
      <c r="D54" s="131" t="s">
        <v>10</v>
      </c>
      <c r="E54" s="91" t="s">
        <v>151</v>
      </c>
      <c r="F54" s="91" t="s">
        <v>86</v>
      </c>
      <c r="G54" s="290">
        <f>10819.3-5000</f>
        <v>5819.2999999999993</v>
      </c>
      <c r="H54" s="290">
        <f>10977-5000</f>
        <v>5977</v>
      </c>
    </row>
    <row r="55" spans="1:8" ht="15" x14ac:dyDescent="0.2">
      <c r="A55" s="105" t="s">
        <v>175</v>
      </c>
      <c r="B55" s="90" t="s">
        <v>37</v>
      </c>
      <c r="C55" s="137" t="s">
        <v>8</v>
      </c>
      <c r="D55" s="137" t="s">
        <v>10</v>
      </c>
      <c r="E55" s="90" t="s">
        <v>151</v>
      </c>
      <c r="F55" s="90" t="s">
        <v>176</v>
      </c>
      <c r="G55" s="292">
        <f>G56</f>
        <v>15</v>
      </c>
      <c r="H55" s="292">
        <f>H56</f>
        <v>15</v>
      </c>
    </row>
    <row r="56" spans="1:8" ht="15" x14ac:dyDescent="0.2">
      <c r="A56" s="105" t="s">
        <v>178</v>
      </c>
      <c r="B56" s="90" t="s">
        <v>37</v>
      </c>
      <c r="C56" s="137" t="s">
        <v>8</v>
      </c>
      <c r="D56" s="137" t="s">
        <v>10</v>
      </c>
      <c r="E56" s="90" t="s">
        <v>151</v>
      </c>
      <c r="F56" s="90" t="s">
        <v>177</v>
      </c>
      <c r="G56" s="292">
        <f>G57</f>
        <v>15</v>
      </c>
      <c r="H56" s="292">
        <f>H57</f>
        <v>15</v>
      </c>
    </row>
    <row r="57" spans="1:8" ht="15" x14ac:dyDescent="0.2">
      <c r="A57" s="73" t="s">
        <v>94</v>
      </c>
      <c r="B57" s="91" t="s">
        <v>37</v>
      </c>
      <c r="C57" s="131" t="s">
        <v>8</v>
      </c>
      <c r="D57" s="131" t="s">
        <v>10</v>
      </c>
      <c r="E57" s="91" t="s">
        <v>151</v>
      </c>
      <c r="F57" s="91" t="s">
        <v>95</v>
      </c>
      <c r="G57" s="290">
        <v>15</v>
      </c>
      <c r="H57" s="290">
        <v>15</v>
      </c>
    </row>
    <row r="58" spans="1:8" ht="25.5" x14ac:dyDescent="0.2">
      <c r="A58" s="105" t="s">
        <v>206</v>
      </c>
      <c r="B58" s="90" t="s">
        <v>37</v>
      </c>
      <c r="C58" s="137" t="s">
        <v>8</v>
      </c>
      <c r="D58" s="137" t="s">
        <v>10</v>
      </c>
      <c r="E58" s="90" t="s">
        <v>240</v>
      </c>
      <c r="F58" s="90"/>
      <c r="G58" s="292">
        <f>G59</f>
        <v>102</v>
      </c>
      <c r="H58" s="292">
        <f>H59</f>
        <v>0</v>
      </c>
    </row>
    <row r="59" spans="1:8" ht="38.25" x14ac:dyDescent="0.2">
      <c r="A59" s="105" t="s">
        <v>589</v>
      </c>
      <c r="B59" s="90" t="s">
        <v>37</v>
      </c>
      <c r="C59" s="137" t="s">
        <v>8</v>
      </c>
      <c r="D59" s="137" t="s">
        <v>10</v>
      </c>
      <c r="E59" s="90" t="s">
        <v>283</v>
      </c>
      <c r="F59" s="90"/>
      <c r="G59" s="292">
        <f>G61</f>
        <v>102</v>
      </c>
      <c r="H59" s="292">
        <f>H61</f>
        <v>0</v>
      </c>
    </row>
    <row r="60" spans="1:8" ht="51.75" customHeight="1" x14ac:dyDescent="0.2">
      <c r="A60" s="72" t="s">
        <v>404</v>
      </c>
      <c r="B60" s="90" t="s">
        <v>37</v>
      </c>
      <c r="C60" s="137" t="s">
        <v>8</v>
      </c>
      <c r="D60" s="137" t="s">
        <v>10</v>
      </c>
      <c r="E60" s="90" t="s">
        <v>283</v>
      </c>
      <c r="F60" s="90" t="s">
        <v>171</v>
      </c>
      <c r="G60" s="292">
        <f>G61</f>
        <v>102</v>
      </c>
      <c r="H60" s="292">
        <f>H61</f>
        <v>0</v>
      </c>
    </row>
    <row r="61" spans="1:8" ht="25.5" x14ac:dyDescent="0.2">
      <c r="A61" s="72" t="s">
        <v>172</v>
      </c>
      <c r="B61" s="90" t="s">
        <v>37</v>
      </c>
      <c r="C61" s="137" t="s">
        <v>8</v>
      </c>
      <c r="D61" s="137" t="s">
        <v>10</v>
      </c>
      <c r="E61" s="90" t="s">
        <v>283</v>
      </c>
      <c r="F61" s="90" t="s">
        <v>170</v>
      </c>
      <c r="G61" s="292">
        <f>G62</f>
        <v>102</v>
      </c>
      <c r="H61" s="292">
        <f>H62</f>
        <v>0</v>
      </c>
    </row>
    <row r="62" spans="1:8" ht="38.25" x14ac:dyDescent="0.2">
      <c r="A62" s="73" t="s">
        <v>398</v>
      </c>
      <c r="B62" s="91" t="s">
        <v>37</v>
      </c>
      <c r="C62" s="131" t="s">
        <v>8</v>
      </c>
      <c r="D62" s="131" t="s">
        <v>10</v>
      </c>
      <c r="E62" s="91" t="s">
        <v>283</v>
      </c>
      <c r="F62" s="91" t="s">
        <v>87</v>
      </c>
      <c r="G62" s="290">
        <v>102</v>
      </c>
      <c r="H62" s="290"/>
    </row>
    <row r="63" spans="1:8" ht="15" x14ac:dyDescent="0.2">
      <c r="A63" s="105" t="s">
        <v>579</v>
      </c>
      <c r="B63" s="90" t="s">
        <v>37</v>
      </c>
      <c r="C63" s="138" t="s">
        <v>8</v>
      </c>
      <c r="D63" s="138" t="s">
        <v>16</v>
      </c>
      <c r="E63" s="90"/>
      <c r="F63" s="90"/>
      <c r="G63" s="292"/>
      <c r="H63" s="292">
        <f>H65</f>
        <v>265.89999999999998</v>
      </c>
    </row>
    <row r="64" spans="1:8" ht="15" x14ac:dyDescent="0.2">
      <c r="A64" s="83" t="s">
        <v>148</v>
      </c>
      <c r="B64" s="90" t="s">
        <v>37</v>
      </c>
      <c r="C64" s="138" t="s">
        <v>8</v>
      </c>
      <c r="D64" s="138" t="s">
        <v>16</v>
      </c>
      <c r="E64" s="90" t="s">
        <v>147</v>
      </c>
      <c r="F64" s="90"/>
      <c r="G64" s="292"/>
      <c r="H64" s="292">
        <f>H65</f>
        <v>265.89999999999998</v>
      </c>
    </row>
    <row r="65" spans="1:8" ht="38.25" x14ac:dyDescent="0.2">
      <c r="A65" s="194" t="s">
        <v>648</v>
      </c>
      <c r="B65" s="90" t="s">
        <v>37</v>
      </c>
      <c r="C65" s="138" t="s">
        <v>8</v>
      </c>
      <c r="D65" s="138" t="s">
        <v>16</v>
      </c>
      <c r="E65" s="90" t="s">
        <v>590</v>
      </c>
      <c r="F65" s="90"/>
      <c r="G65" s="292"/>
      <c r="H65" s="292">
        <f>H66</f>
        <v>265.89999999999998</v>
      </c>
    </row>
    <row r="66" spans="1:8" ht="25.5" x14ac:dyDescent="0.2">
      <c r="A66" s="77" t="s">
        <v>391</v>
      </c>
      <c r="B66" s="91" t="s">
        <v>37</v>
      </c>
      <c r="C66" s="131" t="s">
        <v>8</v>
      </c>
      <c r="D66" s="131" t="s">
        <v>16</v>
      </c>
      <c r="E66" s="91" t="s">
        <v>590</v>
      </c>
      <c r="F66" s="91" t="s">
        <v>86</v>
      </c>
      <c r="G66" s="290">
        <v>0</v>
      </c>
      <c r="H66" s="290">
        <v>265.89999999999998</v>
      </c>
    </row>
    <row r="67" spans="1:8" ht="15" x14ac:dyDescent="0.2">
      <c r="A67" s="296" t="s">
        <v>108</v>
      </c>
      <c r="B67" s="90" t="s">
        <v>37</v>
      </c>
      <c r="C67" s="140" t="s">
        <v>8</v>
      </c>
      <c r="D67" s="140" t="s">
        <v>15</v>
      </c>
      <c r="E67" s="140" t="s">
        <v>7</v>
      </c>
      <c r="F67" s="140" t="s">
        <v>7</v>
      </c>
      <c r="G67" s="297">
        <f t="shared" ref="G67:H70" si="0">G68</f>
        <v>1400</v>
      </c>
      <c r="H67" s="297">
        <f t="shared" si="0"/>
        <v>1400</v>
      </c>
    </row>
    <row r="68" spans="1:8" ht="15" x14ac:dyDescent="0.2">
      <c r="A68" s="83" t="s">
        <v>148</v>
      </c>
      <c r="B68" s="90" t="s">
        <v>37</v>
      </c>
      <c r="C68" s="140" t="s">
        <v>8</v>
      </c>
      <c r="D68" s="140" t="s">
        <v>15</v>
      </c>
      <c r="E68" s="90" t="s">
        <v>147</v>
      </c>
      <c r="F68" s="140" t="s">
        <v>7</v>
      </c>
      <c r="G68" s="297">
        <f t="shared" si="0"/>
        <v>1400</v>
      </c>
      <c r="H68" s="297">
        <f t="shared" si="0"/>
        <v>1400</v>
      </c>
    </row>
    <row r="69" spans="1:8" ht="38.25" x14ac:dyDescent="0.2">
      <c r="A69" s="296" t="s">
        <v>111</v>
      </c>
      <c r="B69" s="90" t="s">
        <v>37</v>
      </c>
      <c r="C69" s="140" t="s">
        <v>8</v>
      </c>
      <c r="D69" s="140" t="s">
        <v>15</v>
      </c>
      <c r="E69" s="90" t="s">
        <v>194</v>
      </c>
      <c r="F69" s="140" t="s">
        <v>7</v>
      </c>
      <c r="G69" s="297">
        <f t="shared" si="0"/>
        <v>1400</v>
      </c>
      <c r="H69" s="297">
        <f t="shared" si="0"/>
        <v>1400</v>
      </c>
    </row>
    <row r="70" spans="1:8" ht="15" x14ac:dyDescent="0.2">
      <c r="A70" s="105" t="s">
        <v>175</v>
      </c>
      <c r="B70" s="90" t="s">
        <v>37</v>
      </c>
      <c r="C70" s="140" t="s">
        <v>8</v>
      </c>
      <c r="D70" s="140" t="s">
        <v>15</v>
      </c>
      <c r="E70" s="90" t="s">
        <v>194</v>
      </c>
      <c r="F70" s="140" t="s">
        <v>176</v>
      </c>
      <c r="G70" s="297">
        <f t="shared" si="0"/>
        <v>1400</v>
      </c>
      <c r="H70" s="297">
        <f t="shared" si="0"/>
        <v>1400</v>
      </c>
    </row>
    <row r="71" spans="1:8" ht="15" x14ac:dyDescent="0.2">
      <c r="A71" s="67" t="s">
        <v>109</v>
      </c>
      <c r="B71" s="91" t="s">
        <v>37</v>
      </c>
      <c r="C71" s="130" t="s">
        <v>8</v>
      </c>
      <c r="D71" s="130" t="s">
        <v>15</v>
      </c>
      <c r="E71" s="91" t="s">
        <v>194</v>
      </c>
      <c r="F71" s="130" t="s">
        <v>110</v>
      </c>
      <c r="G71" s="290">
        <v>1400</v>
      </c>
      <c r="H71" s="290">
        <v>1400</v>
      </c>
    </row>
    <row r="72" spans="1:8" ht="15" x14ac:dyDescent="0.2">
      <c r="A72" s="83" t="s">
        <v>12</v>
      </c>
      <c r="B72" s="90" t="s">
        <v>37</v>
      </c>
      <c r="C72" s="137" t="s">
        <v>8</v>
      </c>
      <c r="D72" s="137" t="s">
        <v>67</v>
      </c>
      <c r="E72" s="90" t="s">
        <v>7</v>
      </c>
      <c r="F72" s="90" t="s">
        <v>7</v>
      </c>
      <c r="G72" s="295">
        <f>G73</f>
        <v>8739.9</v>
      </c>
      <c r="H72" s="295">
        <f>H73</f>
        <v>8808.7000000000007</v>
      </c>
    </row>
    <row r="73" spans="1:8" ht="15" x14ac:dyDescent="0.2">
      <c r="A73" s="83" t="s">
        <v>148</v>
      </c>
      <c r="B73" s="90" t="s">
        <v>37</v>
      </c>
      <c r="C73" s="140" t="s">
        <v>8</v>
      </c>
      <c r="D73" s="140" t="s">
        <v>67</v>
      </c>
      <c r="E73" s="90" t="s">
        <v>147</v>
      </c>
      <c r="F73" s="90"/>
      <c r="G73" s="295">
        <f>G74+G84</f>
        <v>8739.9</v>
      </c>
      <c r="H73" s="295">
        <f>H74+H84</f>
        <v>8808.7000000000007</v>
      </c>
    </row>
    <row r="74" spans="1:8" ht="25.5" x14ac:dyDescent="0.2">
      <c r="A74" s="298" t="s">
        <v>48</v>
      </c>
      <c r="B74" s="90" t="s">
        <v>37</v>
      </c>
      <c r="C74" s="137" t="s">
        <v>8</v>
      </c>
      <c r="D74" s="137" t="s">
        <v>67</v>
      </c>
      <c r="E74" s="90" t="s">
        <v>306</v>
      </c>
      <c r="F74" s="90" t="s">
        <v>7</v>
      </c>
      <c r="G74" s="295">
        <f>G75+G79</f>
        <v>2240.5</v>
      </c>
      <c r="H74" s="295">
        <f>H75+H79</f>
        <v>2309.3000000000002</v>
      </c>
    </row>
    <row r="75" spans="1:8" ht="25.5" x14ac:dyDescent="0.2">
      <c r="A75" s="105" t="s">
        <v>387</v>
      </c>
      <c r="B75" s="90" t="s">
        <v>37</v>
      </c>
      <c r="C75" s="137" t="s">
        <v>8</v>
      </c>
      <c r="D75" s="137" t="s">
        <v>67</v>
      </c>
      <c r="E75" s="90" t="s">
        <v>306</v>
      </c>
      <c r="F75" s="90" t="s">
        <v>173</v>
      </c>
      <c r="G75" s="295">
        <f>G76</f>
        <v>1956</v>
      </c>
      <c r="H75" s="295">
        <f>H76</f>
        <v>2015</v>
      </c>
    </row>
    <row r="76" spans="1:8" ht="25.5" x14ac:dyDescent="0.2">
      <c r="A76" s="105" t="s">
        <v>388</v>
      </c>
      <c r="B76" s="90" t="s">
        <v>37</v>
      </c>
      <c r="C76" s="137" t="s">
        <v>8</v>
      </c>
      <c r="D76" s="137" t="s">
        <v>67</v>
      </c>
      <c r="E76" s="90" t="s">
        <v>306</v>
      </c>
      <c r="F76" s="90" t="s">
        <v>174</v>
      </c>
      <c r="G76" s="295">
        <f>G77+G78</f>
        <v>1956</v>
      </c>
      <c r="H76" s="295">
        <f>H77+H78</f>
        <v>2015</v>
      </c>
    </row>
    <row r="77" spans="1:8" ht="25.5" x14ac:dyDescent="0.2">
      <c r="A77" s="107" t="s">
        <v>114</v>
      </c>
      <c r="B77" s="91" t="s">
        <v>37</v>
      </c>
      <c r="C77" s="131" t="s">
        <v>8</v>
      </c>
      <c r="D77" s="131" t="s">
        <v>67</v>
      </c>
      <c r="E77" s="91" t="s">
        <v>306</v>
      </c>
      <c r="F77" s="91" t="s">
        <v>115</v>
      </c>
      <c r="G77" s="290">
        <v>20</v>
      </c>
      <c r="H77" s="290">
        <v>20</v>
      </c>
    </row>
    <row r="78" spans="1:8" ht="25.5" x14ac:dyDescent="0.2">
      <c r="A78" s="77" t="s">
        <v>391</v>
      </c>
      <c r="B78" s="91" t="s">
        <v>37</v>
      </c>
      <c r="C78" s="131" t="s">
        <v>8</v>
      </c>
      <c r="D78" s="131" t="s">
        <v>67</v>
      </c>
      <c r="E78" s="91" t="s">
        <v>306</v>
      </c>
      <c r="F78" s="91" t="s">
        <v>86</v>
      </c>
      <c r="G78" s="290">
        <v>1936</v>
      </c>
      <c r="H78" s="290">
        <v>1995</v>
      </c>
    </row>
    <row r="79" spans="1:8" ht="15" x14ac:dyDescent="0.2">
      <c r="A79" s="105" t="s">
        <v>175</v>
      </c>
      <c r="B79" s="90" t="s">
        <v>37</v>
      </c>
      <c r="C79" s="137" t="s">
        <v>8</v>
      </c>
      <c r="D79" s="137" t="s">
        <v>67</v>
      </c>
      <c r="E79" s="90" t="s">
        <v>306</v>
      </c>
      <c r="F79" s="90" t="s">
        <v>176</v>
      </c>
      <c r="G79" s="292">
        <f>G80+G82</f>
        <v>284.5</v>
      </c>
      <c r="H79" s="292">
        <f>H80+H82</f>
        <v>294.3</v>
      </c>
    </row>
    <row r="80" spans="1:8" ht="15" x14ac:dyDescent="0.2">
      <c r="A80" s="105" t="s">
        <v>190</v>
      </c>
      <c r="B80" s="90" t="s">
        <v>37</v>
      </c>
      <c r="C80" s="137" t="s">
        <v>8</v>
      </c>
      <c r="D80" s="137" t="s">
        <v>67</v>
      </c>
      <c r="E80" s="90" t="s">
        <v>306</v>
      </c>
      <c r="F80" s="90" t="s">
        <v>185</v>
      </c>
      <c r="G80" s="292">
        <f>G81</f>
        <v>100</v>
      </c>
      <c r="H80" s="292">
        <f>H81</f>
        <v>100</v>
      </c>
    </row>
    <row r="81" spans="1:8" ht="89.25" x14ac:dyDescent="0.2">
      <c r="A81" s="299" t="s">
        <v>591</v>
      </c>
      <c r="B81" s="91" t="s">
        <v>37</v>
      </c>
      <c r="C81" s="131" t="s">
        <v>8</v>
      </c>
      <c r="D81" s="131" t="s">
        <v>67</v>
      </c>
      <c r="E81" s="91" t="s">
        <v>306</v>
      </c>
      <c r="F81" s="91" t="s">
        <v>116</v>
      </c>
      <c r="G81" s="290">
        <f>20000-15000-3000-1900</f>
        <v>100</v>
      </c>
      <c r="H81" s="290">
        <f>20000-15000-3000-1900</f>
        <v>100</v>
      </c>
    </row>
    <row r="82" spans="1:8" ht="15" x14ac:dyDescent="0.2">
      <c r="A82" s="105" t="s">
        <v>178</v>
      </c>
      <c r="B82" s="90" t="s">
        <v>37</v>
      </c>
      <c r="C82" s="137" t="s">
        <v>8</v>
      </c>
      <c r="D82" s="137" t="s">
        <v>67</v>
      </c>
      <c r="E82" s="90" t="s">
        <v>306</v>
      </c>
      <c r="F82" s="90" t="s">
        <v>177</v>
      </c>
      <c r="G82" s="292">
        <f>G83</f>
        <v>184.5</v>
      </c>
      <c r="H82" s="292">
        <f>H83</f>
        <v>194.3</v>
      </c>
    </row>
    <row r="83" spans="1:8" ht="15" x14ac:dyDescent="0.2">
      <c r="A83" s="67" t="s">
        <v>94</v>
      </c>
      <c r="B83" s="91" t="s">
        <v>37</v>
      </c>
      <c r="C83" s="131" t="s">
        <v>8</v>
      </c>
      <c r="D83" s="131" t="s">
        <v>67</v>
      </c>
      <c r="E83" s="91" t="s">
        <v>306</v>
      </c>
      <c r="F83" s="91" t="s">
        <v>95</v>
      </c>
      <c r="G83" s="290">
        <v>184.5</v>
      </c>
      <c r="H83" s="290">
        <v>194.3</v>
      </c>
    </row>
    <row r="84" spans="1:8" ht="51" x14ac:dyDescent="0.2">
      <c r="A84" s="195" t="s">
        <v>195</v>
      </c>
      <c r="B84" s="90" t="s">
        <v>37</v>
      </c>
      <c r="C84" s="138" t="s">
        <v>8</v>
      </c>
      <c r="D84" s="138" t="s">
        <v>67</v>
      </c>
      <c r="E84" s="90" t="s">
        <v>196</v>
      </c>
      <c r="F84" s="90"/>
      <c r="G84" s="292">
        <f t="shared" ref="G84:H86" si="1">G85</f>
        <v>6499.4</v>
      </c>
      <c r="H84" s="292">
        <f t="shared" si="1"/>
        <v>6499.4</v>
      </c>
    </row>
    <row r="85" spans="1:8" ht="25.5" x14ac:dyDescent="0.2">
      <c r="A85" s="83" t="s">
        <v>166</v>
      </c>
      <c r="B85" s="90" t="s">
        <v>37</v>
      </c>
      <c r="C85" s="138" t="s">
        <v>8</v>
      </c>
      <c r="D85" s="138" t="s">
        <v>67</v>
      </c>
      <c r="E85" s="90" t="s">
        <v>196</v>
      </c>
      <c r="F85" s="90" t="s">
        <v>164</v>
      </c>
      <c r="G85" s="292">
        <f t="shared" si="1"/>
        <v>6499.4</v>
      </c>
      <c r="H85" s="292">
        <f t="shared" si="1"/>
        <v>6499.4</v>
      </c>
    </row>
    <row r="86" spans="1:8" ht="15" x14ac:dyDescent="0.2">
      <c r="A86" s="83" t="s">
        <v>169</v>
      </c>
      <c r="B86" s="90" t="s">
        <v>37</v>
      </c>
      <c r="C86" s="138" t="s">
        <v>8</v>
      </c>
      <c r="D86" s="138" t="s">
        <v>67</v>
      </c>
      <c r="E86" s="90" t="s">
        <v>196</v>
      </c>
      <c r="F86" s="90" t="s">
        <v>168</v>
      </c>
      <c r="G86" s="292">
        <f t="shared" si="1"/>
        <v>6499.4</v>
      </c>
      <c r="H86" s="292">
        <f t="shared" si="1"/>
        <v>6499.4</v>
      </c>
    </row>
    <row r="87" spans="1:8" ht="51" x14ac:dyDescent="0.2">
      <c r="A87" s="150" t="s">
        <v>392</v>
      </c>
      <c r="B87" s="91" t="s">
        <v>37</v>
      </c>
      <c r="C87" s="129">
        <v>1</v>
      </c>
      <c r="D87" s="129">
        <v>13</v>
      </c>
      <c r="E87" s="91" t="s">
        <v>196</v>
      </c>
      <c r="F87" s="91" t="s">
        <v>93</v>
      </c>
      <c r="G87" s="290">
        <v>6499.4</v>
      </c>
      <c r="H87" s="290">
        <v>6499.4</v>
      </c>
    </row>
    <row r="88" spans="1:8" ht="27" x14ac:dyDescent="0.2">
      <c r="A88" s="284" t="s">
        <v>49</v>
      </c>
      <c r="B88" s="135" t="s">
        <v>37</v>
      </c>
      <c r="C88" s="136" t="s">
        <v>9</v>
      </c>
      <c r="D88" s="136" t="s">
        <v>56</v>
      </c>
      <c r="E88" s="135"/>
      <c r="F88" s="135" t="s">
        <v>7</v>
      </c>
      <c r="G88" s="294">
        <f>G89+G123+G112</f>
        <v>12405.8</v>
      </c>
      <c r="H88" s="294">
        <f>H89+H123+H112</f>
        <v>11415.8</v>
      </c>
    </row>
    <row r="89" spans="1:8" ht="15" x14ac:dyDescent="0.2">
      <c r="A89" s="83" t="s">
        <v>23</v>
      </c>
      <c r="B89" s="90" t="s">
        <v>37</v>
      </c>
      <c r="C89" s="127">
        <v>3</v>
      </c>
      <c r="D89" s="127">
        <v>2</v>
      </c>
      <c r="E89" s="90" t="s">
        <v>7</v>
      </c>
      <c r="F89" s="90" t="s">
        <v>7</v>
      </c>
      <c r="G89" s="295">
        <f>G90</f>
        <v>700</v>
      </c>
      <c r="H89" s="295">
        <f>H90</f>
        <v>0</v>
      </c>
    </row>
    <row r="90" spans="1:8" ht="15" x14ac:dyDescent="0.2">
      <c r="A90" s="83" t="s">
        <v>148</v>
      </c>
      <c r="B90" s="90" t="s">
        <v>37</v>
      </c>
      <c r="C90" s="138" t="s">
        <v>9</v>
      </c>
      <c r="D90" s="138" t="s">
        <v>18</v>
      </c>
      <c r="E90" s="90" t="s">
        <v>147</v>
      </c>
      <c r="F90" s="90" t="s">
        <v>7</v>
      </c>
      <c r="G90" s="295">
        <f>G91</f>
        <v>700</v>
      </c>
      <c r="H90" s="295">
        <f>H91</f>
        <v>0</v>
      </c>
    </row>
    <row r="91" spans="1:8" ht="25.5" x14ac:dyDescent="0.2">
      <c r="A91" s="83" t="s">
        <v>201</v>
      </c>
      <c r="B91" s="90" t="s">
        <v>37</v>
      </c>
      <c r="C91" s="138" t="s">
        <v>9</v>
      </c>
      <c r="D91" s="138" t="s">
        <v>18</v>
      </c>
      <c r="E91" s="90" t="s">
        <v>321</v>
      </c>
      <c r="F91" s="90" t="s">
        <v>7</v>
      </c>
      <c r="G91" s="295">
        <f>G108+G104+G100+G96+G92</f>
        <v>700</v>
      </c>
      <c r="H91" s="295">
        <f>H108+H104+H100+H96+H92</f>
        <v>0</v>
      </c>
    </row>
    <row r="92" spans="1:8" ht="25.5" x14ac:dyDescent="0.2">
      <c r="A92" s="300" t="s">
        <v>323</v>
      </c>
      <c r="B92" s="90" t="s">
        <v>37</v>
      </c>
      <c r="C92" s="138" t="s">
        <v>9</v>
      </c>
      <c r="D92" s="138" t="s">
        <v>18</v>
      </c>
      <c r="E92" s="90" t="s">
        <v>322</v>
      </c>
      <c r="F92" s="90"/>
      <c r="G92" s="295">
        <f t="shared" ref="G92:H94" si="2">G93</f>
        <v>500</v>
      </c>
      <c r="H92" s="295">
        <f t="shared" si="2"/>
        <v>0</v>
      </c>
    </row>
    <row r="93" spans="1:8" ht="25.5" x14ac:dyDescent="0.2">
      <c r="A93" s="301" t="s">
        <v>387</v>
      </c>
      <c r="B93" s="90" t="s">
        <v>37</v>
      </c>
      <c r="C93" s="138" t="s">
        <v>9</v>
      </c>
      <c r="D93" s="138" t="s">
        <v>18</v>
      </c>
      <c r="E93" s="90" t="s">
        <v>322</v>
      </c>
      <c r="F93" s="90" t="s">
        <v>173</v>
      </c>
      <c r="G93" s="292">
        <f t="shared" si="2"/>
        <v>500</v>
      </c>
      <c r="H93" s="292">
        <f t="shared" si="2"/>
        <v>0</v>
      </c>
    </row>
    <row r="94" spans="1:8" ht="25.5" x14ac:dyDescent="0.2">
      <c r="A94" s="301" t="s">
        <v>388</v>
      </c>
      <c r="B94" s="90" t="s">
        <v>37</v>
      </c>
      <c r="C94" s="138" t="s">
        <v>9</v>
      </c>
      <c r="D94" s="138" t="s">
        <v>18</v>
      </c>
      <c r="E94" s="90" t="s">
        <v>322</v>
      </c>
      <c r="F94" s="90" t="s">
        <v>174</v>
      </c>
      <c r="G94" s="292">
        <f t="shared" si="2"/>
        <v>500</v>
      </c>
      <c r="H94" s="292">
        <f t="shared" si="2"/>
        <v>0</v>
      </c>
    </row>
    <row r="95" spans="1:8" ht="25.5" x14ac:dyDescent="0.2">
      <c r="A95" s="302" t="s">
        <v>391</v>
      </c>
      <c r="B95" s="91" t="s">
        <v>37</v>
      </c>
      <c r="C95" s="131" t="s">
        <v>9</v>
      </c>
      <c r="D95" s="131" t="s">
        <v>18</v>
      </c>
      <c r="E95" s="91" t="s">
        <v>322</v>
      </c>
      <c r="F95" s="91" t="s">
        <v>86</v>
      </c>
      <c r="G95" s="290">
        <v>500</v>
      </c>
      <c r="H95" s="290"/>
    </row>
    <row r="96" spans="1:8" ht="25.5" x14ac:dyDescent="0.2">
      <c r="A96" s="300" t="s">
        <v>324</v>
      </c>
      <c r="B96" s="90" t="s">
        <v>37</v>
      </c>
      <c r="C96" s="138" t="s">
        <v>9</v>
      </c>
      <c r="D96" s="138" t="s">
        <v>18</v>
      </c>
      <c r="E96" s="90" t="s">
        <v>328</v>
      </c>
      <c r="F96" s="90"/>
      <c r="G96" s="295">
        <f t="shared" ref="G96:H98" si="3">G97</f>
        <v>15</v>
      </c>
      <c r="H96" s="295">
        <f t="shared" si="3"/>
        <v>0</v>
      </c>
    </row>
    <row r="97" spans="1:8" ht="25.5" x14ac:dyDescent="0.2">
      <c r="A97" s="301" t="s">
        <v>387</v>
      </c>
      <c r="B97" s="90" t="s">
        <v>37</v>
      </c>
      <c r="C97" s="138" t="s">
        <v>9</v>
      </c>
      <c r="D97" s="138" t="s">
        <v>18</v>
      </c>
      <c r="E97" s="90" t="s">
        <v>328</v>
      </c>
      <c r="F97" s="90" t="s">
        <v>173</v>
      </c>
      <c r="G97" s="292">
        <f t="shared" si="3"/>
        <v>15</v>
      </c>
      <c r="H97" s="292">
        <f t="shared" si="3"/>
        <v>0</v>
      </c>
    </row>
    <row r="98" spans="1:8" ht="25.5" x14ac:dyDescent="0.2">
      <c r="A98" s="301" t="s">
        <v>388</v>
      </c>
      <c r="B98" s="90" t="s">
        <v>37</v>
      </c>
      <c r="C98" s="138" t="s">
        <v>9</v>
      </c>
      <c r="D98" s="138" t="s">
        <v>18</v>
      </c>
      <c r="E98" s="90" t="s">
        <v>328</v>
      </c>
      <c r="F98" s="90" t="s">
        <v>174</v>
      </c>
      <c r="G98" s="292">
        <f t="shared" si="3"/>
        <v>15</v>
      </c>
      <c r="H98" s="292">
        <f t="shared" si="3"/>
        <v>0</v>
      </c>
    </row>
    <row r="99" spans="1:8" ht="25.5" x14ac:dyDescent="0.2">
      <c r="A99" s="302" t="s">
        <v>391</v>
      </c>
      <c r="B99" s="91" t="s">
        <v>37</v>
      </c>
      <c r="C99" s="131" t="s">
        <v>9</v>
      </c>
      <c r="D99" s="131" t="s">
        <v>18</v>
      </c>
      <c r="E99" s="91" t="s">
        <v>328</v>
      </c>
      <c r="F99" s="91" t="s">
        <v>86</v>
      </c>
      <c r="G99" s="290">
        <v>15</v>
      </c>
      <c r="H99" s="290"/>
    </row>
    <row r="100" spans="1:8" ht="25.5" x14ac:dyDescent="0.2">
      <c r="A100" s="300" t="s">
        <v>325</v>
      </c>
      <c r="B100" s="90" t="s">
        <v>37</v>
      </c>
      <c r="C100" s="138" t="s">
        <v>9</v>
      </c>
      <c r="D100" s="138" t="s">
        <v>18</v>
      </c>
      <c r="E100" s="90" t="s">
        <v>329</v>
      </c>
      <c r="F100" s="90"/>
      <c r="G100" s="295">
        <f t="shared" ref="G100:H102" si="4">G101</f>
        <v>50</v>
      </c>
      <c r="H100" s="295">
        <f t="shared" si="4"/>
        <v>0</v>
      </c>
    </row>
    <row r="101" spans="1:8" ht="25.5" x14ac:dyDescent="0.2">
      <c r="A101" s="301" t="s">
        <v>387</v>
      </c>
      <c r="B101" s="90" t="s">
        <v>37</v>
      </c>
      <c r="C101" s="138" t="s">
        <v>9</v>
      </c>
      <c r="D101" s="138" t="s">
        <v>18</v>
      </c>
      <c r="E101" s="90" t="s">
        <v>329</v>
      </c>
      <c r="F101" s="90" t="s">
        <v>173</v>
      </c>
      <c r="G101" s="292">
        <f t="shared" si="4"/>
        <v>50</v>
      </c>
      <c r="H101" s="292">
        <f t="shared" si="4"/>
        <v>0</v>
      </c>
    </row>
    <row r="102" spans="1:8" ht="25.5" x14ac:dyDescent="0.2">
      <c r="A102" s="301" t="s">
        <v>388</v>
      </c>
      <c r="B102" s="90" t="s">
        <v>37</v>
      </c>
      <c r="C102" s="138" t="s">
        <v>9</v>
      </c>
      <c r="D102" s="138" t="s">
        <v>18</v>
      </c>
      <c r="E102" s="90" t="s">
        <v>329</v>
      </c>
      <c r="F102" s="90" t="s">
        <v>174</v>
      </c>
      <c r="G102" s="292">
        <f t="shared" si="4"/>
        <v>50</v>
      </c>
      <c r="H102" s="292">
        <f t="shared" si="4"/>
        <v>0</v>
      </c>
    </row>
    <row r="103" spans="1:8" ht="25.5" x14ac:dyDescent="0.2">
      <c r="A103" s="302" t="s">
        <v>391</v>
      </c>
      <c r="B103" s="91" t="s">
        <v>37</v>
      </c>
      <c r="C103" s="131" t="s">
        <v>9</v>
      </c>
      <c r="D103" s="131" t="s">
        <v>18</v>
      </c>
      <c r="E103" s="91" t="s">
        <v>329</v>
      </c>
      <c r="F103" s="91" t="s">
        <v>86</v>
      </c>
      <c r="G103" s="290">
        <v>50</v>
      </c>
      <c r="H103" s="290"/>
    </row>
    <row r="104" spans="1:8" ht="25.5" x14ac:dyDescent="0.2">
      <c r="A104" s="300" t="s">
        <v>326</v>
      </c>
      <c r="B104" s="90" t="s">
        <v>37</v>
      </c>
      <c r="C104" s="138" t="s">
        <v>9</v>
      </c>
      <c r="D104" s="138" t="s">
        <v>18</v>
      </c>
      <c r="E104" s="90" t="s">
        <v>330</v>
      </c>
      <c r="F104" s="90"/>
      <c r="G104" s="295">
        <f t="shared" ref="G104:H106" si="5">G105</f>
        <v>75</v>
      </c>
      <c r="H104" s="295">
        <f t="shared" si="5"/>
        <v>0</v>
      </c>
    </row>
    <row r="105" spans="1:8" ht="25.5" x14ac:dyDescent="0.2">
      <c r="A105" s="301" t="s">
        <v>387</v>
      </c>
      <c r="B105" s="90" t="s">
        <v>37</v>
      </c>
      <c r="C105" s="138" t="s">
        <v>9</v>
      </c>
      <c r="D105" s="138" t="s">
        <v>18</v>
      </c>
      <c r="E105" s="90" t="s">
        <v>330</v>
      </c>
      <c r="F105" s="90" t="s">
        <v>173</v>
      </c>
      <c r="G105" s="292">
        <f t="shared" si="5"/>
        <v>75</v>
      </c>
      <c r="H105" s="292">
        <f t="shared" si="5"/>
        <v>0</v>
      </c>
    </row>
    <row r="106" spans="1:8" ht="25.5" x14ac:dyDescent="0.2">
      <c r="A106" s="301" t="s">
        <v>388</v>
      </c>
      <c r="B106" s="90" t="s">
        <v>37</v>
      </c>
      <c r="C106" s="138" t="s">
        <v>9</v>
      </c>
      <c r="D106" s="138" t="s">
        <v>18</v>
      </c>
      <c r="E106" s="90" t="s">
        <v>330</v>
      </c>
      <c r="F106" s="90" t="s">
        <v>174</v>
      </c>
      <c r="G106" s="292">
        <f t="shared" si="5"/>
        <v>75</v>
      </c>
      <c r="H106" s="292">
        <f t="shared" si="5"/>
        <v>0</v>
      </c>
    </row>
    <row r="107" spans="1:8" ht="25.5" x14ac:dyDescent="0.2">
      <c r="A107" s="302" t="s">
        <v>391</v>
      </c>
      <c r="B107" s="91" t="s">
        <v>37</v>
      </c>
      <c r="C107" s="131" t="s">
        <v>9</v>
      </c>
      <c r="D107" s="131" t="s">
        <v>18</v>
      </c>
      <c r="E107" s="91" t="s">
        <v>330</v>
      </c>
      <c r="F107" s="91" t="s">
        <v>86</v>
      </c>
      <c r="G107" s="290">
        <v>75</v>
      </c>
      <c r="H107" s="290"/>
    </row>
    <row r="108" spans="1:8" ht="25.5" x14ac:dyDescent="0.2">
      <c r="A108" s="300" t="s">
        <v>327</v>
      </c>
      <c r="B108" s="90" t="s">
        <v>37</v>
      </c>
      <c r="C108" s="138" t="s">
        <v>9</v>
      </c>
      <c r="D108" s="138" t="s">
        <v>18</v>
      </c>
      <c r="E108" s="90" t="s">
        <v>331</v>
      </c>
      <c r="F108" s="90"/>
      <c r="G108" s="295">
        <f t="shared" ref="G108:H110" si="6">G109</f>
        <v>60</v>
      </c>
      <c r="H108" s="295">
        <f t="shared" si="6"/>
        <v>0</v>
      </c>
    </row>
    <row r="109" spans="1:8" ht="25.5" x14ac:dyDescent="0.2">
      <c r="A109" s="301" t="s">
        <v>387</v>
      </c>
      <c r="B109" s="90" t="s">
        <v>37</v>
      </c>
      <c r="C109" s="138" t="s">
        <v>9</v>
      </c>
      <c r="D109" s="138" t="s">
        <v>18</v>
      </c>
      <c r="E109" s="90" t="s">
        <v>331</v>
      </c>
      <c r="F109" s="90" t="s">
        <v>173</v>
      </c>
      <c r="G109" s="292">
        <f t="shared" si="6"/>
        <v>60</v>
      </c>
      <c r="H109" s="292">
        <f t="shared" si="6"/>
        <v>0</v>
      </c>
    </row>
    <row r="110" spans="1:8" ht="25.5" x14ac:dyDescent="0.2">
      <c r="A110" s="301" t="s">
        <v>388</v>
      </c>
      <c r="B110" s="90" t="s">
        <v>37</v>
      </c>
      <c r="C110" s="138" t="s">
        <v>9</v>
      </c>
      <c r="D110" s="138" t="s">
        <v>18</v>
      </c>
      <c r="E110" s="90" t="s">
        <v>331</v>
      </c>
      <c r="F110" s="90" t="s">
        <v>174</v>
      </c>
      <c r="G110" s="292">
        <f t="shared" si="6"/>
        <v>60</v>
      </c>
      <c r="H110" s="292">
        <f t="shared" si="6"/>
        <v>0</v>
      </c>
    </row>
    <row r="111" spans="1:8" ht="25.5" x14ac:dyDescent="0.2">
      <c r="A111" s="302" t="s">
        <v>391</v>
      </c>
      <c r="B111" s="91" t="s">
        <v>37</v>
      </c>
      <c r="C111" s="131" t="s">
        <v>9</v>
      </c>
      <c r="D111" s="131" t="s">
        <v>18</v>
      </c>
      <c r="E111" s="91" t="s">
        <v>331</v>
      </c>
      <c r="F111" s="91" t="s">
        <v>86</v>
      </c>
      <c r="G111" s="290">
        <v>60</v>
      </c>
      <c r="H111" s="290"/>
    </row>
    <row r="112" spans="1:8" ht="38.25" x14ac:dyDescent="0.2">
      <c r="A112" s="83" t="s">
        <v>58</v>
      </c>
      <c r="B112" s="90" t="s">
        <v>37</v>
      </c>
      <c r="C112" s="127">
        <v>3</v>
      </c>
      <c r="D112" s="127">
        <v>9</v>
      </c>
      <c r="E112" s="90" t="s">
        <v>7</v>
      </c>
      <c r="F112" s="90" t="s">
        <v>7</v>
      </c>
      <c r="G112" s="292">
        <f>G114</f>
        <v>11415.8</v>
      </c>
      <c r="H112" s="292">
        <f>H114</f>
        <v>11415.8</v>
      </c>
    </row>
    <row r="113" spans="1:8" ht="15" x14ac:dyDescent="0.2">
      <c r="A113" s="83" t="s">
        <v>148</v>
      </c>
      <c r="B113" s="90" t="s">
        <v>37</v>
      </c>
      <c r="C113" s="127">
        <v>3</v>
      </c>
      <c r="D113" s="127">
        <v>9</v>
      </c>
      <c r="E113" s="90" t="s">
        <v>147</v>
      </c>
      <c r="F113" s="90"/>
      <c r="G113" s="292">
        <f>G114</f>
        <v>11415.8</v>
      </c>
      <c r="H113" s="292">
        <f>H114</f>
        <v>11415.8</v>
      </c>
    </row>
    <row r="114" spans="1:8" ht="25.5" x14ac:dyDescent="0.2">
      <c r="A114" s="83" t="s">
        <v>212</v>
      </c>
      <c r="B114" s="90" t="s">
        <v>37</v>
      </c>
      <c r="C114" s="138" t="s">
        <v>9</v>
      </c>
      <c r="D114" s="138" t="s">
        <v>13</v>
      </c>
      <c r="E114" s="90" t="s">
        <v>213</v>
      </c>
      <c r="F114" s="90" t="s">
        <v>7</v>
      </c>
      <c r="G114" s="292">
        <f>G115+G119</f>
        <v>11415.8</v>
      </c>
      <c r="H114" s="292">
        <f>H115+H119</f>
        <v>11415.8</v>
      </c>
    </row>
    <row r="115" spans="1:8" ht="63.75" x14ac:dyDescent="0.2">
      <c r="A115" s="72" t="s">
        <v>404</v>
      </c>
      <c r="B115" s="90" t="s">
        <v>37</v>
      </c>
      <c r="C115" s="127">
        <v>3</v>
      </c>
      <c r="D115" s="127">
        <v>9</v>
      </c>
      <c r="E115" s="90" t="s">
        <v>213</v>
      </c>
      <c r="F115" s="90" t="s">
        <v>171</v>
      </c>
      <c r="G115" s="292">
        <f>G116</f>
        <v>10740.9</v>
      </c>
      <c r="H115" s="292">
        <f>H116</f>
        <v>10740.9</v>
      </c>
    </row>
    <row r="116" spans="1:8" ht="25.5" x14ac:dyDescent="0.2">
      <c r="A116" s="83" t="s">
        <v>172</v>
      </c>
      <c r="B116" s="90" t="s">
        <v>37</v>
      </c>
      <c r="C116" s="127">
        <v>3</v>
      </c>
      <c r="D116" s="127">
        <v>9</v>
      </c>
      <c r="E116" s="90" t="s">
        <v>213</v>
      </c>
      <c r="F116" s="90" t="s">
        <v>170</v>
      </c>
      <c r="G116" s="292">
        <f>SUM(G117:G118)</f>
        <v>10740.9</v>
      </c>
      <c r="H116" s="292">
        <f>SUM(H117:H118)</f>
        <v>10740.9</v>
      </c>
    </row>
    <row r="117" spans="1:8" ht="38.25" x14ac:dyDescent="0.2">
      <c r="A117" s="73" t="s">
        <v>394</v>
      </c>
      <c r="B117" s="91" t="s">
        <v>37</v>
      </c>
      <c r="C117" s="129">
        <v>3</v>
      </c>
      <c r="D117" s="129">
        <v>9</v>
      </c>
      <c r="E117" s="91" t="s">
        <v>213</v>
      </c>
      <c r="F117" s="130" t="s">
        <v>87</v>
      </c>
      <c r="G117" s="290">
        <v>10602.5</v>
      </c>
      <c r="H117" s="290">
        <v>10602.5</v>
      </c>
    </row>
    <row r="118" spans="1:8" ht="38.25" x14ac:dyDescent="0.2">
      <c r="A118" s="73" t="s">
        <v>395</v>
      </c>
      <c r="B118" s="91" t="s">
        <v>37</v>
      </c>
      <c r="C118" s="129">
        <v>3</v>
      </c>
      <c r="D118" s="129">
        <v>9</v>
      </c>
      <c r="E118" s="91" t="s">
        <v>213</v>
      </c>
      <c r="F118" s="130" t="s">
        <v>88</v>
      </c>
      <c r="G118" s="290">
        <v>138.4</v>
      </c>
      <c r="H118" s="290">
        <v>138.4</v>
      </c>
    </row>
    <row r="119" spans="1:8" ht="25.5" x14ac:dyDescent="0.2">
      <c r="A119" s="105" t="s">
        <v>387</v>
      </c>
      <c r="B119" s="90" t="s">
        <v>37</v>
      </c>
      <c r="C119" s="127">
        <v>3</v>
      </c>
      <c r="D119" s="127">
        <v>9</v>
      </c>
      <c r="E119" s="90" t="s">
        <v>213</v>
      </c>
      <c r="F119" s="134" t="s">
        <v>173</v>
      </c>
      <c r="G119" s="292">
        <f>G120</f>
        <v>674.9</v>
      </c>
      <c r="H119" s="292">
        <f>H120</f>
        <v>674.9</v>
      </c>
    </row>
    <row r="120" spans="1:8" ht="25.5" x14ac:dyDescent="0.2">
      <c r="A120" s="105" t="s">
        <v>388</v>
      </c>
      <c r="B120" s="90" t="s">
        <v>37</v>
      </c>
      <c r="C120" s="127">
        <v>3</v>
      </c>
      <c r="D120" s="127">
        <v>9</v>
      </c>
      <c r="E120" s="90" t="s">
        <v>213</v>
      </c>
      <c r="F120" s="134" t="s">
        <v>174</v>
      </c>
      <c r="G120" s="292">
        <f>SUM(G121:G122)</f>
        <v>674.9</v>
      </c>
      <c r="H120" s="292">
        <f>SUM(H121:H122)</f>
        <v>674.9</v>
      </c>
    </row>
    <row r="121" spans="1:8" ht="25.5" x14ac:dyDescent="0.2">
      <c r="A121" s="107" t="s">
        <v>114</v>
      </c>
      <c r="B121" s="91" t="s">
        <v>37</v>
      </c>
      <c r="C121" s="129">
        <v>3</v>
      </c>
      <c r="D121" s="129">
        <v>9</v>
      </c>
      <c r="E121" s="91" t="s">
        <v>213</v>
      </c>
      <c r="F121" s="130" t="s">
        <v>115</v>
      </c>
      <c r="G121" s="290">
        <v>113.1</v>
      </c>
      <c r="H121" s="290">
        <v>113.1</v>
      </c>
    </row>
    <row r="122" spans="1:8" ht="25.5" x14ac:dyDescent="0.2">
      <c r="A122" s="77" t="s">
        <v>391</v>
      </c>
      <c r="B122" s="91" t="s">
        <v>37</v>
      </c>
      <c r="C122" s="129">
        <v>3</v>
      </c>
      <c r="D122" s="129">
        <v>9</v>
      </c>
      <c r="E122" s="91" t="s">
        <v>213</v>
      </c>
      <c r="F122" s="130" t="s">
        <v>86</v>
      </c>
      <c r="G122" s="290">
        <v>561.79999999999995</v>
      </c>
      <c r="H122" s="290">
        <v>561.79999999999995</v>
      </c>
    </row>
    <row r="123" spans="1:8" ht="25.5" x14ac:dyDescent="0.2">
      <c r="A123" s="161" t="s">
        <v>453</v>
      </c>
      <c r="B123" s="141" t="s">
        <v>37</v>
      </c>
      <c r="C123" s="142" t="s">
        <v>9</v>
      </c>
      <c r="D123" s="142" t="s">
        <v>34</v>
      </c>
      <c r="E123" s="141"/>
      <c r="F123" s="141"/>
      <c r="G123" s="292">
        <f>G124</f>
        <v>290</v>
      </c>
      <c r="H123" s="292">
        <f>H124</f>
        <v>0</v>
      </c>
    </row>
    <row r="124" spans="1:8" ht="15" x14ac:dyDescent="0.2">
      <c r="A124" s="83" t="s">
        <v>148</v>
      </c>
      <c r="B124" s="141" t="s">
        <v>37</v>
      </c>
      <c r="C124" s="142" t="s">
        <v>9</v>
      </c>
      <c r="D124" s="142" t="s">
        <v>34</v>
      </c>
      <c r="E124" s="90" t="s">
        <v>147</v>
      </c>
      <c r="F124" s="141"/>
      <c r="G124" s="303">
        <f>G125+G130</f>
        <v>290</v>
      </c>
      <c r="H124" s="303">
        <f>H125+H130</f>
        <v>0</v>
      </c>
    </row>
    <row r="125" spans="1:8" ht="25.5" x14ac:dyDescent="0.2">
      <c r="A125" s="83" t="s">
        <v>202</v>
      </c>
      <c r="B125" s="141" t="s">
        <v>37</v>
      </c>
      <c r="C125" s="142" t="s">
        <v>9</v>
      </c>
      <c r="D125" s="142" t="s">
        <v>34</v>
      </c>
      <c r="E125" s="90" t="s">
        <v>297</v>
      </c>
      <c r="F125" s="141"/>
      <c r="G125" s="292">
        <f t="shared" ref="G125:H128" si="7">G126</f>
        <v>285</v>
      </c>
      <c r="H125" s="292">
        <f t="shared" si="7"/>
        <v>0</v>
      </c>
    </row>
    <row r="126" spans="1:8" ht="38.25" x14ac:dyDescent="0.2">
      <c r="A126" s="83" t="s">
        <v>382</v>
      </c>
      <c r="B126" s="141" t="s">
        <v>37</v>
      </c>
      <c r="C126" s="142" t="s">
        <v>9</v>
      </c>
      <c r="D126" s="142" t="s">
        <v>34</v>
      </c>
      <c r="E126" s="90" t="s">
        <v>383</v>
      </c>
      <c r="F126" s="141"/>
      <c r="G126" s="292">
        <f t="shared" si="7"/>
        <v>285</v>
      </c>
      <c r="H126" s="292">
        <f t="shared" si="7"/>
        <v>0</v>
      </c>
    </row>
    <row r="127" spans="1:8" ht="25.5" x14ac:dyDescent="0.2">
      <c r="A127" s="301" t="s">
        <v>387</v>
      </c>
      <c r="B127" s="90" t="s">
        <v>37</v>
      </c>
      <c r="C127" s="138" t="s">
        <v>9</v>
      </c>
      <c r="D127" s="138" t="s">
        <v>34</v>
      </c>
      <c r="E127" s="90" t="s">
        <v>383</v>
      </c>
      <c r="F127" s="90" t="s">
        <v>173</v>
      </c>
      <c r="G127" s="292">
        <f t="shared" si="7"/>
        <v>285</v>
      </c>
      <c r="H127" s="292">
        <f t="shared" si="7"/>
        <v>0</v>
      </c>
    </row>
    <row r="128" spans="1:8" ht="25.5" x14ac:dyDescent="0.2">
      <c r="A128" s="301" t="s">
        <v>388</v>
      </c>
      <c r="B128" s="90" t="s">
        <v>37</v>
      </c>
      <c r="C128" s="138" t="s">
        <v>9</v>
      </c>
      <c r="D128" s="138" t="s">
        <v>34</v>
      </c>
      <c r="E128" s="90" t="s">
        <v>383</v>
      </c>
      <c r="F128" s="90" t="s">
        <v>174</v>
      </c>
      <c r="G128" s="292">
        <f t="shared" si="7"/>
        <v>285</v>
      </c>
      <c r="H128" s="292">
        <f t="shared" si="7"/>
        <v>0</v>
      </c>
    </row>
    <row r="129" spans="1:8" ht="25.5" x14ac:dyDescent="0.2">
      <c r="A129" s="77" t="s">
        <v>391</v>
      </c>
      <c r="B129" s="91" t="s">
        <v>37</v>
      </c>
      <c r="C129" s="131" t="s">
        <v>9</v>
      </c>
      <c r="D129" s="131" t="s">
        <v>34</v>
      </c>
      <c r="E129" s="91" t="s">
        <v>383</v>
      </c>
      <c r="F129" s="91" t="s">
        <v>86</v>
      </c>
      <c r="G129" s="290">
        <v>285</v>
      </c>
      <c r="H129" s="290"/>
    </row>
    <row r="130" spans="1:8" ht="25.5" x14ac:dyDescent="0.2">
      <c r="A130" s="161" t="s">
        <v>203</v>
      </c>
      <c r="B130" s="141" t="s">
        <v>37</v>
      </c>
      <c r="C130" s="142" t="s">
        <v>9</v>
      </c>
      <c r="D130" s="142" t="s">
        <v>34</v>
      </c>
      <c r="E130" s="90" t="s">
        <v>385</v>
      </c>
      <c r="F130" s="141"/>
      <c r="G130" s="303">
        <f>G132</f>
        <v>5</v>
      </c>
      <c r="H130" s="303">
        <f>H132</f>
        <v>0</v>
      </c>
    </row>
    <row r="131" spans="1:8" ht="25.5" x14ac:dyDescent="0.2">
      <c r="A131" s="161" t="s">
        <v>384</v>
      </c>
      <c r="B131" s="141" t="s">
        <v>37</v>
      </c>
      <c r="C131" s="142" t="s">
        <v>9</v>
      </c>
      <c r="D131" s="142" t="s">
        <v>34</v>
      </c>
      <c r="E131" s="90" t="s">
        <v>386</v>
      </c>
      <c r="F131" s="141"/>
      <c r="G131" s="303">
        <f t="shared" ref="G131:H133" si="8">G132</f>
        <v>5</v>
      </c>
      <c r="H131" s="303">
        <f t="shared" si="8"/>
        <v>0</v>
      </c>
    </row>
    <row r="132" spans="1:8" ht="25.5" x14ac:dyDescent="0.2">
      <c r="A132" s="301" t="s">
        <v>387</v>
      </c>
      <c r="B132" s="90" t="s">
        <v>37</v>
      </c>
      <c r="C132" s="138" t="s">
        <v>9</v>
      </c>
      <c r="D132" s="138" t="s">
        <v>34</v>
      </c>
      <c r="E132" s="90" t="s">
        <v>386</v>
      </c>
      <c r="F132" s="90" t="s">
        <v>173</v>
      </c>
      <c r="G132" s="292">
        <f t="shared" si="8"/>
        <v>5</v>
      </c>
      <c r="H132" s="292">
        <f t="shared" si="8"/>
        <v>0</v>
      </c>
    </row>
    <row r="133" spans="1:8" ht="25.5" x14ac:dyDescent="0.2">
      <c r="A133" s="301" t="s">
        <v>388</v>
      </c>
      <c r="B133" s="90" t="s">
        <v>37</v>
      </c>
      <c r="C133" s="138" t="s">
        <v>9</v>
      </c>
      <c r="D133" s="138" t="s">
        <v>34</v>
      </c>
      <c r="E133" s="90" t="s">
        <v>386</v>
      </c>
      <c r="F133" s="90" t="s">
        <v>174</v>
      </c>
      <c r="G133" s="292">
        <f t="shared" si="8"/>
        <v>5</v>
      </c>
      <c r="H133" s="292">
        <f t="shared" si="8"/>
        <v>0</v>
      </c>
    </row>
    <row r="134" spans="1:8" ht="25.5" x14ac:dyDescent="0.2">
      <c r="A134" s="77" t="s">
        <v>391</v>
      </c>
      <c r="B134" s="91" t="s">
        <v>37</v>
      </c>
      <c r="C134" s="131" t="s">
        <v>9</v>
      </c>
      <c r="D134" s="131" t="s">
        <v>34</v>
      </c>
      <c r="E134" s="91" t="s">
        <v>386</v>
      </c>
      <c r="F134" s="91" t="s">
        <v>86</v>
      </c>
      <c r="G134" s="290">
        <v>5</v>
      </c>
      <c r="H134" s="290"/>
    </row>
    <row r="135" spans="1:8" ht="14.25" x14ac:dyDescent="0.2">
      <c r="A135" s="154" t="s">
        <v>50</v>
      </c>
      <c r="B135" s="135" t="s">
        <v>37</v>
      </c>
      <c r="C135" s="136" t="s">
        <v>10</v>
      </c>
      <c r="D135" s="136" t="s">
        <v>56</v>
      </c>
      <c r="E135" s="135" t="s">
        <v>7</v>
      </c>
      <c r="F135" s="135" t="s">
        <v>7</v>
      </c>
      <c r="G135" s="304">
        <f>G136+G143+G148+G170</f>
        <v>41868.400000000001</v>
      </c>
      <c r="H135" s="304">
        <f>H136+H143+H148+H170</f>
        <v>18634.699999999997</v>
      </c>
    </row>
    <row r="136" spans="1:8" ht="15" x14ac:dyDescent="0.2">
      <c r="A136" s="195" t="s">
        <v>60</v>
      </c>
      <c r="B136" s="90" t="s">
        <v>37</v>
      </c>
      <c r="C136" s="137" t="s">
        <v>10</v>
      </c>
      <c r="D136" s="137" t="s">
        <v>16</v>
      </c>
      <c r="E136" s="90"/>
      <c r="F136" s="90"/>
      <c r="G136" s="295">
        <f t="shared" ref="G136:H141" si="9">G137</f>
        <v>35</v>
      </c>
      <c r="H136" s="295">
        <f t="shared" si="9"/>
        <v>0</v>
      </c>
    </row>
    <row r="137" spans="1:8" ht="15" x14ac:dyDescent="0.2">
      <c r="A137" s="83" t="s">
        <v>148</v>
      </c>
      <c r="B137" s="90" t="s">
        <v>37</v>
      </c>
      <c r="C137" s="137" t="s">
        <v>10</v>
      </c>
      <c r="D137" s="137" t="s">
        <v>16</v>
      </c>
      <c r="E137" s="90" t="s">
        <v>147</v>
      </c>
      <c r="F137" s="90"/>
      <c r="G137" s="295">
        <f t="shared" si="9"/>
        <v>35</v>
      </c>
      <c r="H137" s="295">
        <f t="shared" si="9"/>
        <v>0</v>
      </c>
    </row>
    <row r="138" spans="1:8" ht="25.5" x14ac:dyDescent="0.2">
      <c r="A138" s="83" t="s">
        <v>208</v>
      </c>
      <c r="B138" s="90" t="s">
        <v>37</v>
      </c>
      <c r="C138" s="137" t="s">
        <v>10</v>
      </c>
      <c r="D138" s="137" t="s">
        <v>16</v>
      </c>
      <c r="E138" s="90" t="s">
        <v>301</v>
      </c>
      <c r="F138" s="90"/>
      <c r="G138" s="295">
        <f t="shared" si="9"/>
        <v>35</v>
      </c>
      <c r="H138" s="295">
        <f t="shared" si="9"/>
        <v>0</v>
      </c>
    </row>
    <row r="139" spans="1:8" ht="15" x14ac:dyDescent="0.2">
      <c r="A139" s="83" t="s">
        <v>302</v>
      </c>
      <c r="B139" s="90" t="s">
        <v>37</v>
      </c>
      <c r="C139" s="137" t="s">
        <v>10</v>
      </c>
      <c r="D139" s="137" t="s">
        <v>16</v>
      </c>
      <c r="E139" s="90" t="s">
        <v>303</v>
      </c>
      <c r="F139" s="90"/>
      <c r="G139" s="295">
        <f t="shared" si="9"/>
        <v>35</v>
      </c>
      <c r="H139" s="295">
        <f t="shared" si="9"/>
        <v>0</v>
      </c>
    </row>
    <row r="140" spans="1:8" ht="25.5" x14ac:dyDescent="0.2">
      <c r="A140" s="301" t="s">
        <v>387</v>
      </c>
      <c r="B140" s="90" t="s">
        <v>37</v>
      </c>
      <c r="C140" s="137" t="s">
        <v>10</v>
      </c>
      <c r="D140" s="137" t="s">
        <v>16</v>
      </c>
      <c r="E140" s="90" t="s">
        <v>303</v>
      </c>
      <c r="F140" s="90" t="s">
        <v>173</v>
      </c>
      <c r="G140" s="295">
        <f t="shared" si="9"/>
        <v>35</v>
      </c>
      <c r="H140" s="295">
        <f t="shared" si="9"/>
        <v>0</v>
      </c>
    </row>
    <row r="141" spans="1:8" ht="25.5" x14ac:dyDescent="0.2">
      <c r="A141" s="301" t="s">
        <v>388</v>
      </c>
      <c r="B141" s="90" t="s">
        <v>37</v>
      </c>
      <c r="C141" s="137" t="s">
        <v>10</v>
      </c>
      <c r="D141" s="137" t="s">
        <v>16</v>
      </c>
      <c r="E141" s="90" t="s">
        <v>303</v>
      </c>
      <c r="F141" s="90" t="s">
        <v>174</v>
      </c>
      <c r="G141" s="295">
        <f t="shared" si="9"/>
        <v>35</v>
      </c>
      <c r="H141" s="295">
        <f t="shared" si="9"/>
        <v>0</v>
      </c>
    </row>
    <row r="142" spans="1:8" ht="25.5" x14ac:dyDescent="0.2">
      <c r="A142" s="77" t="s">
        <v>391</v>
      </c>
      <c r="B142" s="91" t="s">
        <v>37</v>
      </c>
      <c r="C142" s="131" t="s">
        <v>10</v>
      </c>
      <c r="D142" s="131" t="s">
        <v>16</v>
      </c>
      <c r="E142" s="91" t="s">
        <v>303</v>
      </c>
      <c r="F142" s="91" t="s">
        <v>86</v>
      </c>
      <c r="G142" s="290">
        <v>35</v>
      </c>
      <c r="H142" s="290"/>
    </row>
    <row r="143" spans="1:8" ht="15" x14ac:dyDescent="0.2">
      <c r="A143" s="83" t="s">
        <v>30</v>
      </c>
      <c r="B143" s="90" t="s">
        <v>37</v>
      </c>
      <c r="C143" s="137" t="s">
        <v>10</v>
      </c>
      <c r="D143" s="137" t="s">
        <v>22</v>
      </c>
      <c r="E143" s="90" t="s">
        <v>7</v>
      </c>
      <c r="F143" s="90" t="s">
        <v>7</v>
      </c>
      <c r="G143" s="295">
        <f t="shared" ref="G143:H146" si="10">G144</f>
        <v>109.8</v>
      </c>
      <c r="H143" s="295">
        <f t="shared" si="10"/>
        <v>109.8</v>
      </c>
    </row>
    <row r="144" spans="1:8" ht="15" x14ac:dyDescent="0.2">
      <c r="A144" s="83" t="s">
        <v>148</v>
      </c>
      <c r="B144" s="90" t="s">
        <v>37</v>
      </c>
      <c r="C144" s="138" t="s">
        <v>10</v>
      </c>
      <c r="D144" s="138" t="s">
        <v>22</v>
      </c>
      <c r="E144" s="90" t="s">
        <v>147</v>
      </c>
      <c r="F144" s="90" t="s">
        <v>7</v>
      </c>
      <c r="G144" s="292">
        <f t="shared" si="10"/>
        <v>109.8</v>
      </c>
      <c r="H144" s="292">
        <f t="shared" si="10"/>
        <v>109.8</v>
      </c>
    </row>
    <row r="145" spans="1:8" ht="63.75" x14ac:dyDescent="0.2">
      <c r="A145" s="305" t="s">
        <v>435</v>
      </c>
      <c r="B145" s="90" t="s">
        <v>37</v>
      </c>
      <c r="C145" s="138" t="s">
        <v>10</v>
      </c>
      <c r="D145" s="138" t="s">
        <v>22</v>
      </c>
      <c r="E145" s="90" t="s">
        <v>434</v>
      </c>
      <c r="F145" s="90"/>
      <c r="G145" s="292">
        <f>G146</f>
        <v>109.8</v>
      </c>
      <c r="H145" s="292">
        <f t="shared" si="10"/>
        <v>109.8</v>
      </c>
    </row>
    <row r="146" spans="1:8" ht="15" x14ac:dyDescent="0.2">
      <c r="A146" s="105" t="s">
        <v>175</v>
      </c>
      <c r="B146" s="90" t="s">
        <v>37</v>
      </c>
      <c r="C146" s="138" t="s">
        <v>10</v>
      </c>
      <c r="D146" s="138" t="s">
        <v>22</v>
      </c>
      <c r="E146" s="90" t="s">
        <v>434</v>
      </c>
      <c r="F146" s="90" t="s">
        <v>176</v>
      </c>
      <c r="G146" s="292">
        <f>G147</f>
        <v>109.8</v>
      </c>
      <c r="H146" s="292">
        <f t="shared" si="10"/>
        <v>109.8</v>
      </c>
    </row>
    <row r="147" spans="1:8" ht="38.25" x14ac:dyDescent="0.2">
      <c r="A147" s="150" t="s">
        <v>154</v>
      </c>
      <c r="B147" s="91" t="s">
        <v>37</v>
      </c>
      <c r="C147" s="131" t="s">
        <v>10</v>
      </c>
      <c r="D147" s="131" t="s">
        <v>22</v>
      </c>
      <c r="E147" s="91" t="s">
        <v>434</v>
      </c>
      <c r="F147" s="91" t="s">
        <v>91</v>
      </c>
      <c r="G147" s="290">
        <v>109.8</v>
      </c>
      <c r="H147" s="290">
        <v>109.8</v>
      </c>
    </row>
    <row r="148" spans="1:8" ht="15" x14ac:dyDescent="0.2">
      <c r="A148" s="83" t="s">
        <v>68</v>
      </c>
      <c r="B148" s="90" t="s">
        <v>37</v>
      </c>
      <c r="C148" s="138" t="s">
        <v>10</v>
      </c>
      <c r="D148" s="138" t="s">
        <v>13</v>
      </c>
      <c r="E148" s="90" t="s">
        <v>7</v>
      </c>
      <c r="F148" s="90" t="s">
        <v>7</v>
      </c>
      <c r="G148" s="292">
        <f>G149</f>
        <v>35694.699999999997</v>
      </c>
      <c r="H148" s="292">
        <f>H149</f>
        <v>13966</v>
      </c>
    </row>
    <row r="149" spans="1:8" ht="15" x14ac:dyDescent="0.2">
      <c r="A149" s="83" t="s">
        <v>148</v>
      </c>
      <c r="B149" s="90" t="s">
        <v>37</v>
      </c>
      <c r="C149" s="138" t="s">
        <v>10</v>
      </c>
      <c r="D149" s="138" t="s">
        <v>13</v>
      </c>
      <c r="E149" s="90" t="s">
        <v>147</v>
      </c>
      <c r="F149" s="90"/>
      <c r="G149" s="292">
        <f>G154+G162+G166+G158+G150</f>
        <v>35694.699999999997</v>
      </c>
      <c r="H149" s="292">
        <f>H154+H162+H166+H158+H150</f>
        <v>13966</v>
      </c>
    </row>
    <row r="150" spans="1:8" ht="36" x14ac:dyDescent="0.2">
      <c r="A150" s="5" t="s">
        <v>618</v>
      </c>
      <c r="B150" s="90" t="s">
        <v>37</v>
      </c>
      <c r="C150" s="138" t="s">
        <v>10</v>
      </c>
      <c r="D150" s="138" t="s">
        <v>13</v>
      </c>
      <c r="E150" s="90" t="s">
        <v>617</v>
      </c>
      <c r="F150" s="90"/>
      <c r="G150" s="292">
        <f>G151</f>
        <v>21428.7</v>
      </c>
      <c r="H150" s="292">
        <f>H151</f>
        <v>0</v>
      </c>
    </row>
    <row r="151" spans="1:8" x14ac:dyDescent="0.2">
      <c r="A151" s="5" t="s">
        <v>163</v>
      </c>
      <c r="B151" s="90" t="s">
        <v>37</v>
      </c>
      <c r="C151" s="138" t="s">
        <v>10</v>
      </c>
      <c r="D151" s="138" t="s">
        <v>13</v>
      </c>
      <c r="E151" s="90" t="s">
        <v>617</v>
      </c>
      <c r="F151" s="90" t="s">
        <v>161</v>
      </c>
      <c r="G151" s="25">
        <f t="shared" ref="G151:H152" si="11">G152</f>
        <v>21428.7</v>
      </c>
      <c r="H151" s="25">
        <f t="shared" si="11"/>
        <v>0</v>
      </c>
    </row>
    <row r="152" spans="1:8" x14ac:dyDescent="0.2">
      <c r="A152" s="5" t="s">
        <v>497</v>
      </c>
      <c r="B152" s="90" t="s">
        <v>37</v>
      </c>
      <c r="C152" s="138" t="s">
        <v>10</v>
      </c>
      <c r="D152" s="138" t="s">
        <v>13</v>
      </c>
      <c r="E152" s="90" t="s">
        <v>617</v>
      </c>
      <c r="F152" s="90" t="s">
        <v>495</v>
      </c>
      <c r="G152" s="25">
        <f t="shared" si="11"/>
        <v>21428.7</v>
      </c>
      <c r="H152" s="25">
        <f t="shared" si="11"/>
        <v>0</v>
      </c>
    </row>
    <row r="153" spans="1:8" ht="36" x14ac:dyDescent="0.2">
      <c r="A153" s="122" t="s">
        <v>498</v>
      </c>
      <c r="B153" s="91" t="s">
        <v>37</v>
      </c>
      <c r="C153" s="131" t="s">
        <v>10</v>
      </c>
      <c r="D153" s="131" t="s">
        <v>13</v>
      </c>
      <c r="E153" s="91" t="s">
        <v>617</v>
      </c>
      <c r="F153" s="91" t="s">
        <v>496</v>
      </c>
      <c r="G153" s="66">
        <v>21428.7</v>
      </c>
      <c r="H153" s="66">
        <v>0</v>
      </c>
    </row>
    <row r="154" spans="1:8" ht="38.25" x14ac:dyDescent="0.2">
      <c r="A154" s="83" t="s">
        <v>438</v>
      </c>
      <c r="B154" s="90" t="s">
        <v>37</v>
      </c>
      <c r="C154" s="138" t="s">
        <v>10</v>
      </c>
      <c r="D154" s="138" t="s">
        <v>13</v>
      </c>
      <c r="E154" s="90" t="s">
        <v>436</v>
      </c>
      <c r="F154" s="90"/>
      <c r="G154" s="292">
        <f t="shared" ref="G154:H156" si="12">G155</f>
        <v>3332</v>
      </c>
      <c r="H154" s="292">
        <f t="shared" si="12"/>
        <v>3032</v>
      </c>
    </row>
    <row r="155" spans="1:8" ht="25.5" x14ac:dyDescent="0.2">
      <c r="A155" s="105" t="s">
        <v>387</v>
      </c>
      <c r="B155" s="90" t="s">
        <v>37</v>
      </c>
      <c r="C155" s="138" t="s">
        <v>10</v>
      </c>
      <c r="D155" s="138" t="s">
        <v>13</v>
      </c>
      <c r="E155" s="90" t="s">
        <v>436</v>
      </c>
      <c r="F155" s="90" t="s">
        <v>173</v>
      </c>
      <c r="G155" s="292">
        <f t="shared" si="12"/>
        <v>3332</v>
      </c>
      <c r="H155" s="292">
        <f t="shared" si="12"/>
        <v>3032</v>
      </c>
    </row>
    <row r="156" spans="1:8" ht="51" x14ac:dyDescent="0.2">
      <c r="A156" s="105" t="s">
        <v>371</v>
      </c>
      <c r="B156" s="90" t="s">
        <v>37</v>
      </c>
      <c r="C156" s="138" t="s">
        <v>10</v>
      </c>
      <c r="D156" s="138" t="s">
        <v>13</v>
      </c>
      <c r="E156" s="90" t="s">
        <v>436</v>
      </c>
      <c r="F156" s="90" t="s">
        <v>174</v>
      </c>
      <c r="G156" s="292">
        <f t="shared" si="12"/>
        <v>3332</v>
      </c>
      <c r="H156" s="292">
        <f t="shared" si="12"/>
        <v>3032</v>
      </c>
    </row>
    <row r="157" spans="1:8" ht="38.25" x14ac:dyDescent="0.2">
      <c r="A157" s="77" t="s">
        <v>365</v>
      </c>
      <c r="B157" s="91" t="s">
        <v>37</v>
      </c>
      <c r="C157" s="131" t="s">
        <v>10</v>
      </c>
      <c r="D157" s="131" t="s">
        <v>13</v>
      </c>
      <c r="E157" s="91" t="s">
        <v>436</v>
      </c>
      <c r="F157" s="91" t="s">
        <v>86</v>
      </c>
      <c r="G157" s="290">
        <v>3332</v>
      </c>
      <c r="H157" s="290">
        <v>3032</v>
      </c>
    </row>
    <row r="158" spans="1:8" ht="38.25" x14ac:dyDescent="0.2">
      <c r="A158" s="83" t="s">
        <v>439</v>
      </c>
      <c r="B158" s="90" t="s">
        <v>37</v>
      </c>
      <c r="C158" s="138" t="s">
        <v>10</v>
      </c>
      <c r="D158" s="138" t="s">
        <v>13</v>
      </c>
      <c r="E158" s="90" t="s">
        <v>437</v>
      </c>
      <c r="F158" s="90"/>
      <c r="G158" s="292">
        <f t="shared" ref="G158:H160" si="13">G159</f>
        <v>470</v>
      </c>
      <c r="H158" s="292">
        <f t="shared" si="13"/>
        <v>470</v>
      </c>
    </row>
    <row r="159" spans="1:8" ht="38.25" x14ac:dyDescent="0.2">
      <c r="A159" s="105" t="s">
        <v>370</v>
      </c>
      <c r="B159" s="90" t="s">
        <v>37</v>
      </c>
      <c r="C159" s="138" t="s">
        <v>10</v>
      </c>
      <c r="D159" s="138" t="s">
        <v>13</v>
      </c>
      <c r="E159" s="90" t="s">
        <v>437</v>
      </c>
      <c r="F159" s="90" t="s">
        <v>173</v>
      </c>
      <c r="G159" s="292">
        <f t="shared" si="13"/>
        <v>470</v>
      </c>
      <c r="H159" s="292">
        <f t="shared" si="13"/>
        <v>470</v>
      </c>
    </row>
    <row r="160" spans="1:8" ht="51" x14ac:dyDescent="0.2">
      <c r="A160" s="105" t="s">
        <v>371</v>
      </c>
      <c r="B160" s="90" t="s">
        <v>37</v>
      </c>
      <c r="C160" s="138" t="s">
        <v>10</v>
      </c>
      <c r="D160" s="138" t="s">
        <v>13</v>
      </c>
      <c r="E160" s="90" t="s">
        <v>437</v>
      </c>
      <c r="F160" s="90" t="s">
        <v>174</v>
      </c>
      <c r="G160" s="292">
        <f t="shared" si="13"/>
        <v>470</v>
      </c>
      <c r="H160" s="292">
        <f t="shared" si="13"/>
        <v>470</v>
      </c>
    </row>
    <row r="161" spans="1:8" ht="38.25" x14ac:dyDescent="0.2">
      <c r="A161" s="77" t="s">
        <v>365</v>
      </c>
      <c r="B161" s="91" t="s">
        <v>37</v>
      </c>
      <c r="C161" s="131" t="s">
        <v>10</v>
      </c>
      <c r="D161" s="131" t="s">
        <v>13</v>
      </c>
      <c r="E161" s="91" t="s">
        <v>437</v>
      </c>
      <c r="F161" s="91" t="s">
        <v>86</v>
      </c>
      <c r="G161" s="290">
        <v>470</v>
      </c>
      <c r="H161" s="290">
        <v>470</v>
      </c>
    </row>
    <row r="162" spans="1:8" ht="38.25" x14ac:dyDescent="0.2">
      <c r="A162" s="83" t="s">
        <v>440</v>
      </c>
      <c r="B162" s="90" t="s">
        <v>37</v>
      </c>
      <c r="C162" s="138" t="s">
        <v>10</v>
      </c>
      <c r="D162" s="138" t="s">
        <v>13</v>
      </c>
      <c r="E162" s="90" t="s">
        <v>441</v>
      </c>
      <c r="F162" s="141"/>
      <c r="G162" s="303">
        <f t="shared" ref="G162:H164" si="14">G163</f>
        <v>5000</v>
      </c>
      <c r="H162" s="303">
        <f t="shared" si="14"/>
        <v>5000</v>
      </c>
    </row>
    <row r="163" spans="1:8" ht="38.25" x14ac:dyDescent="0.2">
      <c r="A163" s="105" t="s">
        <v>370</v>
      </c>
      <c r="B163" s="90" t="s">
        <v>37</v>
      </c>
      <c r="C163" s="138" t="s">
        <v>10</v>
      </c>
      <c r="D163" s="138" t="s">
        <v>13</v>
      </c>
      <c r="E163" s="90" t="s">
        <v>441</v>
      </c>
      <c r="F163" s="90" t="s">
        <v>173</v>
      </c>
      <c r="G163" s="303">
        <f t="shared" si="14"/>
        <v>5000</v>
      </c>
      <c r="H163" s="303">
        <f t="shared" si="14"/>
        <v>5000</v>
      </c>
    </row>
    <row r="164" spans="1:8" ht="25.5" x14ac:dyDescent="0.2">
      <c r="A164" s="105" t="s">
        <v>388</v>
      </c>
      <c r="B164" s="90" t="s">
        <v>37</v>
      </c>
      <c r="C164" s="138" t="s">
        <v>10</v>
      </c>
      <c r="D164" s="138" t="s">
        <v>13</v>
      </c>
      <c r="E164" s="90" t="s">
        <v>441</v>
      </c>
      <c r="F164" s="90" t="s">
        <v>174</v>
      </c>
      <c r="G164" s="303">
        <f t="shared" si="14"/>
        <v>5000</v>
      </c>
      <c r="H164" s="303">
        <f t="shared" si="14"/>
        <v>5000</v>
      </c>
    </row>
    <row r="165" spans="1:8" ht="25.5" x14ac:dyDescent="0.2">
      <c r="A165" s="77" t="s">
        <v>391</v>
      </c>
      <c r="B165" s="91" t="s">
        <v>37</v>
      </c>
      <c r="C165" s="131" t="s">
        <v>10</v>
      </c>
      <c r="D165" s="131" t="s">
        <v>13</v>
      </c>
      <c r="E165" s="91" t="s">
        <v>441</v>
      </c>
      <c r="F165" s="91" t="s">
        <v>86</v>
      </c>
      <c r="G165" s="290">
        <v>5000</v>
      </c>
      <c r="H165" s="290">
        <v>5000</v>
      </c>
    </row>
    <row r="166" spans="1:8" ht="51" x14ac:dyDescent="0.2">
      <c r="A166" s="161" t="s">
        <v>443</v>
      </c>
      <c r="B166" s="141" t="s">
        <v>37</v>
      </c>
      <c r="C166" s="142" t="s">
        <v>10</v>
      </c>
      <c r="D166" s="142" t="s">
        <v>13</v>
      </c>
      <c r="E166" s="141" t="s">
        <v>442</v>
      </c>
      <c r="F166" s="141"/>
      <c r="G166" s="303">
        <f t="shared" ref="G166:H168" si="15">G167</f>
        <v>5464</v>
      </c>
      <c r="H166" s="303">
        <f t="shared" si="15"/>
        <v>5464</v>
      </c>
    </row>
    <row r="167" spans="1:8" ht="25.5" x14ac:dyDescent="0.2">
      <c r="A167" s="105" t="s">
        <v>387</v>
      </c>
      <c r="B167" s="141" t="s">
        <v>37</v>
      </c>
      <c r="C167" s="142" t="s">
        <v>10</v>
      </c>
      <c r="D167" s="142" t="s">
        <v>13</v>
      </c>
      <c r="E167" s="141" t="s">
        <v>442</v>
      </c>
      <c r="F167" s="141" t="s">
        <v>173</v>
      </c>
      <c r="G167" s="303">
        <f t="shared" si="15"/>
        <v>5464</v>
      </c>
      <c r="H167" s="303">
        <f t="shared" si="15"/>
        <v>5464</v>
      </c>
    </row>
    <row r="168" spans="1:8" ht="25.5" x14ac:dyDescent="0.2">
      <c r="A168" s="105" t="s">
        <v>388</v>
      </c>
      <c r="B168" s="141" t="s">
        <v>37</v>
      </c>
      <c r="C168" s="142" t="s">
        <v>10</v>
      </c>
      <c r="D168" s="142" t="s">
        <v>13</v>
      </c>
      <c r="E168" s="141" t="s">
        <v>442</v>
      </c>
      <c r="F168" s="141" t="s">
        <v>174</v>
      </c>
      <c r="G168" s="303">
        <f t="shared" si="15"/>
        <v>5464</v>
      </c>
      <c r="H168" s="303">
        <f t="shared" si="15"/>
        <v>5464</v>
      </c>
    </row>
    <row r="169" spans="1:8" ht="25.5" x14ac:dyDescent="0.2">
      <c r="A169" s="77" t="s">
        <v>391</v>
      </c>
      <c r="B169" s="91" t="s">
        <v>37</v>
      </c>
      <c r="C169" s="131" t="s">
        <v>10</v>
      </c>
      <c r="D169" s="131" t="s">
        <v>13</v>
      </c>
      <c r="E169" s="91" t="s">
        <v>442</v>
      </c>
      <c r="F169" s="91" t="s">
        <v>86</v>
      </c>
      <c r="G169" s="290">
        <v>5464</v>
      </c>
      <c r="H169" s="290">
        <v>5464</v>
      </c>
    </row>
    <row r="170" spans="1:8" ht="15" x14ac:dyDescent="0.2">
      <c r="A170" s="83" t="s">
        <v>28</v>
      </c>
      <c r="B170" s="90" t="s">
        <v>37</v>
      </c>
      <c r="C170" s="137" t="s">
        <v>10</v>
      </c>
      <c r="D170" s="137" t="s">
        <v>27</v>
      </c>
      <c r="E170" s="90" t="s">
        <v>7</v>
      </c>
      <c r="F170" s="90" t="s">
        <v>7</v>
      </c>
      <c r="G170" s="292">
        <f>G171</f>
        <v>6028.9</v>
      </c>
      <c r="H170" s="292">
        <f>H171</f>
        <v>4558.8999999999996</v>
      </c>
    </row>
    <row r="171" spans="1:8" ht="15" x14ac:dyDescent="0.2">
      <c r="A171" s="83" t="s">
        <v>148</v>
      </c>
      <c r="B171" s="90" t="s">
        <v>37</v>
      </c>
      <c r="C171" s="138" t="s">
        <v>10</v>
      </c>
      <c r="D171" s="138" t="s">
        <v>27</v>
      </c>
      <c r="E171" s="90" t="s">
        <v>147</v>
      </c>
      <c r="F171" s="90"/>
      <c r="G171" s="292">
        <f>G172+G178+G181</f>
        <v>6028.9</v>
      </c>
      <c r="H171" s="292">
        <f>H172+H178+H181</f>
        <v>4558.8999999999996</v>
      </c>
    </row>
    <row r="172" spans="1:8" ht="38.25" x14ac:dyDescent="0.2">
      <c r="A172" s="83" t="s">
        <v>500</v>
      </c>
      <c r="B172" s="90" t="s">
        <v>37</v>
      </c>
      <c r="C172" s="137" t="s">
        <v>10</v>
      </c>
      <c r="D172" s="137" t="s">
        <v>27</v>
      </c>
      <c r="E172" s="90" t="s">
        <v>489</v>
      </c>
      <c r="F172" s="90"/>
      <c r="G172" s="295">
        <f>G173+G176</f>
        <v>1470</v>
      </c>
      <c r="H172" s="295">
        <f>H173+H176</f>
        <v>0</v>
      </c>
    </row>
    <row r="173" spans="1:8" ht="25.5" x14ac:dyDescent="0.2">
      <c r="A173" s="105" t="s">
        <v>387</v>
      </c>
      <c r="B173" s="141" t="s">
        <v>37</v>
      </c>
      <c r="C173" s="142" t="s">
        <v>10</v>
      </c>
      <c r="D173" s="142" t="s">
        <v>27</v>
      </c>
      <c r="E173" s="90" t="s">
        <v>489</v>
      </c>
      <c r="F173" s="141" t="s">
        <v>173</v>
      </c>
      <c r="G173" s="303">
        <f>G174</f>
        <v>180</v>
      </c>
      <c r="H173" s="303">
        <f>H174</f>
        <v>0</v>
      </c>
    </row>
    <row r="174" spans="1:8" ht="25.5" x14ac:dyDescent="0.2">
      <c r="A174" s="301" t="s">
        <v>388</v>
      </c>
      <c r="B174" s="141" t="s">
        <v>37</v>
      </c>
      <c r="C174" s="142" t="s">
        <v>10</v>
      </c>
      <c r="D174" s="142" t="s">
        <v>27</v>
      </c>
      <c r="E174" s="90" t="s">
        <v>489</v>
      </c>
      <c r="F174" s="141" t="s">
        <v>174</v>
      </c>
      <c r="G174" s="295">
        <f>G175</f>
        <v>180</v>
      </c>
      <c r="H174" s="295">
        <f>H175</f>
        <v>0</v>
      </c>
    </row>
    <row r="175" spans="1:8" ht="25.5" x14ac:dyDescent="0.2">
      <c r="A175" s="77" t="s">
        <v>391</v>
      </c>
      <c r="B175" s="91" t="s">
        <v>37</v>
      </c>
      <c r="C175" s="131" t="s">
        <v>10</v>
      </c>
      <c r="D175" s="131" t="s">
        <v>27</v>
      </c>
      <c r="E175" s="91" t="s">
        <v>489</v>
      </c>
      <c r="F175" s="91" t="s">
        <v>86</v>
      </c>
      <c r="G175" s="290">
        <v>180</v>
      </c>
      <c r="H175" s="290"/>
    </row>
    <row r="176" spans="1:8" ht="15" x14ac:dyDescent="0.2">
      <c r="A176" s="105" t="s">
        <v>175</v>
      </c>
      <c r="B176" s="90" t="s">
        <v>37</v>
      </c>
      <c r="C176" s="137" t="s">
        <v>10</v>
      </c>
      <c r="D176" s="137" t="s">
        <v>27</v>
      </c>
      <c r="E176" s="90" t="s">
        <v>489</v>
      </c>
      <c r="F176" s="90" t="s">
        <v>176</v>
      </c>
      <c r="G176" s="295">
        <f>G177</f>
        <v>1290</v>
      </c>
      <c r="H176" s="295">
        <f>H177</f>
        <v>0</v>
      </c>
    </row>
    <row r="177" spans="1:8" ht="38.25" x14ac:dyDescent="0.2">
      <c r="A177" s="150" t="s">
        <v>154</v>
      </c>
      <c r="B177" s="91" t="s">
        <v>37</v>
      </c>
      <c r="C177" s="131" t="s">
        <v>10</v>
      </c>
      <c r="D177" s="131" t="s">
        <v>27</v>
      </c>
      <c r="E177" s="91" t="s">
        <v>489</v>
      </c>
      <c r="F177" s="91" t="s">
        <v>91</v>
      </c>
      <c r="G177" s="290">
        <v>1290</v>
      </c>
      <c r="H177" s="290"/>
    </row>
    <row r="178" spans="1:8" ht="51" x14ac:dyDescent="0.2">
      <c r="A178" s="195" t="s">
        <v>422</v>
      </c>
      <c r="B178" s="90" t="s">
        <v>37</v>
      </c>
      <c r="C178" s="137" t="s">
        <v>10</v>
      </c>
      <c r="D178" s="137" t="s">
        <v>27</v>
      </c>
      <c r="E178" s="90" t="s">
        <v>413</v>
      </c>
      <c r="F178" s="90" t="s">
        <v>7</v>
      </c>
      <c r="G178" s="295">
        <f>G180</f>
        <v>4500</v>
      </c>
      <c r="H178" s="295">
        <f>H179</f>
        <v>4500</v>
      </c>
    </row>
    <row r="179" spans="1:8" ht="15" x14ac:dyDescent="0.2">
      <c r="A179" s="301" t="s">
        <v>175</v>
      </c>
      <c r="B179" s="90" t="s">
        <v>37</v>
      </c>
      <c r="C179" s="137" t="s">
        <v>10</v>
      </c>
      <c r="D179" s="137" t="s">
        <v>27</v>
      </c>
      <c r="E179" s="90" t="s">
        <v>413</v>
      </c>
      <c r="F179" s="90" t="s">
        <v>176</v>
      </c>
      <c r="G179" s="295">
        <f>G180</f>
        <v>4500</v>
      </c>
      <c r="H179" s="295">
        <f>H180</f>
        <v>4500</v>
      </c>
    </row>
    <row r="180" spans="1:8" ht="38.25" x14ac:dyDescent="0.2">
      <c r="A180" s="150" t="s">
        <v>154</v>
      </c>
      <c r="B180" s="91" t="s">
        <v>37</v>
      </c>
      <c r="C180" s="131" t="s">
        <v>10</v>
      </c>
      <c r="D180" s="131" t="s">
        <v>27</v>
      </c>
      <c r="E180" s="91" t="s">
        <v>413</v>
      </c>
      <c r="F180" s="91" t="s">
        <v>91</v>
      </c>
      <c r="G180" s="290">
        <v>4500</v>
      </c>
      <c r="H180" s="290">
        <v>4500</v>
      </c>
    </row>
    <row r="181" spans="1:8" ht="63.75" x14ac:dyDescent="0.2">
      <c r="A181" s="151" t="s">
        <v>423</v>
      </c>
      <c r="B181" s="90" t="s">
        <v>37</v>
      </c>
      <c r="C181" s="137" t="s">
        <v>10</v>
      </c>
      <c r="D181" s="137" t="s">
        <v>27</v>
      </c>
      <c r="E181" s="90" t="s">
        <v>414</v>
      </c>
      <c r="F181" s="90"/>
      <c r="G181" s="295">
        <f>G182+G185</f>
        <v>58.9</v>
      </c>
      <c r="H181" s="295">
        <f>H182+H185</f>
        <v>58.9</v>
      </c>
    </row>
    <row r="182" spans="1:8" ht="63.75" x14ac:dyDescent="0.2">
      <c r="A182" s="72" t="s">
        <v>404</v>
      </c>
      <c r="B182" s="90" t="s">
        <v>37</v>
      </c>
      <c r="C182" s="137" t="s">
        <v>10</v>
      </c>
      <c r="D182" s="137" t="s">
        <v>27</v>
      </c>
      <c r="E182" s="90" t="s">
        <v>414</v>
      </c>
      <c r="F182" s="90" t="s">
        <v>171</v>
      </c>
      <c r="G182" s="295">
        <f>G183</f>
        <v>55.9</v>
      </c>
      <c r="H182" s="295">
        <f>H183</f>
        <v>55.9</v>
      </c>
    </row>
    <row r="183" spans="1:8" ht="25.5" x14ac:dyDescent="0.2">
      <c r="A183" s="151" t="s">
        <v>172</v>
      </c>
      <c r="B183" s="90" t="s">
        <v>37</v>
      </c>
      <c r="C183" s="137" t="s">
        <v>10</v>
      </c>
      <c r="D183" s="137" t="s">
        <v>27</v>
      </c>
      <c r="E183" s="90" t="s">
        <v>414</v>
      </c>
      <c r="F183" s="90" t="s">
        <v>170</v>
      </c>
      <c r="G183" s="295">
        <f>G184</f>
        <v>55.9</v>
      </c>
      <c r="H183" s="295">
        <f>H184</f>
        <v>55.9</v>
      </c>
    </row>
    <row r="184" spans="1:8" ht="38.25" x14ac:dyDescent="0.2">
      <c r="A184" s="73" t="s">
        <v>398</v>
      </c>
      <c r="B184" s="91" t="s">
        <v>37</v>
      </c>
      <c r="C184" s="131" t="s">
        <v>10</v>
      </c>
      <c r="D184" s="131" t="s">
        <v>27</v>
      </c>
      <c r="E184" s="91" t="s">
        <v>414</v>
      </c>
      <c r="F184" s="91" t="s">
        <v>87</v>
      </c>
      <c r="G184" s="290">
        <f>58.9-G187</f>
        <v>55.9</v>
      </c>
      <c r="H184" s="290">
        <f>58.9-H187</f>
        <v>55.9</v>
      </c>
    </row>
    <row r="185" spans="1:8" ht="25.5" x14ac:dyDescent="0.2">
      <c r="A185" s="105" t="s">
        <v>387</v>
      </c>
      <c r="B185" s="90" t="s">
        <v>37</v>
      </c>
      <c r="C185" s="137" t="s">
        <v>10</v>
      </c>
      <c r="D185" s="137" t="s">
        <v>27</v>
      </c>
      <c r="E185" s="90" t="s">
        <v>414</v>
      </c>
      <c r="F185" s="90" t="s">
        <v>173</v>
      </c>
      <c r="G185" s="295">
        <f>G186</f>
        <v>3</v>
      </c>
      <c r="H185" s="295">
        <f>H186</f>
        <v>3</v>
      </c>
    </row>
    <row r="186" spans="1:8" ht="25.5" x14ac:dyDescent="0.2">
      <c r="A186" s="301" t="s">
        <v>388</v>
      </c>
      <c r="B186" s="90" t="s">
        <v>37</v>
      </c>
      <c r="C186" s="137" t="s">
        <v>10</v>
      </c>
      <c r="D186" s="137" t="s">
        <v>27</v>
      </c>
      <c r="E186" s="90" t="s">
        <v>414</v>
      </c>
      <c r="F186" s="141" t="s">
        <v>174</v>
      </c>
      <c r="G186" s="295">
        <f>G187</f>
        <v>3</v>
      </c>
      <c r="H186" s="295">
        <f>H187</f>
        <v>3</v>
      </c>
    </row>
    <row r="187" spans="1:8" ht="25.5" x14ac:dyDescent="0.2">
      <c r="A187" s="77" t="s">
        <v>391</v>
      </c>
      <c r="B187" s="91" t="s">
        <v>37</v>
      </c>
      <c r="C187" s="131" t="s">
        <v>10</v>
      </c>
      <c r="D187" s="131" t="s">
        <v>27</v>
      </c>
      <c r="E187" s="91" t="s">
        <v>414</v>
      </c>
      <c r="F187" s="91" t="s">
        <v>86</v>
      </c>
      <c r="G187" s="290">
        <v>3</v>
      </c>
      <c r="H187" s="290">
        <v>3</v>
      </c>
    </row>
    <row r="188" spans="1:8" ht="15" x14ac:dyDescent="0.2">
      <c r="A188" s="284" t="s">
        <v>51</v>
      </c>
      <c r="B188" s="135" t="s">
        <v>37</v>
      </c>
      <c r="C188" s="136" t="s">
        <v>16</v>
      </c>
      <c r="D188" s="136" t="s">
        <v>56</v>
      </c>
      <c r="E188" s="135" t="s">
        <v>7</v>
      </c>
      <c r="F188" s="135" t="s">
        <v>7</v>
      </c>
      <c r="G188" s="294">
        <f>G189+G201+G233+G244</f>
        <v>51843.000000000007</v>
      </c>
      <c r="H188" s="294">
        <f>H189+H201+H233+H244</f>
        <v>24832</v>
      </c>
    </row>
    <row r="189" spans="1:8" ht="15" x14ac:dyDescent="0.2">
      <c r="A189" s="83" t="s">
        <v>17</v>
      </c>
      <c r="B189" s="90" t="s">
        <v>37</v>
      </c>
      <c r="C189" s="138" t="s">
        <v>16</v>
      </c>
      <c r="D189" s="138" t="s">
        <v>8</v>
      </c>
      <c r="E189" s="90" t="s">
        <v>7</v>
      </c>
      <c r="F189" s="90" t="s">
        <v>7</v>
      </c>
      <c r="G189" s="292">
        <f>G190</f>
        <v>13562.5</v>
      </c>
      <c r="H189" s="292">
        <f>H190</f>
        <v>6611.5</v>
      </c>
    </row>
    <row r="190" spans="1:8" ht="15" x14ac:dyDescent="0.2">
      <c r="A190" s="83" t="s">
        <v>148</v>
      </c>
      <c r="B190" s="90" t="s">
        <v>37</v>
      </c>
      <c r="C190" s="138" t="s">
        <v>16</v>
      </c>
      <c r="D190" s="138" t="s">
        <v>8</v>
      </c>
      <c r="E190" s="90" t="s">
        <v>147</v>
      </c>
      <c r="F190" s="139"/>
      <c r="G190" s="292">
        <f>G191+G196</f>
        <v>13562.5</v>
      </c>
      <c r="H190" s="292">
        <f>H191+H196</f>
        <v>6611.5</v>
      </c>
    </row>
    <row r="191" spans="1:8" ht="38.25" x14ac:dyDescent="0.2">
      <c r="A191" s="83" t="s">
        <v>209</v>
      </c>
      <c r="B191" s="90" t="s">
        <v>37</v>
      </c>
      <c r="C191" s="138" t="s">
        <v>16</v>
      </c>
      <c r="D191" s="138" t="s">
        <v>8</v>
      </c>
      <c r="E191" s="90" t="s">
        <v>309</v>
      </c>
      <c r="F191" s="90"/>
      <c r="G191" s="292">
        <f>G192</f>
        <v>500</v>
      </c>
      <c r="H191" s="292">
        <f>H192</f>
        <v>0</v>
      </c>
    </row>
    <row r="192" spans="1:8" ht="15" x14ac:dyDescent="0.2">
      <c r="A192" s="83" t="s">
        <v>311</v>
      </c>
      <c r="B192" s="90" t="s">
        <v>37</v>
      </c>
      <c r="C192" s="138" t="s">
        <v>16</v>
      </c>
      <c r="D192" s="138" t="s">
        <v>8</v>
      </c>
      <c r="E192" s="90" t="s">
        <v>310</v>
      </c>
      <c r="F192" s="90"/>
      <c r="G192" s="292">
        <f>G194</f>
        <v>500</v>
      </c>
      <c r="H192" s="292">
        <f>H194</f>
        <v>0</v>
      </c>
    </row>
    <row r="193" spans="1:8" ht="25.5" x14ac:dyDescent="0.2">
      <c r="A193" s="105" t="s">
        <v>387</v>
      </c>
      <c r="B193" s="90" t="s">
        <v>37</v>
      </c>
      <c r="C193" s="138" t="s">
        <v>16</v>
      </c>
      <c r="D193" s="138" t="s">
        <v>8</v>
      </c>
      <c r="E193" s="90" t="s">
        <v>310</v>
      </c>
      <c r="F193" s="90" t="s">
        <v>173</v>
      </c>
      <c r="G193" s="292">
        <f>G194</f>
        <v>500</v>
      </c>
      <c r="H193" s="292">
        <f>H194</f>
        <v>0</v>
      </c>
    </row>
    <row r="194" spans="1:8" ht="25.5" x14ac:dyDescent="0.2">
      <c r="A194" s="301" t="s">
        <v>388</v>
      </c>
      <c r="B194" s="141" t="s">
        <v>37</v>
      </c>
      <c r="C194" s="142" t="s">
        <v>16</v>
      </c>
      <c r="D194" s="142" t="s">
        <v>8</v>
      </c>
      <c r="E194" s="90" t="s">
        <v>310</v>
      </c>
      <c r="F194" s="141" t="s">
        <v>174</v>
      </c>
      <c r="G194" s="292">
        <f>G195</f>
        <v>500</v>
      </c>
      <c r="H194" s="292">
        <f>H195</f>
        <v>0</v>
      </c>
    </row>
    <row r="195" spans="1:8" ht="25.5" x14ac:dyDescent="0.2">
      <c r="A195" s="289" t="s">
        <v>399</v>
      </c>
      <c r="B195" s="91" t="s">
        <v>37</v>
      </c>
      <c r="C195" s="131" t="s">
        <v>16</v>
      </c>
      <c r="D195" s="131" t="s">
        <v>8</v>
      </c>
      <c r="E195" s="91" t="s">
        <v>310</v>
      </c>
      <c r="F195" s="91" t="s">
        <v>92</v>
      </c>
      <c r="G195" s="290">
        <v>500</v>
      </c>
      <c r="H195" s="290"/>
    </row>
    <row r="196" spans="1:8" ht="24" x14ac:dyDescent="0.2">
      <c r="A196" s="5" t="s">
        <v>565</v>
      </c>
      <c r="B196" s="90" t="s">
        <v>37</v>
      </c>
      <c r="C196" s="138" t="s">
        <v>16</v>
      </c>
      <c r="D196" s="138" t="s">
        <v>8</v>
      </c>
      <c r="E196" s="90" t="s">
        <v>616</v>
      </c>
      <c r="F196" s="90"/>
      <c r="G196" s="292">
        <f>G199</f>
        <v>13062.5</v>
      </c>
      <c r="H196" s="292">
        <f>H199</f>
        <v>6611.5</v>
      </c>
    </row>
    <row r="197" spans="1:8" ht="25.5" x14ac:dyDescent="0.2">
      <c r="A197" s="152" t="s">
        <v>400</v>
      </c>
      <c r="B197" s="90" t="s">
        <v>37</v>
      </c>
      <c r="C197" s="138" t="s">
        <v>16</v>
      </c>
      <c r="D197" s="138" t="s">
        <v>8</v>
      </c>
      <c r="E197" s="90" t="s">
        <v>616</v>
      </c>
      <c r="F197" s="90" t="s">
        <v>182</v>
      </c>
      <c r="G197" s="292">
        <f t="shared" ref="G197:H199" si="16">G198</f>
        <v>13062.5</v>
      </c>
      <c r="H197" s="292">
        <f t="shared" si="16"/>
        <v>6611.5</v>
      </c>
    </row>
    <row r="198" spans="1:8" ht="15" x14ac:dyDescent="0.2">
      <c r="A198" s="83" t="s">
        <v>184</v>
      </c>
      <c r="B198" s="90" t="s">
        <v>37</v>
      </c>
      <c r="C198" s="138" t="s">
        <v>16</v>
      </c>
      <c r="D198" s="138" t="s">
        <v>8</v>
      </c>
      <c r="E198" s="90" t="s">
        <v>616</v>
      </c>
      <c r="F198" s="90" t="s">
        <v>183</v>
      </c>
      <c r="G198" s="292">
        <f t="shared" si="16"/>
        <v>13062.5</v>
      </c>
      <c r="H198" s="292">
        <f t="shared" si="16"/>
        <v>6611.5</v>
      </c>
    </row>
    <row r="199" spans="1:8" ht="38.25" x14ac:dyDescent="0.2">
      <c r="A199" s="148" t="s">
        <v>401</v>
      </c>
      <c r="B199" s="90" t="s">
        <v>37</v>
      </c>
      <c r="C199" s="138" t="s">
        <v>16</v>
      </c>
      <c r="D199" s="138" t="s">
        <v>8</v>
      </c>
      <c r="E199" s="90" t="s">
        <v>616</v>
      </c>
      <c r="F199" s="90" t="s">
        <v>152</v>
      </c>
      <c r="G199" s="292">
        <f t="shared" si="16"/>
        <v>13062.5</v>
      </c>
      <c r="H199" s="292">
        <f t="shared" si="16"/>
        <v>6611.5</v>
      </c>
    </row>
    <row r="200" spans="1:8" ht="15" x14ac:dyDescent="0.2">
      <c r="A200" s="150" t="s">
        <v>592</v>
      </c>
      <c r="B200" s="91" t="s">
        <v>37</v>
      </c>
      <c r="C200" s="131" t="s">
        <v>16</v>
      </c>
      <c r="D200" s="131" t="s">
        <v>8</v>
      </c>
      <c r="E200" s="91" t="s">
        <v>506</v>
      </c>
      <c r="F200" s="91" t="s">
        <v>152</v>
      </c>
      <c r="G200" s="290">
        <v>13062.5</v>
      </c>
      <c r="H200" s="290">
        <v>6611.5</v>
      </c>
    </row>
    <row r="201" spans="1:8" ht="15" x14ac:dyDescent="0.2">
      <c r="A201" s="83" t="s">
        <v>83</v>
      </c>
      <c r="B201" s="90" t="s">
        <v>37</v>
      </c>
      <c r="C201" s="138" t="s">
        <v>16</v>
      </c>
      <c r="D201" s="138" t="s">
        <v>18</v>
      </c>
      <c r="E201" s="90"/>
      <c r="F201" s="90"/>
      <c r="G201" s="292">
        <f>G202</f>
        <v>24857.100000000002</v>
      </c>
      <c r="H201" s="292">
        <f>H202</f>
        <v>9857.1</v>
      </c>
    </row>
    <row r="202" spans="1:8" ht="15" x14ac:dyDescent="0.2">
      <c r="A202" s="83" t="s">
        <v>148</v>
      </c>
      <c r="B202" s="90" t="s">
        <v>37</v>
      </c>
      <c r="C202" s="138" t="s">
        <v>16</v>
      </c>
      <c r="D202" s="138" t="s">
        <v>18</v>
      </c>
      <c r="E202" s="90" t="s">
        <v>147</v>
      </c>
      <c r="F202" s="90"/>
      <c r="G202" s="292">
        <f>G203+G216+G220+G225+G229</f>
        <v>24857.100000000002</v>
      </c>
      <c r="H202" s="292">
        <f>H203+H216+H220+H225+H229</f>
        <v>9857.1</v>
      </c>
    </row>
    <row r="203" spans="1:8" ht="38.25" x14ac:dyDescent="0.2">
      <c r="A203" s="83" t="s">
        <v>209</v>
      </c>
      <c r="B203" s="90" t="s">
        <v>37</v>
      </c>
      <c r="C203" s="138" t="s">
        <v>16</v>
      </c>
      <c r="D203" s="138" t="s">
        <v>18</v>
      </c>
      <c r="E203" s="90" t="s">
        <v>309</v>
      </c>
      <c r="F203" s="90"/>
      <c r="G203" s="292">
        <f>G204+G210+G212</f>
        <v>17000</v>
      </c>
      <c r="H203" s="292">
        <f>H204+H210+H212</f>
        <v>2000</v>
      </c>
    </row>
    <row r="204" spans="1:8" ht="15" x14ac:dyDescent="0.2">
      <c r="A204" s="83" t="s">
        <v>312</v>
      </c>
      <c r="B204" s="90" t="s">
        <v>37</v>
      </c>
      <c r="C204" s="138" t="s">
        <v>16</v>
      </c>
      <c r="D204" s="138" t="s">
        <v>18</v>
      </c>
      <c r="E204" s="90" t="s">
        <v>313</v>
      </c>
      <c r="F204" s="90"/>
      <c r="G204" s="292">
        <f>G206</f>
        <v>10000</v>
      </c>
      <c r="H204" s="292">
        <f>H206</f>
        <v>0</v>
      </c>
    </row>
    <row r="205" spans="1:8" ht="25.5" x14ac:dyDescent="0.2">
      <c r="A205" s="105" t="s">
        <v>387</v>
      </c>
      <c r="B205" s="90" t="s">
        <v>37</v>
      </c>
      <c r="C205" s="138" t="s">
        <v>16</v>
      </c>
      <c r="D205" s="138" t="s">
        <v>18</v>
      </c>
      <c r="E205" s="90" t="s">
        <v>313</v>
      </c>
      <c r="F205" s="90" t="s">
        <v>173</v>
      </c>
      <c r="G205" s="292">
        <f>G206</f>
        <v>10000</v>
      </c>
      <c r="H205" s="292">
        <f>H206</f>
        <v>0</v>
      </c>
    </row>
    <row r="206" spans="1:8" ht="25.5" x14ac:dyDescent="0.2">
      <c r="A206" s="301" t="s">
        <v>388</v>
      </c>
      <c r="B206" s="90" t="s">
        <v>37</v>
      </c>
      <c r="C206" s="138" t="s">
        <v>16</v>
      </c>
      <c r="D206" s="138" t="s">
        <v>18</v>
      </c>
      <c r="E206" s="90" t="s">
        <v>313</v>
      </c>
      <c r="F206" s="141" t="s">
        <v>174</v>
      </c>
      <c r="G206" s="292">
        <f>G207</f>
        <v>10000</v>
      </c>
      <c r="H206" s="292">
        <f>H207</f>
        <v>0</v>
      </c>
    </row>
    <row r="207" spans="1:8" ht="25.5" x14ac:dyDescent="0.2">
      <c r="A207" s="289" t="s">
        <v>399</v>
      </c>
      <c r="B207" s="91" t="s">
        <v>37</v>
      </c>
      <c r="C207" s="131" t="s">
        <v>16</v>
      </c>
      <c r="D207" s="131" t="s">
        <v>18</v>
      </c>
      <c r="E207" s="91" t="s">
        <v>313</v>
      </c>
      <c r="F207" s="91" t="s">
        <v>92</v>
      </c>
      <c r="G207" s="290">
        <v>10000</v>
      </c>
      <c r="H207" s="290"/>
    </row>
    <row r="208" spans="1:8" ht="15" x14ac:dyDescent="0.2">
      <c r="A208" s="83" t="s">
        <v>314</v>
      </c>
      <c r="B208" s="90" t="s">
        <v>37</v>
      </c>
      <c r="C208" s="138" t="s">
        <v>16</v>
      </c>
      <c r="D208" s="138" t="s">
        <v>18</v>
      </c>
      <c r="E208" s="90" t="s">
        <v>315</v>
      </c>
      <c r="F208" s="90"/>
      <c r="G208" s="303">
        <f>G210</f>
        <v>5000</v>
      </c>
      <c r="H208" s="303">
        <f>H210</f>
        <v>0</v>
      </c>
    </row>
    <row r="209" spans="1:8" ht="25.5" x14ac:dyDescent="0.2">
      <c r="A209" s="105" t="s">
        <v>387</v>
      </c>
      <c r="B209" s="90" t="s">
        <v>37</v>
      </c>
      <c r="C209" s="138" t="s">
        <v>16</v>
      </c>
      <c r="D209" s="138" t="s">
        <v>18</v>
      </c>
      <c r="E209" s="90" t="s">
        <v>315</v>
      </c>
      <c r="F209" s="90" t="s">
        <v>173</v>
      </c>
      <c r="G209" s="303">
        <f>G210</f>
        <v>5000</v>
      </c>
      <c r="H209" s="303">
        <f>H210</f>
        <v>0</v>
      </c>
    </row>
    <row r="210" spans="1:8" ht="25.5" x14ac:dyDescent="0.2">
      <c r="A210" s="301" t="s">
        <v>388</v>
      </c>
      <c r="B210" s="90" t="s">
        <v>37</v>
      </c>
      <c r="C210" s="138" t="s">
        <v>16</v>
      </c>
      <c r="D210" s="138" t="s">
        <v>18</v>
      </c>
      <c r="E210" s="90" t="s">
        <v>315</v>
      </c>
      <c r="F210" s="141" t="s">
        <v>174</v>
      </c>
      <c r="G210" s="292">
        <f>G211</f>
        <v>5000</v>
      </c>
      <c r="H210" s="292">
        <f>H211</f>
        <v>0</v>
      </c>
    </row>
    <row r="211" spans="1:8" ht="25.5" x14ac:dyDescent="0.2">
      <c r="A211" s="289" t="s">
        <v>399</v>
      </c>
      <c r="B211" s="91" t="s">
        <v>37</v>
      </c>
      <c r="C211" s="131" t="s">
        <v>16</v>
      </c>
      <c r="D211" s="131" t="s">
        <v>18</v>
      </c>
      <c r="E211" s="91" t="s">
        <v>315</v>
      </c>
      <c r="F211" s="91" t="s">
        <v>92</v>
      </c>
      <c r="G211" s="290">
        <v>5000</v>
      </c>
      <c r="H211" s="290"/>
    </row>
    <row r="212" spans="1:8" ht="15" x14ac:dyDescent="0.2">
      <c r="A212" s="83" t="s">
        <v>593</v>
      </c>
      <c r="B212" s="90" t="s">
        <v>37</v>
      </c>
      <c r="C212" s="138" t="s">
        <v>16</v>
      </c>
      <c r="D212" s="138" t="s">
        <v>18</v>
      </c>
      <c r="E212" s="90" t="s">
        <v>594</v>
      </c>
      <c r="F212" s="90"/>
      <c r="G212" s="303">
        <f>G214</f>
        <v>2000</v>
      </c>
      <c r="H212" s="303">
        <f>H214</f>
        <v>2000</v>
      </c>
    </row>
    <row r="213" spans="1:8" ht="25.5" x14ac:dyDescent="0.2">
      <c r="A213" s="105" t="s">
        <v>387</v>
      </c>
      <c r="B213" s="90" t="s">
        <v>37</v>
      </c>
      <c r="C213" s="138" t="s">
        <v>16</v>
      </c>
      <c r="D213" s="138" t="s">
        <v>18</v>
      </c>
      <c r="E213" s="90" t="s">
        <v>594</v>
      </c>
      <c r="F213" s="141" t="s">
        <v>173</v>
      </c>
      <c r="G213" s="303">
        <f>G214</f>
        <v>2000</v>
      </c>
      <c r="H213" s="303">
        <f>H214</f>
        <v>2000</v>
      </c>
    </row>
    <row r="214" spans="1:8" ht="25.5" x14ac:dyDescent="0.2">
      <c r="A214" s="301" t="s">
        <v>388</v>
      </c>
      <c r="B214" s="90" t="s">
        <v>37</v>
      </c>
      <c r="C214" s="138" t="s">
        <v>16</v>
      </c>
      <c r="D214" s="138" t="s">
        <v>18</v>
      </c>
      <c r="E214" s="90" t="s">
        <v>594</v>
      </c>
      <c r="F214" s="141" t="s">
        <v>174</v>
      </c>
      <c r="G214" s="292">
        <f>G215</f>
        <v>2000</v>
      </c>
      <c r="H214" s="292">
        <f>H215</f>
        <v>2000</v>
      </c>
    </row>
    <row r="215" spans="1:8" ht="25.5" x14ac:dyDescent="0.2">
      <c r="A215" s="77" t="s">
        <v>391</v>
      </c>
      <c r="B215" s="91" t="s">
        <v>37</v>
      </c>
      <c r="C215" s="131" t="s">
        <v>16</v>
      </c>
      <c r="D215" s="131" t="s">
        <v>18</v>
      </c>
      <c r="E215" s="91" t="s">
        <v>594</v>
      </c>
      <c r="F215" s="91" t="s">
        <v>86</v>
      </c>
      <c r="G215" s="290">
        <v>2000</v>
      </c>
      <c r="H215" s="290">
        <v>2000</v>
      </c>
    </row>
    <row r="216" spans="1:8" ht="89.25" x14ac:dyDescent="0.2">
      <c r="A216" s="196" t="s">
        <v>444</v>
      </c>
      <c r="B216" s="90" t="s">
        <v>37</v>
      </c>
      <c r="C216" s="138" t="s">
        <v>16</v>
      </c>
      <c r="D216" s="138" t="s">
        <v>18</v>
      </c>
      <c r="E216" s="90" t="s">
        <v>411</v>
      </c>
      <c r="F216" s="90"/>
      <c r="G216" s="292">
        <f t="shared" ref="G216:H218" si="17">G217</f>
        <v>3000</v>
      </c>
      <c r="H216" s="292">
        <f t="shared" si="17"/>
        <v>3000</v>
      </c>
    </row>
    <row r="217" spans="1:8" ht="25.5" x14ac:dyDescent="0.2">
      <c r="A217" s="152" t="s">
        <v>400</v>
      </c>
      <c r="B217" s="90" t="s">
        <v>37</v>
      </c>
      <c r="C217" s="138" t="s">
        <v>16</v>
      </c>
      <c r="D217" s="138" t="s">
        <v>18</v>
      </c>
      <c r="E217" s="90" t="s">
        <v>411</v>
      </c>
      <c r="F217" s="90" t="s">
        <v>182</v>
      </c>
      <c r="G217" s="292">
        <f t="shared" si="17"/>
        <v>3000</v>
      </c>
      <c r="H217" s="292">
        <f t="shared" si="17"/>
        <v>3000</v>
      </c>
    </row>
    <row r="218" spans="1:8" ht="15" x14ac:dyDescent="0.2">
      <c r="A218" s="83" t="s">
        <v>184</v>
      </c>
      <c r="B218" s="90" t="s">
        <v>37</v>
      </c>
      <c r="C218" s="138" t="s">
        <v>16</v>
      </c>
      <c r="D218" s="138" t="s">
        <v>18</v>
      </c>
      <c r="E218" s="90" t="s">
        <v>411</v>
      </c>
      <c r="F218" s="90" t="s">
        <v>183</v>
      </c>
      <c r="G218" s="292">
        <f t="shared" si="17"/>
        <v>3000</v>
      </c>
      <c r="H218" s="292">
        <f t="shared" si="17"/>
        <v>3000</v>
      </c>
    </row>
    <row r="219" spans="1:8" ht="38.25" x14ac:dyDescent="0.2">
      <c r="A219" s="67" t="s">
        <v>401</v>
      </c>
      <c r="B219" s="91" t="s">
        <v>37</v>
      </c>
      <c r="C219" s="131" t="s">
        <v>16</v>
      </c>
      <c r="D219" s="131" t="s">
        <v>18</v>
      </c>
      <c r="E219" s="91" t="s">
        <v>411</v>
      </c>
      <c r="F219" s="91" t="s">
        <v>152</v>
      </c>
      <c r="G219" s="290">
        <v>3000</v>
      </c>
      <c r="H219" s="290">
        <v>3000</v>
      </c>
    </row>
    <row r="220" spans="1:8" ht="89.25" x14ac:dyDescent="0.2">
      <c r="A220" s="196" t="s">
        <v>446</v>
      </c>
      <c r="B220" s="90" t="s">
        <v>37</v>
      </c>
      <c r="C220" s="138" t="s">
        <v>16</v>
      </c>
      <c r="D220" s="138" t="s">
        <v>18</v>
      </c>
      <c r="E220" s="90" t="s">
        <v>412</v>
      </c>
      <c r="F220" s="90"/>
      <c r="G220" s="292">
        <f t="shared" ref="G220:H222" si="18">G221</f>
        <v>2500</v>
      </c>
      <c r="H220" s="292">
        <f t="shared" si="18"/>
        <v>2500</v>
      </c>
    </row>
    <row r="221" spans="1:8" ht="25.5" x14ac:dyDescent="0.2">
      <c r="A221" s="152" t="s">
        <v>400</v>
      </c>
      <c r="B221" s="90" t="s">
        <v>37</v>
      </c>
      <c r="C221" s="138" t="s">
        <v>16</v>
      </c>
      <c r="D221" s="138" t="s">
        <v>18</v>
      </c>
      <c r="E221" s="90" t="s">
        <v>412</v>
      </c>
      <c r="F221" s="90" t="s">
        <v>182</v>
      </c>
      <c r="G221" s="292">
        <f t="shared" si="18"/>
        <v>2500</v>
      </c>
      <c r="H221" s="292">
        <f t="shared" si="18"/>
        <v>2500</v>
      </c>
    </row>
    <row r="222" spans="1:8" ht="15" x14ac:dyDescent="0.2">
      <c r="A222" s="83" t="s">
        <v>184</v>
      </c>
      <c r="B222" s="90" t="s">
        <v>37</v>
      </c>
      <c r="C222" s="138" t="s">
        <v>16</v>
      </c>
      <c r="D222" s="138" t="s">
        <v>18</v>
      </c>
      <c r="E222" s="90" t="s">
        <v>412</v>
      </c>
      <c r="F222" s="90" t="s">
        <v>183</v>
      </c>
      <c r="G222" s="292">
        <f t="shared" si="18"/>
        <v>2500</v>
      </c>
      <c r="H222" s="292">
        <f t="shared" si="18"/>
        <v>2500</v>
      </c>
    </row>
    <row r="223" spans="1:8" ht="38.25" x14ac:dyDescent="0.2">
      <c r="A223" s="67" t="s">
        <v>401</v>
      </c>
      <c r="B223" s="91" t="s">
        <v>37</v>
      </c>
      <c r="C223" s="131" t="s">
        <v>16</v>
      </c>
      <c r="D223" s="131" t="s">
        <v>18</v>
      </c>
      <c r="E223" s="91" t="s">
        <v>412</v>
      </c>
      <c r="F223" s="91" t="s">
        <v>152</v>
      </c>
      <c r="G223" s="290">
        <v>2500</v>
      </c>
      <c r="H223" s="290">
        <v>2500</v>
      </c>
    </row>
    <row r="224" spans="1:8" ht="15" x14ac:dyDescent="0.2">
      <c r="A224" s="150" t="s">
        <v>595</v>
      </c>
      <c r="B224" s="91" t="s">
        <v>37</v>
      </c>
      <c r="C224" s="131" t="s">
        <v>16</v>
      </c>
      <c r="D224" s="131" t="s">
        <v>18</v>
      </c>
      <c r="E224" s="91" t="s">
        <v>412</v>
      </c>
      <c r="F224" s="91" t="s">
        <v>152</v>
      </c>
      <c r="G224" s="290">
        <v>2500</v>
      </c>
      <c r="H224" s="290">
        <v>2500</v>
      </c>
    </row>
    <row r="225" spans="1:8" ht="89.25" x14ac:dyDescent="0.2">
      <c r="A225" s="196" t="s">
        <v>448</v>
      </c>
      <c r="B225" s="90" t="s">
        <v>37</v>
      </c>
      <c r="C225" s="138" t="s">
        <v>16</v>
      </c>
      <c r="D225" s="138" t="s">
        <v>18</v>
      </c>
      <c r="E225" s="90" t="s">
        <v>445</v>
      </c>
      <c r="F225" s="90"/>
      <c r="G225" s="303">
        <f t="shared" ref="G225:H227" si="19">G226</f>
        <v>1285.7</v>
      </c>
      <c r="H225" s="303">
        <f t="shared" si="19"/>
        <v>1285.7</v>
      </c>
    </row>
    <row r="226" spans="1:8" ht="25.5" x14ac:dyDescent="0.2">
      <c r="A226" s="152" t="s">
        <v>400</v>
      </c>
      <c r="B226" s="90" t="s">
        <v>37</v>
      </c>
      <c r="C226" s="138" t="s">
        <v>16</v>
      </c>
      <c r="D226" s="138" t="s">
        <v>18</v>
      </c>
      <c r="E226" s="90" t="s">
        <v>445</v>
      </c>
      <c r="F226" s="90" t="s">
        <v>182</v>
      </c>
      <c r="G226" s="292">
        <f t="shared" si="19"/>
        <v>1285.7</v>
      </c>
      <c r="H226" s="303">
        <f t="shared" si="19"/>
        <v>1285.7</v>
      </c>
    </row>
    <row r="227" spans="1:8" ht="15" x14ac:dyDescent="0.2">
      <c r="A227" s="83" t="s">
        <v>184</v>
      </c>
      <c r="B227" s="90" t="s">
        <v>37</v>
      </c>
      <c r="C227" s="138" t="s">
        <v>16</v>
      </c>
      <c r="D227" s="138" t="s">
        <v>18</v>
      </c>
      <c r="E227" s="90" t="s">
        <v>445</v>
      </c>
      <c r="F227" s="90" t="s">
        <v>183</v>
      </c>
      <c r="G227" s="292">
        <f t="shared" si="19"/>
        <v>1285.7</v>
      </c>
      <c r="H227" s="303">
        <f t="shared" si="19"/>
        <v>1285.7</v>
      </c>
    </row>
    <row r="228" spans="1:8" ht="38.25" x14ac:dyDescent="0.2">
      <c r="A228" s="67" t="s">
        <v>401</v>
      </c>
      <c r="B228" s="91" t="s">
        <v>37</v>
      </c>
      <c r="C228" s="131" t="s">
        <v>16</v>
      </c>
      <c r="D228" s="131" t="s">
        <v>18</v>
      </c>
      <c r="E228" s="91" t="s">
        <v>445</v>
      </c>
      <c r="F228" s="91" t="s">
        <v>152</v>
      </c>
      <c r="G228" s="290">
        <v>1285.7</v>
      </c>
      <c r="H228" s="290">
        <v>1285.7</v>
      </c>
    </row>
    <row r="229" spans="1:8" ht="76.5" x14ac:dyDescent="0.2">
      <c r="A229" s="196" t="s">
        <v>596</v>
      </c>
      <c r="B229" s="90" t="s">
        <v>37</v>
      </c>
      <c r="C229" s="138" t="s">
        <v>16</v>
      </c>
      <c r="D229" s="138" t="s">
        <v>18</v>
      </c>
      <c r="E229" s="90" t="s">
        <v>447</v>
      </c>
      <c r="F229" s="90"/>
      <c r="G229" s="303">
        <f t="shared" ref="G229:H231" si="20">G230</f>
        <v>1071.4000000000001</v>
      </c>
      <c r="H229" s="303">
        <f t="shared" si="20"/>
        <v>1071.4000000000001</v>
      </c>
    </row>
    <row r="230" spans="1:8" ht="25.5" x14ac:dyDescent="0.2">
      <c r="A230" s="152" t="s">
        <v>400</v>
      </c>
      <c r="B230" s="90" t="s">
        <v>37</v>
      </c>
      <c r="C230" s="138" t="s">
        <v>16</v>
      </c>
      <c r="D230" s="138" t="s">
        <v>18</v>
      </c>
      <c r="E230" s="90" t="s">
        <v>447</v>
      </c>
      <c r="F230" s="90" t="s">
        <v>182</v>
      </c>
      <c r="G230" s="292">
        <f t="shared" si="20"/>
        <v>1071.4000000000001</v>
      </c>
      <c r="H230" s="303">
        <f t="shared" si="20"/>
        <v>1071.4000000000001</v>
      </c>
    </row>
    <row r="231" spans="1:8" ht="15" x14ac:dyDescent="0.2">
      <c r="A231" s="83" t="s">
        <v>184</v>
      </c>
      <c r="B231" s="90" t="s">
        <v>37</v>
      </c>
      <c r="C231" s="138" t="s">
        <v>16</v>
      </c>
      <c r="D231" s="138" t="s">
        <v>18</v>
      </c>
      <c r="E231" s="90" t="s">
        <v>447</v>
      </c>
      <c r="F231" s="90" t="s">
        <v>183</v>
      </c>
      <c r="G231" s="292">
        <f t="shared" si="20"/>
        <v>1071.4000000000001</v>
      </c>
      <c r="H231" s="303">
        <f t="shared" si="20"/>
        <v>1071.4000000000001</v>
      </c>
    </row>
    <row r="232" spans="1:8" ht="38.25" x14ac:dyDescent="0.2">
      <c r="A232" s="67" t="s">
        <v>401</v>
      </c>
      <c r="B232" s="91" t="s">
        <v>37</v>
      </c>
      <c r="C232" s="131" t="s">
        <v>16</v>
      </c>
      <c r="D232" s="131" t="s">
        <v>18</v>
      </c>
      <c r="E232" s="91" t="s">
        <v>447</v>
      </c>
      <c r="F232" s="91" t="s">
        <v>152</v>
      </c>
      <c r="G232" s="290">
        <v>1071.4000000000001</v>
      </c>
      <c r="H232" s="290">
        <v>1071.4000000000001</v>
      </c>
    </row>
    <row r="233" spans="1:8" ht="15" x14ac:dyDescent="0.2">
      <c r="A233" s="83" t="s">
        <v>136</v>
      </c>
      <c r="B233" s="144" t="s">
        <v>37</v>
      </c>
      <c r="C233" s="137" t="s">
        <v>16</v>
      </c>
      <c r="D233" s="137" t="s">
        <v>9</v>
      </c>
      <c r="E233" s="143"/>
      <c r="F233" s="143"/>
      <c r="G233" s="306">
        <f>G234</f>
        <v>5060</v>
      </c>
      <c r="H233" s="306">
        <f>H234</f>
        <v>0</v>
      </c>
    </row>
    <row r="234" spans="1:8" ht="15" x14ac:dyDescent="0.2">
      <c r="A234" s="83" t="s">
        <v>148</v>
      </c>
      <c r="B234" s="90" t="s">
        <v>37</v>
      </c>
      <c r="C234" s="138" t="s">
        <v>16</v>
      </c>
      <c r="D234" s="138" t="s">
        <v>9</v>
      </c>
      <c r="E234" s="90" t="s">
        <v>147</v>
      </c>
      <c r="F234" s="90"/>
      <c r="G234" s="292">
        <f>G235+G240</f>
        <v>5060</v>
      </c>
      <c r="H234" s="292">
        <f>H235+H240</f>
        <v>0</v>
      </c>
    </row>
    <row r="235" spans="1:8" ht="25.5" x14ac:dyDescent="0.2">
      <c r="A235" s="83" t="s">
        <v>214</v>
      </c>
      <c r="B235" s="144" t="s">
        <v>37</v>
      </c>
      <c r="C235" s="137" t="s">
        <v>16</v>
      </c>
      <c r="D235" s="137" t="s">
        <v>9</v>
      </c>
      <c r="E235" s="90" t="s">
        <v>316</v>
      </c>
      <c r="F235" s="143"/>
      <c r="G235" s="306">
        <f>G236</f>
        <v>60</v>
      </c>
      <c r="H235" s="306">
        <f>H236</f>
        <v>0</v>
      </c>
    </row>
    <row r="236" spans="1:8" ht="25.5" x14ac:dyDescent="0.2">
      <c r="A236" s="83" t="s">
        <v>317</v>
      </c>
      <c r="B236" s="144" t="s">
        <v>37</v>
      </c>
      <c r="C236" s="137" t="s">
        <v>16</v>
      </c>
      <c r="D236" s="137" t="s">
        <v>9</v>
      </c>
      <c r="E236" s="90" t="s">
        <v>318</v>
      </c>
      <c r="F236" s="143"/>
      <c r="G236" s="306">
        <f>G238</f>
        <v>60</v>
      </c>
      <c r="H236" s="306">
        <f>H238</f>
        <v>0</v>
      </c>
    </row>
    <row r="237" spans="1:8" ht="25.5" x14ac:dyDescent="0.2">
      <c r="A237" s="105" t="s">
        <v>387</v>
      </c>
      <c r="B237" s="144" t="s">
        <v>37</v>
      </c>
      <c r="C237" s="137" t="s">
        <v>16</v>
      </c>
      <c r="D237" s="137" t="s">
        <v>9</v>
      </c>
      <c r="E237" s="90" t="s">
        <v>318</v>
      </c>
      <c r="F237" s="144" t="s">
        <v>173</v>
      </c>
      <c r="G237" s="306">
        <f>G238</f>
        <v>60</v>
      </c>
      <c r="H237" s="306">
        <f>H238</f>
        <v>0</v>
      </c>
    </row>
    <row r="238" spans="1:8" ht="25.5" x14ac:dyDescent="0.2">
      <c r="A238" s="301" t="s">
        <v>388</v>
      </c>
      <c r="B238" s="141" t="s">
        <v>37</v>
      </c>
      <c r="C238" s="142" t="s">
        <v>16</v>
      </c>
      <c r="D238" s="142" t="s">
        <v>9</v>
      </c>
      <c r="E238" s="90" t="s">
        <v>318</v>
      </c>
      <c r="F238" s="141" t="s">
        <v>174</v>
      </c>
      <c r="G238" s="306">
        <f>G239</f>
        <v>60</v>
      </c>
      <c r="H238" s="306">
        <f>H239</f>
        <v>0</v>
      </c>
    </row>
    <row r="239" spans="1:8" ht="25.5" x14ac:dyDescent="0.2">
      <c r="A239" s="77" t="s">
        <v>391</v>
      </c>
      <c r="B239" s="91" t="s">
        <v>37</v>
      </c>
      <c r="C239" s="131" t="s">
        <v>16</v>
      </c>
      <c r="D239" s="131" t="s">
        <v>9</v>
      </c>
      <c r="E239" s="91" t="s">
        <v>318</v>
      </c>
      <c r="F239" s="91" t="s">
        <v>86</v>
      </c>
      <c r="G239" s="290">
        <v>60</v>
      </c>
      <c r="H239" s="290"/>
    </row>
    <row r="240" spans="1:8" ht="51" x14ac:dyDescent="0.2">
      <c r="A240" s="83" t="s">
        <v>454</v>
      </c>
      <c r="B240" s="144" t="s">
        <v>37</v>
      </c>
      <c r="C240" s="137" t="s">
        <v>16</v>
      </c>
      <c r="D240" s="137" t="s">
        <v>9</v>
      </c>
      <c r="E240" s="144" t="s">
        <v>449</v>
      </c>
      <c r="F240" s="144"/>
      <c r="G240" s="295">
        <f t="shared" ref="G240:H242" si="21">G241</f>
        <v>5000</v>
      </c>
      <c r="H240" s="295">
        <f t="shared" si="21"/>
        <v>0</v>
      </c>
    </row>
    <row r="241" spans="1:8" ht="25.5" x14ac:dyDescent="0.2">
      <c r="A241" s="152" t="s">
        <v>400</v>
      </c>
      <c r="B241" s="144" t="s">
        <v>37</v>
      </c>
      <c r="C241" s="137" t="s">
        <v>16</v>
      </c>
      <c r="D241" s="137" t="s">
        <v>9</v>
      </c>
      <c r="E241" s="144" t="s">
        <v>449</v>
      </c>
      <c r="F241" s="144" t="s">
        <v>182</v>
      </c>
      <c r="G241" s="295">
        <f t="shared" si="21"/>
        <v>5000</v>
      </c>
      <c r="H241" s="295">
        <f t="shared" si="21"/>
        <v>0</v>
      </c>
    </row>
    <row r="242" spans="1:8" ht="15" x14ac:dyDescent="0.2">
      <c r="A242" s="83" t="s">
        <v>184</v>
      </c>
      <c r="B242" s="144" t="s">
        <v>37</v>
      </c>
      <c r="C242" s="137" t="s">
        <v>16</v>
      </c>
      <c r="D242" s="137" t="s">
        <v>9</v>
      </c>
      <c r="E242" s="144" t="s">
        <v>449</v>
      </c>
      <c r="F242" s="144" t="s">
        <v>183</v>
      </c>
      <c r="G242" s="295">
        <f t="shared" si="21"/>
        <v>5000</v>
      </c>
      <c r="H242" s="295">
        <f t="shared" si="21"/>
        <v>0</v>
      </c>
    </row>
    <row r="243" spans="1:8" ht="38.25" x14ac:dyDescent="0.2">
      <c r="A243" s="67" t="s">
        <v>401</v>
      </c>
      <c r="B243" s="91" t="s">
        <v>37</v>
      </c>
      <c r="C243" s="131" t="s">
        <v>16</v>
      </c>
      <c r="D243" s="131" t="s">
        <v>9</v>
      </c>
      <c r="E243" s="91" t="s">
        <v>449</v>
      </c>
      <c r="F243" s="91" t="s">
        <v>152</v>
      </c>
      <c r="G243" s="290">
        <v>5000</v>
      </c>
      <c r="H243" s="290">
        <v>0</v>
      </c>
    </row>
    <row r="244" spans="1:8" ht="25.5" x14ac:dyDescent="0.2">
      <c r="A244" s="161" t="s">
        <v>144</v>
      </c>
      <c r="B244" s="90" t="s">
        <v>37</v>
      </c>
      <c r="C244" s="142" t="s">
        <v>16</v>
      </c>
      <c r="D244" s="142" t="s">
        <v>16</v>
      </c>
      <c r="E244" s="141"/>
      <c r="F244" s="141"/>
      <c r="G244" s="303">
        <f>G245</f>
        <v>8363.4</v>
      </c>
      <c r="H244" s="303">
        <f>H245</f>
        <v>8363.4</v>
      </c>
    </row>
    <row r="245" spans="1:8" ht="15" x14ac:dyDescent="0.2">
      <c r="A245" s="83" t="s">
        <v>148</v>
      </c>
      <c r="B245" s="90" t="s">
        <v>37</v>
      </c>
      <c r="C245" s="138" t="s">
        <v>16</v>
      </c>
      <c r="D245" s="138" t="s">
        <v>16</v>
      </c>
      <c r="E245" s="90" t="s">
        <v>147</v>
      </c>
      <c r="F245" s="90"/>
      <c r="G245" s="292">
        <f>G246+G254</f>
        <v>8363.4</v>
      </c>
      <c r="H245" s="292">
        <f>H246+H254</f>
        <v>8363.4</v>
      </c>
    </row>
    <row r="246" spans="1:8" ht="25.5" x14ac:dyDescent="0.2">
      <c r="A246" s="83" t="s">
        <v>212</v>
      </c>
      <c r="B246" s="90" t="s">
        <v>37</v>
      </c>
      <c r="C246" s="142" t="s">
        <v>16</v>
      </c>
      <c r="D246" s="142" t="s">
        <v>16</v>
      </c>
      <c r="E246" s="90" t="s">
        <v>213</v>
      </c>
      <c r="F246" s="90" t="s">
        <v>7</v>
      </c>
      <c r="G246" s="292">
        <f>G247+G250</f>
        <v>7684.3</v>
      </c>
      <c r="H246" s="292">
        <f>H247+H250</f>
        <v>7684.3</v>
      </c>
    </row>
    <row r="247" spans="1:8" ht="63.75" x14ac:dyDescent="0.2">
      <c r="A247" s="72" t="s">
        <v>404</v>
      </c>
      <c r="B247" s="90" t="s">
        <v>37</v>
      </c>
      <c r="C247" s="142" t="s">
        <v>16</v>
      </c>
      <c r="D247" s="142" t="s">
        <v>16</v>
      </c>
      <c r="E247" s="90" t="s">
        <v>213</v>
      </c>
      <c r="F247" s="90" t="s">
        <v>171</v>
      </c>
      <c r="G247" s="292">
        <f>G248</f>
        <v>6525</v>
      </c>
      <c r="H247" s="292">
        <f>H248</f>
        <v>6525</v>
      </c>
    </row>
    <row r="248" spans="1:8" ht="15" x14ac:dyDescent="0.2">
      <c r="A248" s="5" t="s">
        <v>474</v>
      </c>
      <c r="B248" s="144" t="s">
        <v>37</v>
      </c>
      <c r="C248" s="142" t="s">
        <v>16</v>
      </c>
      <c r="D248" s="142" t="s">
        <v>16</v>
      </c>
      <c r="E248" s="90" t="s">
        <v>213</v>
      </c>
      <c r="F248" s="11" t="s">
        <v>473</v>
      </c>
      <c r="G248" s="292">
        <f>G249</f>
        <v>6525</v>
      </c>
      <c r="H248" s="292">
        <f>H249</f>
        <v>6525</v>
      </c>
    </row>
    <row r="249" spans="1:8" ht="38.25" x14ac:dyDescent="0.2">
      <c r="A249" s="73" t="s">
        <v>597</v>
      </c>
      <c r="B249" s="91" t="s">
        <v>37</v>
      </c>
      <c r="C249" s="131" t="s">
        <v>16</v>
      </c>
      <c r="D249" s="131" t="s">
        <v>16</v>
      </c>
      <c r="E249" s="91" t="s">
        <v>213</v>
      </c>
      <c r="F249" s="64" t="s">
        <v>475</v>
      </c>
      <c r="G249" s="290">
        <f>5011.5+1513.5</f>
        <v>6525</v>
      </c>
      <c r="H249" s="290">
        <f>5011.5+1513.5</f>
        <v>6525</v>
      </c>
    </row>
    <row r="250" spans="1:8" ht="25.5" x14ac:dyDescent="0.2">
      <c r="A250" s="105" t="s">
        <v>387</v>
      </c>
      <c r="B250" s="144" t="s">
        <v>37</v>
      </c>
      <c r="C250" s="142" t="s">
        <v>16</v>
      </c>
      <c r="D250" s="142" t="s">
        <v>16</v>
      </c>
      <c r="E250" s="90" t="s">
        <v>213</v>
      </c>
      <c r="F250" s="90" t="s">
        <v>173</v>
      </c>
      <c r="G250" s="292">
        <f>G251</f>
        <v>1159.3</v>
      </c>
      <c r="H250" s="292">
        <f>H251</f>
        <v>1159.3</v>
      </c>
    </row>
    <row r="251" spans="1:8" ht="25.5" x14ac:dyDescent="0.2">
      <c r="A251" s="301" t="s">
        <v>388</v>
      </c>
      <c r="B251" s="144" t="s">
        <v>37</v>
      </c>
      <c r="C251" s="142" t="s">
        <v>16</v>
      </c>
      <c r="D251" s="142" t="s">
        <v>16</v>
      </c>
      <c r="E251" s="90" t="s">
        <v>213</v>
      </c>
      <c r="F251" s="90" t="s">
        <v>174</v>
      </c>
      <c r="G251" s="292">
        <f>G252+G253</f>
        <v>1159.3</v>
      </c>
      <c r="H251" s="292">
        <f>H252+H253</f>
        <v>1159.3</v>
      </c>
    </row>
    <row r="252" spans="1:8" ht="25.5" x14ac:dyDescent="0.2">
      <c r="A252" s="107" t="s">
        <v>114</v>
      </c>
      <c r="B252" s="91" t="s">
        <v>37</v>
      </c>
      <c r="C252" s="131" t="s">
        <v>16</v>
      </c>
      <c r="D252" s="131" t="s">
        <v>16</v>
      </c>
      <c r="E252" s="91" t="s">
        <v>213</v>
      </c>
      <c r="F252" s="91" t="s">
        <v>115</v>
      </c>
      <c r="G252" s="66">
        <v>127.2</v>
      </c>
      <c r="H252" s="66">
        <v>127.2</v>
      </c>
    </row>
    <row r="253" spans="1:8" ht="25.5" x14ac:dyDescent="0.2">
      <c r="A253" s="77" t="s">
        <v>391</v>
      </c>
      <c r="B253" s="91" t="s">
        <v>37</v>
      </c>
      <c r="C253" s="131" t="s">
        <v>16</v>
      </c>
      <c r="D253" s="131" t="s">
        <v>16</v>
      </c>
      <c r="E253" s="91" t="s">
        <v>213</v>
      </c>
      <c r="F253" s="91" t="s">
        <v>86</v>
      </c>
      <c r="G253" s="66">
        <v>1032.0999999999999</v>
      </c>
      <c r="H253" s="66">
        <v>1032.0999999999999</v>
      </c>
    </row>
    <row r="254" spans="1:8" ht="140.25" x14ac:dyDescent="0.2">
      <c r="A254" s="307" t="s">
        <v>424</v>
      </c>
      <c r="B254" s="90" t="s">
        <v>37</v>
      </c>
      <c r="C254" s="137" t="s">
        <v>16</v>
      </c>
      <c r="D254" s="137" t="s">
        <v>16</v>
      </c>
      <c r="E254" s="90" t="s">
        <v>415</v>
      </c>
      <c r="F254" s="90" t="s">
        <v>7</v>
      </c>
      <c r="G254" s="295">
        <f>G255+G258</f>
        <v>679.09999999999991</v>
      </c>
      <c r="H254" s="295">
        <f>H255+H258</f>
        <v>679.09999999999991</v>
      </c>
    </row>
    <row r="255" spans="1:8" ht="63.75" x14ac:dyDescent="0.2">
      <c r="A255" s="72" t="s">
        <v>404</v>
      </c>
      <c r="B255" s="90" t="s">
        <v>37</v>
      </c>
      <c r="C255" s="137" t="s">
        <v>16</v>
      </c>
      <c r="D255" s="137" t="s">
        <v>16</v>
      </c>
      <c r="E255" s="90" t="s">
        <v>415</v>
      </c>
      <c r="F255" s="90" t="s">
        <v>171</v>
      </c>
      <c r="G255" s="295">
        <f>G256</f>
        <v>662.59999999999991</v>
      </c>
      <c r="H255" s="295">
        <f>H256</f>
        <v>662.59999999999991</v>
      </c>
    </row>
    <row r="256" spans="1:8" ht="25.5" x14ac:dyDescent="0.2">
      <c r="A256" s="307" t="s">
        <v>172</v>
      </c>
      <c r="B256" s="90" t="s">
        <v>37</v>
      </c>
      <c r="C256" s="137" t="s">
        <v>16</v>
      </c>
      <c r="D256" s="137" t="s">
        <v>16</v>
      </c>
      <c r="E256" s="90" t="s">
        <v>415</v>
      </c>
      <c r="F256" s="90" t="s">
        <v>170</v>
      </c>
      <c r="G256" s="295">
        <f>G257</f>
        <v>662.59999999999991</v>
      </c>
      <c r="H256" s="295">
        <f>H257</f>
        <v>662.59999999999991</v>
      </c>
    </row>
    <row r="257" spans="1:8" ht="38.25" x14ac:dyDescent="0.2">
      <c r="A257" s="73" t="s">
        <v>394</v>
      </c>
      <c r="B257" s="91" t="s">
        <v>37</v>
      </c>
      <c r="C257" s="131" t="s">
        <v>16</v>
      </c>
      <c r="D257" s="131" t="s">
        <v>16</v>
      </c>
      <c r="E257" s="91" t="s">
        <v>415</v>
      </c>
      <c r="F257" s="91" t="s">
        <v>87</v>
      </c>
      <c r="G257" s="290">
        <f>508.9+153.7</f>
        <v>662.59999999999991</v>
      </c>
      <c r="H257" s="290">
        <f>508.9+153.7</f>
        <v>662.59999999999991</v>
      </c>
    </row>
    <row r="258" spans="1:8" ht="25.5" x14ac:dyDescent="0.2">
      <c r="A258" s="105" t="s">
        <v>387</v>
      </c>
      <c r="B258" s="90" t="s">
        <v>37</v>
      </c>
      <c r="C258" s="137" t="s">
        <v>16</v>
      </c>
      <c r="D258" s="137" t="s">
        <v>16</v>
      </c>
      <c r="E258" s="90" t="s">
        <v>415</v>
      </c>
      <c r="F258" s="90" t="s">
        <v>173</v>
      </c>
      <c r="G258" s="292">
        <f>G259</f>
        <v>16.5</v>
      </c>
      <c r="H258" s="292">
        <f>H259</f>
        <v>16.5</v>
      </c>
    </row>
    <row r="259" spans="1:8" ht="25.5" x14ac:dyDescent="0.2">
      <c r="A259" s="105" t="s">
        <v>598</v>
      </c>
      <c r="B259" s="90" t="s">
        <v>37</v>
      </c>
      <c r="C259" s="137" t="s">
        <v>16</v>
      </c>
      <c r="D259" s="137" t="s">
        <v>16</v>
      </c>
      <c r="E259" s="90" t="s">
        <v>415</v>
      </c>
      <c r="F259" s="90" t="s">
        <v>174</v>
      </c>
      <c r="G259" s="292">
        <f>G260+G261</f>
        <v>16.5</v>
      </c>
      <c r="H259" s="292">
        <f>H260+H261</f>
        <v>16.5</v>
      </c>
    </row>
    <row r="260" spans="1:8" ht="25.5" x14ac:dyDescent="0.2">
      <c r="A260" s="150" t="s">
        <v>114</v>
      </c>
      <c r="B260" s="91" t="s">
        <v>37</v>
      </c>
      <c r="C260" s="131" t="s">
        <v>16</v>
      </c>
      <c r="D260" s="131" t="s">
        <v>16</v>
      </c>
      <c r="E260" s="91" t="s">
        <v>415</v>
      </c>
      <c r="F260" s="91" t="s">
        <v>115</v>
      </c>
      <c r="G260" s="290">
        <f>8.5</f>
        <v>8.5</v>
      </c>
      <c r="H260" s="290">
        <f>8.5</f>
        <v>8.5</v>
      </c>
    </row>
    <row r="261" spans="1:8" ht="25.5" x14ac:dyDescent="0.2">
      <c r="A261" s="77" t="s">
        <v>391</v>
      </c>
      <c r="B261" s="91" t="s">
        <v>37</v>
      </c>
      <c r="C261" s="131" t="s">
        <v>16</v>
      </c>
      <c r="D261" s="131" t="s">
        <v>16</v>
      </c>
      <c r="E261" s="91" t="s">
        <v>415</v>
      </c>
      <c r="F261" s="91" t="s">
        <v>86</v>
      </c>
      <c r="G261" s="290">
        <f>16.5-G260</f>
        <v>8</v>
      </c>
      <c r="H261" s="290">
        <f>16.5-H260</f>
        <v>8</v>
      </c>
    </row>
    <row r="262" spans="1:8" ht="15" x14ac:dyDescent="0.2">
      <c r="A262" s="284" t="s">
        <v>69</v>
      </c>
      <c r="B262" s="308" t="s">
        <v>37</v>
      </c>
      <c r="C262" s="286">
        <v>8</v>
      </c>
      <c r="D262" s="286">
        <v>0</v>
      </c>
      <c r="E262" s="309" t="s">
        <v>7</v>
      </c>
      <c r="F262" s="135" t="s">
        <v>7</v>
      </c>
      <c r="G262" s="310">
        <f>G263</f>
        <v>0</v>
      </c>
      <c r="H262" s="310">
        <f>H263</f>
        <v>17894.7</v>
      </c>
    </row>
    <row r="263" spans="1:8" ht="15" x14ac:dyDescent="0.2">
      <c r="A263" s="83" t="s">
        <v>31</v>
      </c>
      <c r="B263" s="90" t="s">
        <v>37</v>
      </c>
      <c r="C263" s="127">
        <v>8</v>
      </c>
      <c r="D263" s="127">
        <v>1</v>
      </c>
      <c r="E263" s="90" t="s">
        <v>7</v>
      </c>
      <c r="F263" s="90" t="s">
        <v>7</v>
      </c>
      <c r="G263" s="292">
        <f>G264</f>
        <v>0</v>
      </c>
      <c r="H263" s="292">
        <f>H264</f>
        <v>17894.7</v>
      </c>
    </row>
    <row r="264" spans="1:8" ht="15" x14ac:dyDescent="0.2">
      <c r="A264" s="83" t="s">
        <v>148</v>
      </c>
      <c r="B264" s="90" t="s">
        <v>37</v>
      </c>
      <c r="C264" s="127">
        <v>8</v>
      </c>
      <c r="D264" s="127">
        <v>1</v>
      </c>
      <c r="E264" s="90" t="s">
        <v>147</v>
      </c>
      <c r="F264" s="90"/>
      <c r="G264" s="292">
        <f>G265+G269</f>
        <v>0</v>
      </c>
      <c r="H264" s="292">
        <f>H265+H269</f>
        <v>17894.7</v>
      </c>
    </row>
    <row r="265" spans="1:8" ht="25.5" x14ac:dyDescent="0.2">
      <c r="A265" s="152" t="s">
        <v>599</v>
      </c>
      <c r="B265" s="90" t="s">
        <v>37</v>
      </c>
      <c r="C265" s="137" t="s">
        <v>22</v>
      </c>
      <c r="D265" s="137" t="s">
        <v>8</v>
      </c>
      <c r="E265" s="90" t="s">
        <v>600</v>
      </c>
      <c r="F265" s="141"/>
      <c r="G265" s="303">
        <f t="shared" ref="G265:H267" si="22">G266</f>
        <v>0</v>
      </c>
      <c r="H265" s="303">
        <f t="shared" si="22"/>
        <v>17000</v>
      </c>
    </row>
    <row r="266" spans="1:8" ht="25.5" x14ac:dyDescent="0.2">
      <c r="A266" s="152" t="s">
        <v>400</v>
      </c>
      <c r="B266" s="90" t="s">
        <v>37</v>
      </c>
      <c r="C266" s="137" t="s">
        <v>22</v>
      </c>
      <c r="D266" s="137" t="s">
        <v>8</v>
      </c>
      <c r="E266" s="90" t="s">
        <v>600</v>
      </c>
      <c r="F266" s="90" t="s">
        <v>182</v>
      </c>
      <c r="G266" s="292">
        <f t="shared" si="22"/>
        <v>0</v>
      </c>
      <c r="H266" s="292">
        <f t="shared" si="22"/>
        <v>17000</v>
      </c>
    </row>
    <row r="267" spans="1:8" ht="15" x14ac:dyDescent="0.2">
      <c r="A267" s="83" t="s">
        <v>184</v>
      </c>
      <c r="B267" s="90" t="s">
        <v>37</v>
      </c>
      <c r="C267" s="137" t="s">
        <v>22</v>
      </c>
      <c r="D267" s="137" t="s">
        <v>8</v>
      </c>
      <c r="E267" s="90" t="s">
        <v>600</v>
      </c>
      <c r="F267" s="90" t="s">
        <v>183</v>
      </c>
      <c r="G267" s="292">
        <f t="shared" si="22"/>
        <v>0</v>
      </c>
      <c r="H267" s="292">
        <f t="shared" si="22"/>
        <v>17000</v>
      </c>
    </row>
    <row r="268" spans="1:8" ht="38.25" x14ac:dyDescent="0.2">
      <c r="A268" s="147" t="s">
        <v>401</v>
      </c>
      <c r="B268" s="91" t="s">
        <v>37</v>
      </c>
      <c r="C268" s="131" t="s">
        <v>22</v>
      </c>
      <c r="D268" s="131" t="s">
        <v>8</v>
      </c>
      <c r="E268" s="91" t="s">
        <v>600</v>
      </c>
      <c r="F268" s="91" t="s">
        <v>152</v>
      </c>
      <c r="G268" s="290">
        <v>0</v>
      </c>
      <c r="H268" s="290">
        <v>17000</v>
      </c>
    </row>
    <row r="269" spans="1:8" ht="25.5" x14ac:dyDescent="0.2">
      <c r="A269" s="152" t="s">
        <v>601</v>
      </c>
      <c r="B269" s="90" t="s">
        <v>37</v>
      </c>
      <c r="C269" s="137" t="s">
        <v>22</v>
      </c>
      <c r="D269" s="137" t="s">
        <v>8</v>
      </c>
      <c r="E269" s="90" t="s">
        <v>602</v>
      </c>
      <c r="F269" s="141"/>
      <c r="G269" s="303">
        <f t="shared" ref="G269:H271" si="23">G270</f>
        <v>0</v>
      </c>
      <c r="H269" s="303">
        <f t="shared" si="23"/>
        <v>894.7</v>
      </c>
    </row>
    <row r="270" spans="1:8" ht="25.5" x14ac:dyDescent="0.2">
      <c r="A270" s="152" t="s">
        <v>400</v>
      </c>
      <c r="B270" s="90" t="s">
        <v>37</v>
      </c>
      <c r="C270" s="137" t="s">
        <v>22</v>
      </c>
      <c r="D270" s="137" t="s">
        <v>8</v>
      </c>
      <c r="E270" s="90" t="s">
        <v>602</v>
      </c>
      <c r="F270" s="90" t="s">
        <v>182</v>
      </c>
      <c r="G270" s="292">
        <f t="shared" si="23"/>
        <v>0</v>
      </c>
      <c r="H270" s="292">
        <f t="shared" si="23"/>
        <v>894.7</v>
      </c>
    </row>
    <row r="271" spans="1:8" ht="15" x14ac:dyDescent="0.2">
      <c r="A271" s="83" t="s">
        <v>184</v>
      </c>
      <c r="B271" s="90" t="s">
        <v>37</v>
      </c>
      <c r="C271" s="137" t="s">
        <v>22</v>
      </c>
      <c r="D271" s="137" t="s">
        <v>8</v>
      </c>
      <c r="E271" s="90" t="s">
        <v>602</v>
      </c>
      <c r="F271" s="90" t="s">
        <v>183</v>
      </c>
      <c r="G271" s="292">
        <f t="shared" si="23"/>
        <v>0</v>
      </c>
      <c r="H271" s="292">
        <f t="shared" si="23"/>
        <v>894.7</v>
      </c>
    </row>
    <row r="272" spans="1:8" ht="38.25" x14ac:dyDescent="0.2">
      <c r="A272" s="147" t="s">
        <v>401</v>
      </c>
      <c r="B272" s="91" t="s">
        <v>37</v>
      </c>
      <c r="C272" s="131" t="s">
        <v>22</v>
      </c>
      <c r="D272" s="131" t="s">
        <v>8</v>
      </c>
      <c r="E272" s="91" t="s">
        <v>602</v>
      </c>
      <c r="F272" s="91" t="s">
        <v>152</v>
      </c>
      <c r="G272" s="290">
        <v>0</v>
      </c>
      <c r="H272" s="290">
        <v>894.7</v>
      </c>
    </row>
    <row r="273" spans="1:8" ht="15" x14ac:dyDescent="0.2">
      <c r="A273" s="284" t="s">
        <v>53</v>
      </c>
      <c r="B273" s="308" t="s">
        <v>37</v>
      </c>
      <c r="C273" s="311" t="s">
        <v>14</v>
      </c>
      <c r="D273" s="311" t="s">
        <v>56</v>
      </c>
      <c r="E273" s="135" t="s">
        <v>7</v>
      </c>
      <c r="F273" s="135" t="s">
        <v>7</v>
      </c>
      <c r="G273" s="310">
        <f>G274+G283+G307</f>
        <v>34653.399999999994</v>
      </c>
      <c r="H273" s="310">
        <f>H274+H283+H307</f>
        <v>34637.399999999994</v>
      </c>
    </row>
    <row r="274" spans="1:8" ht="15" x14ac:dyDescent="0.2">
      <c r="A274" s="83" t="s">
        <v>25</v>
      </c>
      <c r="B274" s="90" t="s">
        <v>37</v>
      </c>
      <c r="C274" s="138" t="s">
        <v>14</v>
      </c>
      <c r="D274" s="138" t="s">
        <v>8</v>
      </c>
      <c r="E274" s="90" t="s">
        <v>7</v>
      </c>
      <c r="F274" s="90" t="s">
        <v>7</v>
      </c>
      <c r="G274" s="292">
        <f>G277</f>
        <v>5377.8</v>
      </c>
      <c r="H274" s="292">
        <f>H277</f>
        <v>5377.8</v>
      </c>
    </row>
    <row r="275" spans="1:8" ht="15" x14ac:dyDescent="0.2">
      <c r="A275" s="83" t="s">
        <v>148</v>
      </c>
      <c r="B275" s="90" t="s">
        <v>37</v>
      </c>
      <c r="C275" s="138" t="s">
        <v>14</v>
      </c>
      <c r="D275" s="138" t="s">
        <v>8</v>
      </c>
      <c r="E275" s="90" t="s">
        <v>147</v>
      </c>
      <c r="F275" s="90"/>
      <c r="G275" s="292">
        <f>G277</f>
        <v>5377.8</v>
      </c>
      <c r="H275" s="292">
        <f>H277</f>
        <v>5377.8</v>
      </c>
    </row>
    <row r="276" spans="1:8" ht="25.5" x14ac:dyDescent="0.2">
      <c r="A276" s="83" t="s">
        <v>300</v>
      </c>
      <c r="B276" s="90" t="s">
        <v>37</v>
      </c>
      <c r="C276" s="138" t="s">
        <v>14</v>
      </c>
      <c r="D276" s="138" t="s">
        <v>8</v>
      </c>
      <c r="E276" s="90" t="s">
        <v>299</v>
      </c>
      <c r="F276" s="90"/>
      <c r="G276" s="292">
        <f>G277</f>
        <v>5377.8</v>
      </c>
      <c r="H276" s="292">
        <f>H277</f>
        <v>5377.8</v>
      </c>
    </row>
    <row r="277" spans="1:8" ht="25.5" x14ac:dyDescent="0.2">
      <c r="A277" s="83" t="s">
        <v>35</v>
      </c>
      <c r="B277" s="90" t="s">
        <v>37</v>
      </c>
      <c r="C277" s="138" t="s">
        <v>14</v>
      </c>
      <c r="D277" s="138" t="s">
        <v>8</v>
      </c>
      <c r="E277" s="90" t="s">
        <v>337</v>
      </c>
      <c r="F277" s="90" t="s">
        <v>7</v>
      </c>
      <c r="G277" s="292">
        <f>G278</f>
        <v>5377.8</v>
      </c>
      <c r="H277" s="292">
        <f>H278</f>
        <v>5377.8</v>
      </c>
    </row>
    <row r="278" spans="1:8" ht="25.5" x14ac:dyDescent="0.2">
      <c r="A278" s="83" t="s">
        <v>372</v>
      </c>
      <c r="B278" s="90" t="s">
        <v>37</v>
      </c>
      <c r="C278" s="138" t="s">
        <v>14</v>
      </c>
      <c r="D278" s="138" t="s">
        <v>8</v>
      </c>
      <c r="E278" s="90" t="s">
        <v>337</v>
      </c>
      <c r="F278" s="90" t="s">
        <v>179</v>
      </c>
      <c r="G278" s="292">
        <f>G279+G281</f>
        <v>5377.8</v>
      </c>
      <c r="H278" s="292">
        <f>H279+H281</f>
        <v>5377.8</v>
      </c>
    </row>
    <row r="279" spans="1:8" ht="15" x14ac:dyDescent="0.2">
      <c r="A279" s="83" t="s">
        <v>181</v>
      </c>
      <c r="B279" s="90" t="s">
        <v>37</v>
      </c>
      <c r="C279" s="138" t="s">
        <v>14</v>
      </c>
      <c r="D279" s="138" t="s">
        <v>8</v>
      </c>
      <c r="E279" s="90" t="s">
        <v>337</v>
      </c>
      <c r="F279" s="90" t="s">
        <v>180</v>
      </c>
      <c r="G279" s="292">
        <f>G280</f>
        <v>5355</v>
      </c>
      <c r="H279" s="292">
        <f>H280</f>
        <v>5355</v>
      </c>
    </row>
    <row r="280" spans="1:8" ht="15" x14ac:dyDescent="0.2">
      <c r="A280" s="147" t="s">
        <v>155</v>
      </c>
      <c r="B280" s="91" t="s">
        <v>37</v>
      </c>
      <c r="C280" s="131" t="s">
        <v>14</v>
      </c>
      <c r="D280" s="131" t="s">
        <v>8</v>
      </c>
      <c r="E280" s="91" t="s">
        <v>337</v>
      </c>
      <c r="F280" s="91" t="s">
        <v>105</v>
      </c>
      <c r="G280" s="290">
        <v>5355</v>
      </c>
      <c r="H280" s="290">
        <v>5355</v>
      </c>
    </row>
    <row r="281" spans="1:8" ht="25.5" x14ac:dyDescent="0.2">
      <c r="A281" s="148" t="s">
        <v>189</v>
      </c>
      <c r="B281" s="90" t="s">
        <v>37</v>
      </c>
      <c r="C281" s="138" t="s">
        <v>14</v>
      </c>
      <c r="D281" s="138" t="s">
        <v>8</v>
      </c>
      <c r="E281" s="90" t="s">
        <v>337</v>
      </c>
      <c r="F281" s="90" t="s">
        <v>186</v>
      </c>
      <c r="G281" s="292">
        <f>G282</f>
        <v>22.8</v>
      </c>
      <c r="H281" s="292">
        <f>H282</f>
        <v>22.8</v>
      </c>
    </row>
    <row r="282" spans="1:8" ht="25.5" x14ac:dyDescent="0.2">
      <c r="A282" s="147" t="s">
        <v>156</v>
      </c>
      <c r="B282" s="91" t="s">
        <v>37</v>
      </c>
      <c r="C282" s="131" t="s">
        <v>14</v>
      </c>
      <c r="D282" s="131" t="s">
        <v>8</v>
      </c>
      <c r="E282" s="91" t="s">
        <v>337</v>
      </c>
      <c r="F282" s="91" t="s">
        <v>104</v>
      </c>
      <c r="G282" s="290">
        <v>22.8</v>
      </c>
      <c r="H282" s="290">
        <v>22.8</v>
      </c>
    </row>
    <row r="283" spans="1:8" ht="15" x14ac:dyDescent="0.2">
      <c r="A283" s="83" t="s">
        <v>29</v>
      </c>
      <c r="B283" s="90" t="s">
        <v>37</v>
      </c>
      <c r="C283" s="138" t="s">
        <v>14</v>
      </c>
      <c r="D283" s="138" t="s">
        <v>9</v>
      </c>
      <c r="E283" s="90" t="s">
        <v>7</v>
      </c>
      <c r="F283" s="90" t="s">
        <v>7</v>
      </c>
      <c r="G283" s="292">
        <f>G284</f>
        <v>3043.4000000000005</v>
      </c>
      <c r="H283" s="303">
        <f>H284</f>
        <v>2679.2000000000003</v>
      </c>
    </row>
    <row r="284" spans="1:8" ht="15" x14ac:dyDescent="0.2">
      <c r="A284" s="83" t="s">
        <v>148</v>
      </c>
      <c r="B284" s="90" t="s">
        <v>37</v>
      </c>
      <c r="C284" s="138" t="s">
        <v>14</v>
      </c>
      <c r="D284" s="138" t="s">
        <v>9</v>
      </c>
      <c r="E284" s="90" t="s">
        <v>147</v>
      </c>
      <c r="F284" s="90"/>
      <c r="G284" s="292">
        <f>G285+G290+G297+G300</f>
        <v>3043.4000000000005</v>
      </c>
      <c r="H284" s="292">
        <f>H285+H290+H297+H300</f>
        <v>2679.2000000000003</v>
      </c>
    </row>
    <row r="285" spans="1:8" ht="62.25" customHeight="1" x14ac:dyDescent="0.2">
      <c r="A285" s="149" t="s">
        <v>425</v>
      </c>
      <c r="B285" s="90" t="s">
        <v>37</v>
      </c>
      <c r="C285" s="138" t="s">
        <v>14</v>
      </c>
      <c r="D285" s="138" t="s">
        <v>9</v>
      </c>
      <c r="E285" s="90" t="s">
        <v>575</v>
      </c>
      <c r="F285" s="90"/>
      <c r="G285" s="292">
        <f t="shared" ref="G285:H288" si="24">G286</f>
        <v>2272.3000000000002</v>
      </c>
      <c r="H285" s="292">
        <f t="shared" si="24"/>
        <v>2271.9</v>
      </c>
    </row>
    <row r="286" spans="1:8" ht="15" x14ac:dyDescent="0.2">
      <c r="A286" s="83" t="s">
        <v>396</v>
      </c>
      <c r="B286" s="90" t="s">
        <v>37</v>
      </c>
      <c r="C286" s="138" t="s">
        <v>14</v>
      </c>
      <c r="D286" s="138" t="s">
        <v>9</v>
      </c>
      <c r="E286" s="90" t="s">
        <v>575</v>
      </c>
      <c r="F286" s="90" t="s">
        <v>179</v>
      </c>
      <c r="G286" s="292">
        <f t="shared" si="24"/>
        <v>2272.3000000000002</v>
      </c>
      <c r="H286" s="292">
        <f t="shared" si="24"/>
        <v>2271.9</v>
      </c>
    </row>
    <row r="287" spans="1:8" ht="25.5" x14ac:dyDescent="0.2">
      <c r="A287" s="83" t="s">
        <v>189</v>
      </c>
      <c r="B287" s="90" t="s">
        <v>37</v>
      </c>
      <c r="C287" s="138" t="s">
        <v>14</v>
      </c>
      <c r="D287" s="138" t="s">
        <v>9</v>
      </c>
      <c r="E287" s="90" t="s">
        <v>575</v>
      </c>
      <c r="F287" s="90" t="s">
        <v>186</v>
      </c>
      <c r="G287" s="292">
        <f t="shared" si="24"/>
        <v>2272.3000000000002</v>
      </c>
      <c r="H287" s="292">
        <f t="shared" si="24"/>
        <v>2271.9</v>
      </c>
    </row>
    <row r="288" spans="1:8" ht="25.5" x14ac:dyDescent="0.2">
      <c r="A288" s="83" t="s">
        <v>376</v>
      </c>
      <c r="B288" s="90" t="s">
        <v>37</v>
      </c>
      <c r="C288" s="138" t="s">
        <v>14</v>
      </c>
      <c r="D288" s="138" t="s">
        <v>9</v>
      </c>
      <c r="E288" s="90" t="s">
        <v>575</v>
      </c>
      <c r="F288" s="90" t="s">
        <v>113</v>
      </c>
      <c r="G288" s="292">
        <f t="shared" si="24"/>
        <v>2272.3000000000002</v>
      </c>
      <c r="H288" s="292">
        <f t="shared" si="24"/>
        <v>2271.9</v>
      </c>
    </row>
    <row r="289" spans="1:8" ht="15" x14ac:dyDescent="0.2">
      <c r="A289" s="150" t="s">
        <v>85</v>
      </c>
      <c r="B289" s="91" t="s">
        <v>37</v>
      </c>
      <c r="C289" s="131" t="s">
        <v>14</v>
      </c>
      <c r="D289" s="131" t="s">
        <v>9</v>
      </c>
      <c r="E289" s="91" t="s">
        <v>575</v>
      </c>
      <c r="F289" s="91" t="s">
        <v>113</v>
      </c>
      <c r="G289" s="290">
        <v>2272.3000000000002</v>
      </c>
      <c r="H289" s="290">
        <v>2271.9</v>
      </c>
    </row>
    <row r="290" spans="1:8" ht="15" x14ac:dyDescent="0.2">
      <c r="A290" s="83" t="s">
        <v>339</v>
      </c>
      <c r="B290" s="90" t="s">
        <v>37</v>
      </c>
      <c r="C290" s="138" t="s">
        <v>14</v>
      </c>
      <c r="D290" s="138" t="s">
        <v>9</v>
      </c>
      <c r="E290" s="90" t="s">
        <v>338</v>
      </c>
      <c r="F290" s="90"/>
      <c r="G290" s="292">
        <f>G291</f>
        <v>379.9</v>
      </c>
      <c r="H290" s="292">
        <f>H291</f>
        <v>379.9</v>
      </c>
    </row>
    <row r="291" spans="1:8" ht="38.25" x14ac:dyDescent="0.2">
      <c r="A291" s="83" t="s">
        <v>461</v>
      </c>
      <c r="B291" s="90" t="s">
        <v>37</v>
      </c>
      <c r="C291" s="138" t="s">
        <v>14</v>
      </c>
      <c r="D291" s="138" t="s">
        <v>9</v>
      </c>
      <c r="E291" s="90" t="s">
        <v>340</v>
      </c>
      <c r="F291" s="90"/>
      <c r="G291" s="292">
        <f>G294+G296</f>
        <v>379.9</v>
      </c>
      <c r="H291" s="292">
        <f>H294+H296</f>
        <v>379.9</v>
      </c>
    </row>
    <row r="292" spans="1:8" ht="15" x14ac:dyDescent="0.2">
      <c r="A292" s="83" t="s">
        <v>396</v>
      </c>
      <c r="B292" s="90" t="s">
        <v>37</v>
      </c>
      <c r="C292" s="138" t="s">
        <v>14</v>
      </c>
      <c r="D292" s="138" t="s">
        <v>9</v>
      </c>
      <c r="E292" s="90" t="s">
        <v>340</v>
      </c>
      <c r="F292" s="90" t="s">
        <v>179</v>
      </c>
      <c r="G292" s="292">
        <f>G295+G293</f>
        <v>379.9</v>
      </c>
      <c r="H292" s="292">
        <f>H295+H293</f>
        <v>379.9</v>
      </c>
    </row>
    <row r="293" spans="1:8" ht="15" x14ac:dyDescent="0.2">
      <c r="A293" s="83" t="s">
        <v>181</v>
      </c>
      <c r="B293" s="90" t="s">
        <v>37</v>
      </c>
      <c r="C293" s="138" t="s">
        <v>14</v>
      </c>
      <c r="D293" s="138" t="s">
        <v>9</v>
      </c>
      <c r="E293" s="90" t="s">
        <v>340</v>
      </c>
      <c r="F293" s="90" t="s">
        <v>180</v>
      </c>
      <c r="G293" s="292">
        <f>G294</f>
        <v>378</v>
      </c>
      <c r="H293" s="292">
        <f>H294</f>
        <v>378</v>
      </c>
    </row>
    <row r="294" spans="1:8" ht="25.5" x14ac:dyDescent="0.2">
      <c r="A294" s="150" t="s">
        <v>397</v>
      </c>
      <c r="B294" s="91" t="s">
        <v>37</v>
      </c>
      <c r="C294" s="131" t="s">
        <v>14</v>
      </c>
      <c r="D294" s="131" t="s">
        <v>9</v>
      </c>
      <c r="E294" s="91" t="s">
        <v>340</v>
      </c>
      <c r="F294" s="91" t="s">
        <v>373</v>
      </c>
      <c r="G294" s="290">
        <v>378</v>
      </c>
      <c r="H294" s="290">
        <v>378</v>
      </c>
    </row>
    <row r="295" spans="1:8" ht="25.5" x14ac:dyDescent="0.2">
      <c r="A295" s="83" t="s">
        <v>189</v>
      </c>
      <c r="B295" s="90" t="s">
        <v>37</v>
      </c>
      <c r="C295" s="138" t="s">
        <v>14</v>
      </c>
      <c r="D295" s="138" t="s">
        <v>9</v>
      </c>
      <c r="E295" s="90" t="s">
        <v>340</v>
      </c>
      <c r="F295" s="90" t="s">
        <v>186</v>
      </c>
      <c r="G295" s="292">
        <f>G296</f>
        <v>1.9</v>
      </c>
      <c r="H295" s="292">
        <f>H296</f>
        <v>1.9</v>
      </c>
    </row>
    <row r="296" spans="1:8" ht="25.5" x14ac:dyDescent="0.2">
      <c r="A296" s="147" t="s">
        <v>156</v>
      </c>
      <c r="B296" s="91" t="s">
        <v>37</v>
      </c>
      <c r="C296" s="131" t="s">
        <v>14</v>
      </c>
      <c r="D296" s="131" t="s">
        <v>9</v>
      </c>
      <c r="E296" s="91" t="s">
        <v>340</v>
      </c>
      <c r="F296" s="91" t="s">
        <v>104</v>
      </c>
      <c r="G296" s="290">
        <v>1.9</v>
      </c>
      <c r="H296" s="290">
        <v>1.9</v>
      </c>
    </row>
    <row r="297" spans="1:8" ht="51" x14ac:dyDescent="0.2">
      <c r="A297" s="83" t="s">
        <v>451</v>
      </c>
      <c r="B297" s="90" t="s">
        <v>37</v>
      </c>
      <c r="C297" s="138" t="s">
        <v>14</v>
      </c>
      <c r="D297" s="138" t="s">
        <v>9</v>
      </c>
      <c r="E297" s="90" t="s">
        <v>450</v>
      </c>
      <c r="F297" s="90"/>
      <c r="G297" s="292">
        <f>G298</f>
        <v>363.8</v>
      </c>
      <c r="H297" s="292">
        <f>H298</f>
        <v>0</v>
      </c>
    </row>
    <row r="298" spans="1:8" ht="25.5" x14ac:dyDescent="0.2">
      <c r="A298" s="161" t="s">
        <v>189</v>
      </c>
      <c r="B298" s="141" t="s">
        <v>37</v>
      </c>
      <c r="C298" s="142" t="s">
        <v>14</v>
      </c>
      <c r="D298" s="142" t="s">
        <v>9</v>
      </c>
      <c r="E298" s="141" t="s">
        <v>450</v>
      </c>
      <c r="F298" s="141" t="s">
        <v>186</v>
      </c>
      <c r="G298" s="303">
        <f>G299</f>
        <v>363.8</v>
      </c>
      <c r="H298" s="303">
        <f>H299</f>
        <v>0</v>
      </c>
    </row>
    <row r="299" spans="1:8" ht="15" x14ac:dyDescent="0.2">
      <c r="A299" s="150" t="s">
        <v>90</v>
      </c>
      <c r="B299" s="91" t="s">
        <v>37</v>
      </c>
      <c r="C299" s="131" t="s">
        <v>14</v>
      </c>
      <c r="D299" s="131" t="s">
        <v>9</v>
      </c>
      <c r="E299" s="91" t="s">
        <v>450</v>
      </c>
      <c r="F299" s="91" t="s">
        <v>89</v>
      </c>
      <c r="G299" s="290">
        <v>363.8</v>
      </c>
      <c r="H299" s="290">
        <v>0</v>
      </c>
    </row>
    <row r="300" spans="1:8" ht="76.5" x14ac:dyDescent="0.2">
      <c r="A300" s="149" t="s">
        <v>426</v>
      </c>
      <c r="B300" s="90" t="s">
        <v>37</v>
      </c>
      <c r="C300" s="137" t="s">
        <v>14</v>
      </c>
      <c r="D300" s="137" t="s">
        <v>9</v>
      </c>
      <c r="E300" s="90" t="s">
        <v>410</v>
      </c>
      <c r="F300" s="90"/>
      <c r="G300" s="292">
        <f>G301+G306</f>
        <v>27.4</v>
      </c>
      <c r="H300" s="292">
        <f>H301+H306</f>
        <v>27.4</v>
      </c>
    </row>
    <row r="301" spans="1:8" ht="63.75" x14ac:dyDescent="0.2">
      <c r="A301" s="72" t="s">
        <v>404</v>
      </c>
      <c r="B301" s="90" t="s">
        <v>37</v>
      </c>
      <c r="C301" s="137" t="s">
        <v>14</v>
      </c>
      <c r="D301" s="137" t="s">
        <v>9</v>
      </c>
      <c r="E301" s="90" t="s">
        <v>410</v>
      </c>
      <c r="F301" s="90" t="s">
        <v>171</v>
      </c>
      <c r="G301" s="292">
        <f>G302</f>
        <v>26.7</v>
      </c>
      <c r="H301" s="292">
        <f>H302</f>
        <v>26.7</v>
      </c>
    </row>
    <row r="302" spans="1:8" ht="25.5" x14ac:dyDescent="0.2">
      <c r="A302" s="151" t="s">
        <v>172</v>
      </c>
      <c r="B302" s="90" t="s">
        <v>37</v>
      </c>
      <c r="C302" s="137" t="s">
        <v>14</v>
      </c>
      <c r="D302" s="137" t="s">
        <v>9</v>
      </c>
      <c r="E302" s="90" t="s">
        <v>410</v>
      </c>
      <c r="F302" s="90" t="s">
        <v>170</v>
      </c>
      <c r="G302" s="292">
        <f>G303</f>
        <v>26.7</v>
      </c>
      <c r="H302" s="292">
        <f>H303</f>
        <v>26.7</v>
      </c>
    </row>
    <row r="303" spans="1:8" ht="38.25" x14ac:dyDescent="0.2">
      <c r="A303" s="73" t="s">
        <v>394</v>
      </c>
      <c r="B303" s="91" t="s">
        <v>37</v>
      </c>
      <c r="C303" s="131" t="s">
        <v>14</v>
      </c>
      <c r="D303" s="131" t="s">
        <v>9</v>
      </c>
      <c r="E303" s="91" t="s">
        <v>410</v>
      </c>
      <c r="F303" s="91" t="s">
        <v>87</v>
      </c>
      <c r="G303" s="290">
        <f>20.5+6.2</f>
        <v>26.7</v>
      </c>
      <c r="H303" s="290">
        <f>20.5+6.2</f>
        <v>26.7</v>
      </c>
    </row>
    <row r="304" spans="1:8" ht="25.5" x14ac:dyDescent="0.2">
      <c r="A304" s="105" t="s">
        <v>387</v>
      </c>
      <c r="B304" s="90" t="s">
        <v>37</v>
      </c>
      <c r="C304" s="137" t="s">
        <v>14</v>
      </c>
      <c r="D304" s="137" t="s">
        <v>9</v>
      </c>
      <c r="E304" s="90" t="s">
        <v>410</v>
      </c>
      <c r="F304" s="90" t="s">
        <v>173</v>
      </c>
      <c r="G304" s="292">
        <f>G305</f>
        <v>0.7</v>
      </c>
      <c r="H304" s="292">
        <f>H305</f>
        <v>0.7</v>
      </c>
    </row>
    <row r="305" spans="1:8" ht="25.5" x14ac:dyDescent="0.2">
      <c r="A305" s="105" t="s">
        <v>388</v>
      </c>
      <c r="B305" s="90" t="s">
        <v>37</v>
      </c>
      <c r="C305" s="137" t="s">
        <v>14</v>
      </c>
      <c r="D305" s="137" t="s">
        <v>9</v>
      </c>
      <c r="E305" s="90" t="s">
        <v>410</v>
      </c>
      <c r="F305" s="90" t="s">
        <v>174</v>
      </c>
      <c r="G305" s="292">
        <f>G306</f>
        <v>0.7</v>
      </c>
      <c r="H305" s="292">
        <f>H306</f>
        <v>0.7</v>
      </c>
    </row>
    <row r="306" spans="1:8" ht="25.5" x14ac:dyDescent="0.2">
      <c r="A306" s="77" t="s">
        <v>391</v>
      </c>
      <c r="B306" s="91" t="s">
        <v>37</v>
      </c>
      <c r="C306" s="131" t="s">
        <v>14</v>
      </c>
      <c r="D306" s="131" t="s">
        <v>9</v>
      </c>
      <c r="E306" s="91" t="s">
        <v>410</v>
      </c>
      <c r="F306" s="91" t="s">
        <v>86</v>
      </c>
      <c r="G306" s="290">
        <v>0.7</v>
      </c>
      <c r="H306" s="290">
        <v>0.7</v>
      </c>
    </row>
    <row r="307" spans="1:8" ht="15" x14ac:dyDescent="0.2">
      <c r="A307" s="83" t="s">
        <v>62</v>
      </c>
      <c r="B307" s="90" t="s">
        <v>37</v>
      </c>
      <c r="C307" s="138" t="s">
        <v>14</v>
      </c>
      <c r="D307" s="138" t="s">
        <v>10</v>
      </c>
      <c r="E307" s="141"/>
      <c r="F307" s="141"/>
      <c r="G307" s="303">
        <f>G308</f>
        <v>26232.199999999997</v>
      </c>
      <c r="H307" s="303">
        <f>H308</f>
        <v>26580.399999999998</v>
      </c>
    </row>
    <row r="308" spans="1:8" ht="15" x14ac:dyDescent="0.2">
      <c r="A308" s="83" t="s">
        <v>148</v>
      </c>
      <c r="B308" s="90" t="s">
        <v>37</v>
      </c>
      <c r="C308" s="127">
        <v>10</v>
      </c>
      <c r="D308" s="127">
        <v>4</v>
      </c>
      <c r="E308" s="90" t="s">
        <v>147</v>
      </c>
      <c r="F308" s="90"/>
      <c r="G308" s="292">
        <f>G309+G313+G318</f>
        <v>26232.199999999997</v>
      </c>
      <c r="H308" s="292">
        <f>H309+H313+H318</f>
        <v>26580.399999999998</v>
      </c>
    </row>
    <row r="309" spans="1:8" ht="63.75" x14ac:dyDescent="0.2">
      <c r="A309" s="149" t="s">
        <v>427</v>
      </c>
      <c r="B309" s="90" t="s">
        <v>37</v>
      </c>
      <c r="C309" s="137" t="s">
        <v>14</v>
      </c>
      <c r="D309" s="137" t="s">
        <v>10</v>
      </c>
      <c r="E309" s="90" t="s">
        <v>490</v>
      </c>
      <c r="F309" s="141"/>
      <c r="G309" s="292">
        <f t="shared" ref="G309:H311" si="25">G310</f>
        <v>6965.8</v>
      </c>
      <c r="H309" s="292">
        <f t="shared" si="25"/>
        <v>7314</v>
      </c>
    </row>
    <row r="310" spans="1:8" ht="25.5" x14ac:dyDescent="0.2">
      <c r="A310" s="152" t="s">
        <v>400</v>
      </c>
      <c r="B310" s="90" t="s">
        <v>37</v>
      </c>
      <c r="C310" s="137" t="s">
        <v>14</v>
      </c>
      <c r="D310" s="137" t="s">
        <v>10</v>
      </c>
      <c r="E310" s="90" t="s">
        <v>490</v>
      </c>
      <c r="F310" s="141" t="s">
        <v>182</v>
      </c>
      <c r="G310" s="292">
        <f t="shared" si="25"/>
        <v>6965.8</v>
      </c>
      <c r="H310" s="292">
        <f t="shared" si="25"/>
        <v>7314</v>
      </c>
    </row>
    <row r="311" spans="1:8" ht="15" x14ac:dyDescent="0.2">
      <c r="A311" s="83" t="s">
        <v>184</v>
      </c>
      <c r="B311" s="90" t="s">
        <v>37</v>
      </c>
      <c r="C311" s="137" t="s">
        <v>14</v>
      </c>
      <c r="D311" s="137" t="s">
        <v>10</v>
      </c>
      <c r="E311" s="90" t="s">
        <v>490</v>
      </c>
      <c r="F311" s="141" t="s">
        <v>183</v>
      </c>
      <c r="G311" s="292">
        <f t="shared" si="25"/>
        <v>6965.8</v>
      </c>
      <c r="H311" s="292">
        <f t="shared" si="25"/>
        <v>7314</v>
      </c>
    </row>
    <row r="312" spans="1:8" ht="38.25" x14ac:dyDescent="0.2">
      <c r="A312" s="221" t="s">
        <v>406</v>
      </c>
      <c r="B312" s="91" t="s">
        <v>37</v>
      </c>
      <c r="C312" s="131" t="s">
        <v>14</v>
      </c>
      <c r="D312" s="131" t="s">
        <v>10</v>
      </c>
      <c r="E312" s="91" t="s">
        <v>490</v>
      </c>
      <c r="F312" s="91" t="s">
        <v>153</v>
      </c>
      <c r="G312" s="290">
        <v>6965.8</v>
      </c>
      <c r="H312" s="290">
        <v>7314</v>
      </c>
    </row>
    <row r="313" spans="1:8" ht="102" x14ac:dyDescent="0.2">
      <c r="A313" s="149" t="s">
        <v>428</v>
      </c>
      <c r="B313" s="90" t="s">
        <v>37</v>
      </c>
      <c r="C313" s="138" t="s">
        <v>14</v>
      </c>
      <c r="D313" s="138" t="s">
        <v>10</v>
      </c>
      <c r="E313" s="90" t="s">
        <v>408</v>
      </c>
      <c r="F313" s="90"/>
      <c r="G313" s="292">
        <f t="shared" ref="G313:H316" si="26">G314</f>
        <v>19222.599999999999</v>
      </c>
      <c r="H313" s="292">
        <f t="shared" si="26"/>
        <v>19222.599999999999</v>
      </c>
    </row>
    <row r="314" spans="1:8" ht="25.5" x14ac:dyDescent="0.2">
      <c r="A314" s="152" t="s">
        <v>400</v>
      </c>
      <c r="B314" s="90" t="s">
        <v>37</v>
      </c>
      <c r="C314" s="138" t="s">
        <v>14</v>
      </c>
      <c r="D314" s="138" t="s">
        <v>10</v>
      </c>
      <c r="E314" s="90" t="s">
        <v>408</v>
      </c>
      <c r="F314" s="141" t="s">
        <v>182</v>
      </c>
      <c r="G314" s="292">
        <f t="shared" si="26"/>
        <v>19222.599999999999</v>
      </c>
      <c r="H314" s="292">
        <f t="shared" si="26"/>
        <v>19222.599999999999</v>
      </c>
    </row>
    <row r="315" spans="1:8" ht="15" x14ac:dyDescent="0.2">
      <c r="A315" s="83" t="s">
        <v>184</v>
      </c>
      <c r="B315" s="90" t="s">
        <v>37</v>
      </c>
      <c r="C315" s="138" t="s">
        <v>14</v>
      </c>
      <c r="D315" s="138" t="s">
        <v>10</v>
      </c>
      <c r="E315" s="90" t="s">
        <v>408</v>
      </c>
      <c r="F315" s="141" t="s">
        <v>183</v>
      </c>
      <c r="G315" s="292">
        <f t="shared" si="26"/>
        <v>19222.599999999999</v>
      </c>
      <c r="H315" s="292">
        <f t="shared" si="26"/>
        <v>19222.599999999999</v>
      </c>
    </row>
    <row r="316" spans="1:8" ht="38.25" x14ac:dyDescent="0.2">
      <c r="A316" s="153" t="s">
        <v>406</v>
      </c>
      <c r="B316" s="90" t="s">
        <v>37</v>
      </c>
      <c r="C316" s="137" t="s">
        <v>14</v>
      </c>
      <c r="D316" s="137" t="s">
        <v>10</v>
      </c>
      <c r="E316" s="90" t="s">
        <v>408</v>
      </c>
      <c r="F316" s="144" t="s">
        <v>153</v>
      </c>
      <c r="G316" s="303">
        <f t="shared" si="26"/>
        <v>19222.599999999999</v>
      </c>
      <c r="H316" s="303">
        <f t="shared" si="26"/>
        <v>19222.599999999999</v>
      </c>
    </row>
    <row r="317" spans="1:8" ht="15" x14ac:dyDescent="0.2">
      <c r="A317" s="150" t="s">
        <v>84</v>
      </c>
      <c r="B317" s="91" t="s">
        <v>37</v>
      </c>
      <c r="C317" s="131" t="s">
        <v>14</v>
      </c>
      <c r="D317" s="131" t="s">
        <v>10</v>
      </c>
      <c r="E317" s="91" t="s">
        <v>408</v>
      </c>
      <c r="F317" s="91" t="s">
        <v>153</v>
      </c>
      <c r="G317" s="290">
        <v>19222.599999999999</v>
      </c>
      <c r="H317" s="290">
        <v>19222.599999999999</v>
      </c>
    </row>
    <row r="318" spans="1:8" ht="89.25" x14ac:dyDescent="0.2">
      <c r="A318" s="149" t="s">
        <v>429</v>
      </c>
      <c r="B318" s="90" t="s">
        <v>37</v>
      </c>
      <c r="C318" s="138" t="s">
        <v>14</v>
      </c>
      <c r="D318" s="138" t="s">
        <v>10</v>
      </c>
      <c r="E318" s="141" t="s">
        <v>409</v>
      </c>
      <c r="F318" s="141"/>
      <c r="G318" s="303">
        <f>G319+G322</f>
        <v>43.8</v>
      </c>
      <c r="H318" s="303">
        <f>H319+H322</f>
        <v>43.8</v>
      </c>
    </row>
    <row r="319" spans="1:8" ht="63.75" x14ac:dyDescent="0.2">
      <c r="A319" s="72" t="s">
        <v>404</v>
      </c>
      <c r="B319" s="90" t="s">
        <v>37</v>
      </c>
      <c r="C319" s="137" t="s">
        <v>14</v>
      </c>
      <c r="D319" s="137" t="s">
        <v>10</v>
      </c>
      <c r="E319" s="141" t="s">
        <v>409</v>
      </c>
      <c r="F319" s="90" t="s">
        <v>171</v>
      </c>
      <c r="G319" s="295">
        <f t="shared" ref="G319:H323" si="27">G320</f>
        <v>42.599999999999994</v>
      </c>
      <c r="H319" s="295">
        <f t="shared" si="27"/>
        <v>42.599999999999994</v>
      </c>
    </row>
    <row r="320" spans="1:8" ht="25.5" x14ac:dyDescent="0.2">
      <c r="A320" s="151" t="s">
        <v>172</v>
      </c>
      <c r="B320" s="90" t="s">
        <v>37</v>
      </c>
      <c r="C320" s="137" t="s">
        <v>14</v>
      </c>
      <c r="D320" s="137" t="s">
        <v>10</v>
      </c>
      <c r="E320" s="141" t="s">
        <v>409</v>
      </c>
      <c r="F320" s="90" t="s">
        <v>170</v>
      </c>
      <c r="G320" s="295">
        <f t="shared" si="27"/>
        <v>42.599999999999994</v>
      </c>
      <c r="H320" s="295">
        <f t="shared" si="27"/>
        <v>42.599999999999994</v>
      </c>
    </row>
    <row r="321" spans="1:8" ht="38.25" x14ac:dyDescent="0.2">
      <c r="A321" s="73" t="s">
        <v>394</v>
      </c>
      <c r="B321" s="91" t="s">
        <v>37</v>
      </c>
      <c r="C321" s="131" t="s">
        <v>14</v>
      </c>
      <c r="D321" s="131" t="s">
        <v>10</v>
      </c>
      <c r="E321" s="91" t="s">
        <v>409</v>
      </c>
      <c r="F321" s="91" t="s">
        <v>87</v>
      </c>
      <c r="G321" s="290">
        <f>43.8-1.2</f>
        <v>42.599999999999994</v>
      </c>
      <c r="H321" s="290">
        <f>43.8-1.2</f>
        <v>42.599999999999994</v>
      </c>
    </row>
    <row r="322" spans="1:8" ht="25.5" x14ac:dyDescent="0.2">
      <c r="A322" s="105" t="s">
        <v>387</v>
      </c>
      <c r="B322" s="90" t="s">
        <v>37</v>
      </c>
      <c r="C322" s="137" t="s">
        <v>14</v>
      </c>
      <c r="D322" s="137" t="s">
        <v>10</v>
      </c>
      <c r="E322" s="141" t="s">
        <v>409</v>
      </c>
      <c r="F322" s="90" t="s">
        <v>173</v>
      </c>
      <c r="G322" s="295">
        <f t="shared" si="27"/>
        <v>1.2</v>
      </c>
      <c r="H322" s="295">
        <f t="shared" si="27"/>
        <v>1.2</v>
      </c>
    </row>
    <row r="323" spans="1:8" ht="25.5" x14ac:dyDescent="0.2">
      <c r="A323" s="105" t="s">
        <v>388</v>
      </c>
      <c r="B323" s="90" t="s">
        <v>37</v>
      </c>
      <c r="C323" s="137" t="s">
        <v>14</v>
      </c>
      <c r="D323" s="137" t="s">
        <v>10</v>
      </c>
      <c r="E323" s="141" t="s">
        <v>409</v>
      </c>
      <c r="F323" s="90" t="s">
        <v>174</v>
      </c>
      <c r="G323" s="295">
        <f t="shared" si="27"/>
        <v>1.2</v>
      </c>
      <c r="H323" s="295">
        <f t="shared" si="27"/>
        <v>1.2</v>
      </c>
    </row>
    <row r="324" spans="1:8" ht="25.5" x14ac:dyDescent="0.2">
      <c r="A324" s="77" t="s">
        <v>391</v>
      </c>
      <c r="B324" s="91" t="s">
        <v>37</v>
      </c>
      <c r="C324" s="131" t="s">
        <v>14</v>
      </c>
      <c r="D324" s="131" t="s">
        <v>10</v>
      </c>
      <c r="E324" s="91" t="s">
        <v>409</v>
      </c>
      <c r="F324" s="91" t="s">
        <v>86</v>
      </c>
      <c r="G324" s="290">
        <v>1.2</v>
      </c>
      <c r="H324" s="290">
        <v>1.2</v>
      </c>
    </row>
    <row r="325" spans="1:8" ht="15" x14ac:dyDescent="0.2">
      <c r="A325" s="154" t="s">
        <v>70</v>
      </c>
      <c r="B325" s="141" t="s">
        <v>37</v>
      </c>
      <c r="C325" s="142" t="s">
        <v>15</v>
      </c>
      <c r="D325" s="142" t="s">
        <v>56</v>
      </c>
      <c r="E325" s="141"/>
      <c r="F325" s="141"/>
      <c r="G325" s="303">
        <f>G326+G332</f>
        <v>17981.900000000001</v>
      </c>
      <c r="H325" s="303">
        <f>H326+H332</f>
        <v>17981.900000000001</v>
      </c>
    </row>
    <row r="326" spans="1:8" ht="15" x14ac:dyDescent="0.2">
      <c r="A326" s="83" t="s">
        <v>82</v>
      </c>
      <c r="B326" s="90" t="s">
        <v>37</v>
      </c>
      <c r="C326" s="312" t="s">
        <v>15</v>
      </c>
      <c r="D326" s="312" t="s">
        <v>8</v>
      </c>
      <c r="E326" s="155"/>
      <c r="F326" s="155"/>
      <c r="G326" s="303">
        <f>G327</f>
        <v>17031.900000000001</v>
      </c>
      <c r="H326" s="303">
        <f>H327</f>
        <v>17031.900000000001</v>
      </c>
    </row>
    <row r="327" spans="1:8" ht="15" x14ac:dyDescent="0.2">
      <c r="A327" s="83" t="s">
        <v>148</v>
      </c>
      <c r="B327" s="90" t="s">
        <v>37</v>
      </c>
      <c r="C327" s="138" t="s">
        <v>15</v>
      </c>
      <c r="D327" s="138" t="s">
        <v>8</v>
      </c>
      <c r="E327" s="90" t="s">
        <v>147</v>
      </c>
      <c r="F327" s="90"/>
      <c r="G327" s="292">
        <f>G328</f>
        <v>17031.900000000001</v>
      </c>
      <c r="H327" s="292">
        <f>H328</f>
        <v>17031.900000000001</v>
      </c>
    </row>
    <row r="328" spans="1:8" ht="51" x14ac:dyDescent="0.2">
      <c r="A328" s="83" t="s">
        <v>195</v>
      </c>
      <c r="B328" s="90" t="s">
        <v>37</v>
      </c>
      <c r="C328" s="138" t="s">
        <v>15</v>
      </c>
      <c r="D328" s="138" t="s">
        <v>8</v>
      </c>
      <c r="E328" s="90" t="s">
        <v>196</v>
      </c>
      <c r="F328" s="90"/>
      <c r="G328" s="292">
        <f t="shared" ref="G328:H330" si="28">G329</f>
        <v>17031.900000000001</v>
      </c>
      <c r="H328" s="292">
        <f t="shared" si="28"/>
        <v>17031.900000000001</v>
      </c>
    </row>
    <row r="329" spans="1:8" ht="25.5" x14ac:dyDescent="0.2">
      <c r="A329" s="83" t="s">
        <v>166</v>
      </c>
      <c r="B329" s="90" t="s">
        <v>37</v>
      </c>
      <c r="C329" s="138" t="s">
        <v>15</v>
      </c>
      <c r="D329" s="138" t="s">
        <v>8</v>
      </c>
      <c r="E329" s="90" t="s">
        <v>196</v>
      </c>
      <c r="F329" s="90" t="s">
        <v>164</v>
      </c>
      <c r="G329" s="292">
        <f t="shared" si="28"/>
        <v>17031.900000000001</v>
      </c>
      <c r="H329" s="292">
        <f t="shared" si="28"/>
        <v>17031.900000000001</v>
      </c>
    </row>
    <row r="330" spans="1:8" ht="15" x14ac:dyDescent="0.2">
      <c r="A330" s="83" t="s">
        <v>169</v>
      </c>
      <c r="B330" s="90" t="s">
        <v>37</v>
      </c>
      <c r="C330" s="138" t="s">
        <v>15</v>
      </c>
      <c r="D330" s="138" t="s">
        <v>8</v>
      </c>
      <c r="E330" s="90" t="s">
        <v>196</v>
      </c>
      <c r="F330" s="90" t="s">
        <v>168</v>
      </c>
      <c r="G330" s="292">
        <f t="shared" si="28"/>
        <v>17031.900000000001</v>
      </c>
      <c r="H330" s="292">
        <f t="shared" si="28"/>
        <v>17031.900000000001</v>
      </c>
    </row>
    <row r="331" spans="1:8" ht="51" x14ac:dyDescent="0.2">
      <c r="A331" s="150" t="s">
        <v>392</v>
      </c>
      <c r="B331" s="91" t="s">
        <v>37</v>
      </c>
      <c r="C331" s="129">
        <v>11</v>
      </c>
      <c r="D331" s="129">
        <v>1</v>
      </c>
      <c r="E331" s="91" t="s">
        <v>196</v>
      </c>
      <c r="F331" s="91" t="s">
        <v>93</v>
      </c>
      <c r="G331" s="290">
        <v>17031.900000000001</v>
      </c>
      <c r="H331" s="290">
        <v>17031.900000000001</v>
      </c>
    </row>
    <row r="332" spans="1:8" ht="15" x14ac:dyDescent="0.2">
      <c r="A332" s="83" t="s">
        <v>72</v>
      </c>
      <c r="B332" s="90" t="s">
        <v>37</v>
      </c>
      <c r="C332" s="138" t="s">
        <v>15</v>
      </c>
      <c r="D332" s="138" t="s">
        <v>18</v>
      </c>
      <c r="E332" s="90" t="s">
        <v>7</v>
      </c>
      <c r="F332" s="90" t="s">
        <v>7</v>
      </c>
      <c r="G332" s="292">
        <f>G334</f>
        <v>950</v>
      </c>
      <c r="H332" s="292">
        <f>H334</f>
        <v>950</v>
      </c>
    </row>
    <row r="333" spans="1:8" ht="15" x14ac:dyDescent="0.2">
      <c r="A333" s="83" t="s">
        <v>148</v>
      </c>
      <c r="B333" s="90" t="s">
        <v>37</v>
      </c>
      <c r="C333" s="138" t="s">
        <v>15</v>
      </c>
      <c r="D333" s="138" t="s">
        <v>18</v>
      </c>
      <c r="E333" s="90" t="s">
        <v>147</v>
      </c>
      <c r="F333" s="90"/>
      <c r="G333" s="292">
        <f>G334</f>
        <v>950</v>
      </c>
      <c r="H333" s="292">
        <f>H334</f>
        <v>950</v>
      </c>
    </row>
    <row r="334" spans="1:8" ht="25.5" x14ac:dyDescent="0.2">
      <c r="A334" s="83" t="s">
        <v>210</v>
      </c>
      <c r="B334" s="90" t="s">
        <v>37</v>
      </c>
      <c r="C334" s="138" t="s">
        <v>15</v>
      </c>
      <c r="D334" s="138" t="s">
        <v>18</v>
      </c>
      <c r="E334" s="90" t="s">
        <v>345</v>
      </c>
      <c r="F334" s="90" t="s">
        <v>7</v>
      </c>
      <c r="G334" s="313">
        <f>G355+G351+G347+G343+G339+G335</f>
        <v>950</v>
      </c>
      <c r="H334" s="313">
        <f>H355+H351+H347+H343+H339+H335</f>
        <v>950</v>
      </c>
    </row>
    <row r="335" spans="1:8" ht="15" x14ac:dyDescent="0.2">
      <c r="A335" s="300" t="s">
        <v>359</v>
      </c>
      <c r="B335" s="90" t="s">
        <v>37</v>
      </c>
      <c r="C335" s="138" t="s">
        <v>15</v>
      </c>
      <c r="D335" s="138" t="s">
        <v>18</v>
      </c>
      <c r="E335" s="90" t="s">
        <v>349</v>
      </c>
      <c r="F335" s="90"/>
      <c r="G335" s="313">
        <f t="shared" ref="G335:H337" si="29">G336</f>
        <v>35</v>
      </c>
      <c r="H335" s="313">
        <f t="shared" si="29"/>
        <v>35</v>
      </c>
    </row>
    <row r="336" spans="1:8" ht="25.5" x14ac:dyDescent="0.2">
      <c r="A336" s="301" t="s">
        <v>387</v>
      </c>
      <c r="B336" s="90" t="s">
        <v>37</v>
      </c>
      <c r="C336" s="138" t="s">
        <v>15</v>
      </c>
      <c r="D336" s="138" t="s">
        <v>18</v>
      </c>
      <c r="E336" s="90" t="s">
        <v>349</v>
      </c>
      <c r="F336" s="90" t="s">
        <v>173</v>
      </c>
      <c r="G336" s="313">
        <f t="shared" si="29"/>
        <v>35</v>
      </c>
      <c r="H336" s="313">
        <f t="shared" si="29"/>
        <v>35</v>
      </c>
    </row>
    <row r="337" spans="1:8" ht="25.5" x14ac:dyDescent="0.2">
      <c r="A337" s="301" t="s">
        <v>388</v>
      </c>
      <c r="B337" s="90" t="s">
        <v>37</v>
      </c>
      <c r="C337" s="138" t="s">
        <v>15</v>
      </c>
      <c r="D337" s="138" t="s">
        <v>18</v>
      </c>
      <c r="E337" s="90" t="s">
        <v>349</v>
      </c>
      <c r="F337" s="90" t="s">
        <v>174</v>
      </c>
      <c r="G337" s="313">
        <f t="shared" si="29"/>
        <v>35</v>
      </c>
      <c r="H337" s="313">
        <f t="shared" si="29"/>
        <v>35</v>
      </c>
    </row>
    <row r="338" spans="1:8" ht="25.5" x14ac:dyDescent="0.2">
      <c r="A338" s="302" t="s">
        <v>391</v>
      </c>
      <c r="B338" s="91" t="s">
        <v>37</v>
      </c>
      <c r="C338" s="131" t="s">
        <v>15</v>
      </c>
      <c r="D338" s="131" t="s">
        <v>18</v>
      </c>
      <c r="E338" s="91" t="s">
        <v>349</v>
      </c>
      <c r="F338" s="91" t="s">
        <v>86</v>
      </c>
      <c r="G338" s="314">
        <v>35</v>
      </c>
      <c r="H338" s="314">
        <v>35</v>
      </c>
    </row>
    <row r="339" spans="1:8" ht="15" x14ac:dyDescent="0.2">
      <c r="A339" s="300" t="s">
        <v>358</v>
      </c>
      <c r="B339" s="90" t="s">
        <v>37</v>
      </c>
      <c r="C339" s="138" t="s">
        <v>15</v>
      </c>
      <c r="D339" s="138" t="s">
        <v>18</v>
      </c>
      <c r="E339" s="90" t="s">
        <v>350</v>
      </c>
      <c r="F339" s="90"/>
      <c r="G339" s="313">
        <f t="shared" ref="G339:H341" si="30">G340</f>
        <v>35</v>
      </c>
      <c r="H339" s="313">
        <f t="shared" si="30"/>
        <v>35</v>
      </c>
    </row>
    <row r="340" spans="1:8" ht="25.5" x14ac:dyDescent="0.2">
      <c r="A340" s="301" t="s">
        <v>387</v>
      </c>
      <c r="B340" s="90" t="s">
        <v>37</v>
      </c>
      <c r="C340" s="138" t="s">
        <v>15</v>
      </c>
      <c r="D340" s="138" t="s">
        <v>18</v>
      </c>
      <c r="E340" s="90" t="s">
        <v>350</v>
      </c>
      <c r="F340" s="90" t="s">
        <v>173</v>
      </c>
      <c r="G340" s="313">
        <f t="shared" si="30"/>
        <v>35</v>
      </c>
      <c r="H340" s="313">
        <f t="shared" si="30"/>
        <v>35</v>
      </c>
    </row>
    <row r="341" spans="1:8" ht="25.5" x14ac:dyDescent="0.2">
      <c r="A341" s="301" t="s">
        <v>388</v>
      </c>
      <c r="B341" s="90" t="s">
        <v>37</v>
      </c>
      <c r="C341" s="138" t="s">
        <v>15</v>
      </c>
      <c r="D341" s="138" t="s">
        <v>18</v>
      </c>
      <c r="E341" s="90" t="s">
        <v>350</v>
      </c>
      <c r="F341" s="90" t="s">
        <v>174</v>
      </c>
      <c r="G341" s="313">
        <f t="shared" si="30"/>
        <v>35</v>
      </c>
      <c r="H341" s="313">
        <f t="shared" si="30"/>
        <v>35</v>
      </c>
    </row>
    <row r="342" spans="1:8" ht="25.5" x14ac:dyDescent="0.2">
      <c r="A342" s="302" t="s">
        <v>391</v>
      </c>
      <c r="B342" s="91" t="s">
        <v>37</v>
      </c>
      <c r="C342" s="131" t="s">
        <v>15</v>
      </c>
      <c r="D342" s="131" t="s">
        <v>18</v>
      </c>
      <c r="E342" s="91" t="s">
        <v>350</v>
      </c>
      <c r="F342" s="91" t="s">
        <v>86</v>
      </c>
      <c r="G342" s="314">
        <v>35</v>
      </c>
      <c r="H342" s="314">
        <v>35</v>
      </c>
    </row>
    <row r="343" spans="1:8" ht="25.5" x14ac:dyDescent="0.2">
      <c r="A343" s="300" t="s">
        <v>357</v>
      </c>
      <c r="B343" s="90" t="s">
        <v>37</v>
      </c>
      <c r="C343" s="138" t="s">
        <v>15</v>
      </c>
      <c r="D343" s="138" t="s">
        <v>18</v>
      </c>
      <c r="E343" s="90" t="s">
        <v>351</v>
      </c>
      <c r="F343" s="90"/>
      <c r="G343" s="313">
        <f t="shared" ref="G343:H345" si="31">G344</f>
        <v>60</v>
      </c>
      <c r="H343" s="313">
        <f t="shared" si="31"/>
        <v>60</v>
      </c>
    </row>
    <row r="344" spans="1:8" ht="25.5" x14ac:dyDescent="0.2">
      <c r="A344" s="301" t="s">
        <v>387</v>
      </c>
      <c r="B344" s="90" t="s">
        <v>37</v>
      </c>
      <c r="C344" s="138" t="s">
        <v>15</v>
      </c>
      <c r="D344" s="138" t="s">
        <v>18</v>
      </c>
      <c r="E344" s="90" t="s">
        <v>351</v>
      </c>
      <c r="F344" s="90" t="s">
        <v>173</v>
      </c>
      <c r="G344" s="313">
        <f t="shared" si="31"/>
        <v>60</v>
      </c>
      <c r="H344" s="313">
        <f t="shared" si="31"/>
        <v>60</v>
      </c>
    </row>
    <row r="345" spans="1:8" ht="25.5" x14ac:dyDescent="0.2">
      <c r="A345" s="301" t="s">
        <v>388</v>
      </c>
      <c r="B345" s="90" t="s">
        <v>37</v>
      </c>
      <c r="C345" s="138" t="s">
        <v>15</v>
      </c>
      <c r="D345" s="138" t="s">
        <v>18</v>
      </c>
      <c r="E345" s="90" t="s">
        <v>351</v>
      </c>
      <c r="F345" s="90" t="s">
        <v>174</v>
      </c>
      <c r="G345" s="313">
        <f t="shared" si="31"/>
        <v>60</v>
      </c>
      <c r="H345" s="313">
        <f t="shared" si="31"/>
        <v>60</v>
      </c>
    </row>
    <row r="346" spans="1:8" ht="25.5" x14ac:dyDescent="0.2">
      <c r="A346" s="302" t="s">
        <v>391</v>
      </c>
      <c r="B346" s="91" t="s">
        <v>37</v>
      </c>
      <c r="C346" s="131" t="s">
        <v>15</v>
      </c>
      <c r="D346" s="131" t="s">
        <v>18</v>
      </c>
      <c r="E346" s="91" t="s">
        <v>351</v>
      </c>
      <c r="F346" s="91" t="s">
        <v>86</v>
      </c>
      <c r="G346" s="314">
        <v>60</v>
      </c>
      <c r="H346" s="314">
        <v>60</v>
      </c>
    </row>
    <row r="347" spans="1:8" ht="15" x14ac:dyDescent="0.2">
      <c r="A347" s="300" t="s">
        <v>356</v>
      </c>
      <c r="B347" s="90" t="s">
        <v>37</v>
      </c>
      <c r="C347" s="138" t="s">
        <v>15</v>
      </c>
      <c r="D347" s="138" t="s">
        <v>18</v>
      </c>
      <c r="E347" s="90" t="s">
        <v>352</v>
      </c>
      <c r="F347" s="90"/>
      <c r="G347" s="313">
        <f t="shared" ref="G347:H349" si="32">G348</f>
        <v>600</v>
      </c>
      <c r="H347" s="313">
        <f t="shared" si="32"/>
        <v>600</v>
      </c>
    </row>
    <row r="348" spans="1:8" ht="25.5" x14ac:dyDescent="0.2">
      <c r="A348" s="301" t="s">
        <v>387</v>
      </c>
      <c r="B348" s="90" t="s">
        <v>37</v>
      </c>
      <c r="C348" s="138" t="s">
        <v>15</v>
      </c>
      <c r="D348" s="138" t="s">
        <v>18</v>
      </c>
      <c r="E348" s="90" t="s">
        <v>352</v>
      </c>
      <c r="F348" s="90" t="s">
        <v>173</v>
      </c>
      <c r="G348" s="313">
        <f t="shared" si="32"/>
        <v>600</v>
      </c>
      <c r="H348" s="313">
        <f t="shared" si="32"/>
        <v>600</v>
      </c>
    </row>
    <row r="349" spans="1:8" ht="25.5" x14ac:dyDescent="0.2">
      <c r="A349" s="301" t="s">
        <v>388</v>
      </c>
      <c r="B349" s="90" t="s">
        <v>37</v>
      </c>
      <c r="C349" s="138" t="s">
        <v>15</v>
      </c>
      <c r="D349" s="138" t="s">
        <v>18</v>
      </c>
      <c r="E349" s="90" t="s">
        <v>352</v>
      </c>
      <c r="F349" s="90" t="s">
        <v>174</v>
      </c>
      <c r="G349" s="313">
        <f t="shared" si="32"/>
        <v>600</v>
      </c>
      <c r="H349" s="313">
        <f t="shared" si="32"/>
        <v>600</v>
      </c>
    </row>
    <row r="350" spans="1:8" ht="38.25" x14ac:dyDescent="0.2">
      <c r="A350" s="302" t="s">
        <v>365</v>
      </c>
      <c r="B350" s="91" t="s">
        <v>37</v>
      </c>
      <c r="C350" s="131" t="s">
        <v>15</v>
      </c>
      <c r="D350" s="131" t="s">
        <v>18</v>
      </c>
      <c r="E350" s="91" t="s">
        <v>352</v>
      </c>
      <c r="F350" s="91" t="s">
        <v>86</v>
      </c>
      <c r="G350" s="314">
        <v>600</v>
      </c>
      <c r="H350" s="314">
        <v>600</v>
      </c>
    </row>
    <row r="351" spans="1:8" ht="25.5" x14ac:dyDescent="0.2">
      <c r="A351" s="300" t="s">
        <v>355</v>
      </c>
      <c r="B351" s="90" t="s">
        <v>37</v>
      </c>
      <c r="C351" s="138" t="s">
        <v>15</v>
      </c>
      <c r="D351" s="138" t="s">
        <v>18</v>
      </c>
      <c r="E351" s="90" t="s">
        <v>353</v>
      </c>
      <c r="F351" s="90"/>
      <c r="G351" s="313">
        <f t="shared" ref="G351:H353" si="33">G352</f>
        <v>170</v>
      </c>
      <c r="H351" s="313">
        <f t="shared" si="33"/>
        <v>170</v>
      </c>
    </row>
    <row r="352" spans="1:8" ht="38.25" x14ac:dyDescent="0.2">
      <c r="A352" s="301" t="s">
        <v>370</v>
      </c>
      <c r="B352" s="90" t="s">
        <v>37</v>
      </c>
      <c r="C352" s="138" t="s">
        <v>15</v>
      </c>
      <c r="D352" s="138" t="s">
        <v>18</v>
      </c>
      <c r="E352" s="90" t="s">
        <v>353</v>
      </c>
      <c r="F352" s="90" t="s">
        <v>173</v>
      </c>
      <c r="G352" s="313">
        <f t="shared" si="33"/>
        <v>170</v>
      </c>
      <c r="H352" s="313">
        <f t="shared" si="33"/>
        <v>170</v>
      </c>
    </row>
    <row r="353" spans="1:8" ht="25.5" x14ac:dyDescent="0.2">
      <c r="A353" s="301" t="s">
        <v>388</v>
      </c>
      <c r="B353" s="90" t="s">
        <v>37</v>
      </c>
      <c r="C353" s="138" t="s">
        <v>15</v>
      </c>
      <c r="D353" s="138" t="s">
        <v>18</v>
      </c>
      <c r="E353" s="90" t="s">
        <v>353</v>
      </c>
      <c r="F353" s="90" t="s">
        <v>174</v>
      </c>
      <c r="G353" s="313">
        <f t="shared" si="33"/>
        <v>170</v>
      </c>
      <c r="H353" s="313">
        <f t="shared" si="33"/>
        <v>170</v>
      </c>
    </row>
    <row r="354" spans="1:8" ht="25.5" x14ac:dyDescent="0.2">
      <c r="A354" s="302" t="s">
        <v>391</v>
      </c>
      <c r="B354" s="91" t="s">
        <v>37</v>
      </c>
      <c r="C354" s="131" t="s">
        <v>15</v>
      </c>
      <c r="D354" s="131" t="s">
        <v>18</v>
      </c>
      <c r="E354" s="91" t="s">
        <v>353</v>
      </c>
      <c r="F354" s="91" t="s">
        <v>86</v>
      </c>
      <c r="G354" s="314">
        <v>170</v>
      </c>
      <c r="H354" s="314">
        <v>170</v>
      </c>
    </row>
    <row r="355" spans="1:8" ht="15" x14ac:dyDescent="0.2">
      <c r="A355" s="300" t="s">
        <v>348</v>
      </c>
      <c r="B355" s="90" t="s">
        <v>37</v>
      </c>
      <c r="C355" s="138" t="s">
        <v>15</v>
      </c>
      <c r="D355" s="138" t="s">
        <v>18</v>
      </c>
      <c r="E355" s="90" t="s">
        <v>354</v>
      </c>
      <c r="F355" s="90"/>
      <c r="G355" s="313">
        <f t="shared" ref="G355:H357" si="34">G356</f>
        <v>50</v>
      </c>
      <c r="H355" s="313">
        <f t="shared" si="34"/>
        <v>50</v>
      </c>
    </row>
    <row r="356" spans="1:8" ht="25.5" x14ac:dyDescent="0.2">
      <c r="A356" s="105" t="s">
        <v>387</v>
      </c>
      <c r="B356" s="90" t="s">
        <v>37</v>
      </c>
      <c r="C356" s="138" t="s">
        <v>15</v>
      </c>
      <c r="D356" s="138" t="s">
        <v>18</v>
      </c>
      <c r="E356" s="90" t="s">
        <v>354</v>
      </c>
      <c r="F356" s="90" t="s">
        <v>173</v>
      </c>
      <c r="G356" s="313">
        <f t="shared" si="34"/>
        <v>50</v>
      </c>
      <c r="H356" s="313">
        <f t="shared" si="34"/>
        <v>50</v>
      </c>
    </row>
    <row r="357" spans="1:8" ht="25.5" x14ac:dyDescent="0.2">
      <c r="A357" s="301" t="s">
        <v>388</v>
      </c>
      <c r="B357" s="90" t="s">
        <v>37</v>
      </c>
      <c r="C357" s="138" t="s">
        <v>15</v>
      </c>
      <c r="D357" s="138" t="s">
        <v>18</v>
      </c>
      <c r="E357" s="90" t="s">
        <v>354</v>
      </c>
      <c r="F357" s="90" t="s">
        <v>174</v>
      </c>
      <c r="G357" s="313">
        <f t="shared" si="34"/>
        <v>50</v>
      </c>
      <c r="H357" s="313">
        <f t="shared" si="34"/>
        <v>50</v>
      </c>
    </row>
    <row r="358" spans="1:8" ht="25.5" x14ac:dyDescent="0.2">
      <c r="A358" s="77" t="s">
        <v>391</v>
      </c>
      <c r="B358" s="91" t="s">
        <v>37</v>
      </c>
      <c r="C358" s="129">
        <v>11</v>
      </c>
      <c r="D358" s="129">
        <v>2</v>
      </c>
      <c r="E358" s="91" t="s">
        <v>354</v>
      </c>
      <c r="F358" s="91" t="s">
        <v>86</v>
      </c>
      <c r="G358" s="314">
        <v>50</v>
      </c>
      <c r="H358" s="314">
        <v>50</v>
      </c>
    </row>
    <row r="359" spans="1:8" ht="31.5" x14ac:dyDescent="0.2">
      <c r="A359" s="198" t="s">
        <v>145</v>
      </c>
      <c r="B359" s="315" t="s">
        <v>38</v>
      </c>
      <c r="C359" s="316"/>
      <c r="D359" s="316"/>
      <c r="E359" s="315" t="s">
        <v>7</v>
      </c>
      <c r="F359" s="315" t="s">
        <v>7</v>
      </c>
      <c r="G359" s="293">
        <f>G360+G372+G406+G483</f>
        <v>154833.9</v>
      </c>
      <c r="H359" s="293">
        <f>H360+H372+H406+H483</f>
        <v>173001.4</v>
      </c>
    </row>
    <row r="360" spans="1:8" ht="15" x14ac:dyDescent="0.2">
      <c r="A360" s="284" t="s">
        <v>50</v>
      </c>
      <c r="B360" s="135" t="s">
        <v>38</v>
      </c>
      <c r="C360" s="286">
        <v>4</v>
      </c>
      <c r="D360" s="286">
        <v>0</v>
      </c>
      <c r="E360" s="135"/>
      <c r="F360" s="135"/>
      <c r="G360" s="310">
        <f>G361+G368</f>
        <v>690.1</v>
      </c>
      <c r="H360" s="310">
        <f>H361+H368</f>
        <v>0</v>
      </c>
    </row>
    <row r="361" spans="1:8" ht="15" x14ac:dyDescent="0.2">
      <c r="A361" s="83" t="s">
        <v>139</v>
      </c>
      <c r="B361" s="90" t="s">
        <v>38</v>
      </c>
      <c r="C361" s="127">
        <v>4</v>
      </c>
      <c r="D361" s="127">
        <v>1</v>
      </c>
      <c r="E361" s="90"/>
      <c r="F361" s="90"/>
      <c r="G361" s="313">
        <f t="shared" ref="G361:H363" si="35">G362</f>
        <v>12.5</v>
      </c>
      <c r="H361" s="313">
        <f t="shared" si="35"/>
        <v>0</v>
      </c>
    </row>
    <row r="362" spans="1:8" ht="15" x14ac:dyDescent="0.2">
      <c r="A362" s="83" t="s">
        <v>148</v>
      </c>
      <c r="B362" s="90" t="s">
        <v>38</v>
      </c>
      <c r="C362" s="127">
        <v>4</v>
      </c>
      <c r="D362" s="127">
        <v>1</v>
      </c>
      <c r="E362" s="90" t="s">
        <v>147</v>
      </c>
      <c r="F362" s="90"/>
      <c r="G362" s="313">
        <f t="shared" si="35"/>
        <v>12.5</v>
      </c>
      <c r="H362" s="313">
        <f t="shared" si="35"/>
        <v>0</v>
      </c>
    </row>
    <row r="363" spans="1:8" ht="25.5" x14ac:dyDescent="0.2">
      <c r="A363" s="83" t="s">
        <v>206</v>
      </c>
      <c r="B363" s="90" t="s">
        <v>38</v>
      </c>
      <c r="C363" s="127">
        <v>4</v>
      </c>
      <c r="D363" s="127">
        <v>1</v>
      </c>
      <c r="E363" s="141" t="s">
        <v>240</v>
      </c>
      <c r="F363" s="90"/>
      <c r="G363" s="313">
        <f t="shared" si="35"/>
        <v>12.5</v>
      </c>
      <c r="H363" s="313">
        <f t="shared" si="35"/>
        <v>0</v>
      </c>
    </row>
    <row r="364" spans="1:8" ht="25.5" x14ac:dyDescent="0.2">
      <c r="A364" s="83" t="s">
        <v>241</v>
      </c>
      <c r="B364" s="90" t="s">
        <v>38</v>
      </c>
      <c r="C364" s="127">
        <v>4</v>
      </c>
      <c r="D364" s="127">
        <v>1</v>
      </c>
      <c r="E364" s="141" t="s">
        <v>243</v>
      </c>
      <c r="F364" s="90"/>
      <c r="G364" s="313">
        <f>G367</f>
        <v>12.5</v>
      </c>
      <c r="H364" s="313">
        <f>H367</f>
        <v>0</v>
      </c>
    </row>
    <row r="365" spans="1:8" ht="25.5" x14ac:dyDescent="0.2">
      <c r="A365" s="105" t="s">
        <v>387</v>
      </c>
      <c r="B365" s="90" t="s">
        <v>38</v>
      </c>
      <c r="C365" s="127">
        <v>4</v>
      </c>
      <c r="D365" s="127">
        <v>1</v>
      </c>
      <c r="E365" s="141" t="s">
        <v>243</v>
      </c>
      <c r="F365" s="90" t="s">
        <v>173</v>
      </c>
      <c r="G365" s="313">
        <f>G366</f>
        <v>12.5</v>
      </c>
      <c r="H365" s="313">
        <f>H366</f>
        <v>0</v>
      </c>
    </row>
    <row r="366" spans="1:8" ht="25.5" x14ac:dyDescent="0.2">
      <c r="A366" s="105" t="s">
        <v>388</v>
      </c>
      <c r="B366" s="90" t="s">
        <v>38</v>
      </c>
      <c r="C366" s="127">
        <v>4</v>
      </c>
      <c r="D366" s="127">
        <v>1</v>
      </c>
      <c r="E366" s="141" t="s">
        <v>243</v>
      </c>
      <c r="F366" s="90" t="s">
        <v>174</v>
      </c>
      <c r="G366" s="313">
        <f>G367</f>
        <v>12.5</v>
      </c>
      <c r="H366" s="313">
        <f>H367</f>
        <v>0</v>
      </c>
    </row>
    <row r="367" spans="1:8" ht="25.5" x14ac:dyDescent="0.2">
      <c r="A367" s="77" t="s">
        <v>391</v>
      </c>
      <c r="B367" s="91" t="s">
        <v>38</v>
      </c>
      <c r="C367" s="129">
        <v>4</v>
      </c>
      <c r="D367" s="129">
        <v>1</v>
      </c>
      <c r="E367" s="91" t="s">
        <v>243</v>
      </c>
      <c r="F367" s="91" t="s">
        <v>86</v>
      </c>
      <c r="G367" s="314">
        <v>12.5</v>
      </c>
      <c r="H367" s="314">
        <v>0</v>
      </c>
    </row>
    <row r="368" spans="1:8" ht="51" x14ac:dyDescent="0.2">
      <c r="A368" s="83" t="s">
        <v>460</v>
      </c>
      <c r="B368" s="90" t="s">
        <v>38</v>
      </c>
      <c r="C368" s="127">
        <v>4</v>
      </c>
      <c r="D368" s="127">
        <v>12</v>
      </c>
      <c r="E368" s="90" t="s">
        <v>433</v>
      </c>
      <c r="F368" s="90"/>
      <c r="G368" s="313">
        <f t="shared" ref="G368:H370" si="36">G369</f>
        <v>677.6</v>
      </c>
      <c r="H368" s="313">
        <f t="shared" si="36"/>
        <v>0</v>
      </c>
    </row>
    <row r="369" spans="1:8" ht="38.25" x14ac:dyDescent="0.2">
      <c r="A369" s="83" t="s">
        <v>369</v>
      </c>
      <c r="B369" s="90" t="s">
        <v>38</v>
      </c>
      <c r="C369" s="127">
        <v>4</v>
      </c>
      <c r="D369" s="127">
        <v>12</v>
      </c>
      <c r="E369" s="90" t="s">
        <v>433</v>
      </c>
      <c r="F369" s="90" t="s">
        <v>164</v>
      </c>
      <c r="G369" s="313">
        <f t="shared" si="36"/>
        <v>677.6</v>
      </c>
      <c r="H369" s="313">
        <f t="shared" si="36"/>
        <v>0</v>
      </c>
    </row>
    <row r="370" spans="1:8" ht="15" x14ac:dyDescent="0.2">
      <c r="A370" s="161" t="s">
        <v>167</v>
      </c>
      <c r="B370" s="90" t="s">
        <v>38</v>
      </c>
      <c r="C370" s="127">
        <v>4</v>
      </c>
      <c r="D370" s="127">
        <v>12</v>
      </c>
      <c r="E370" s="90" t="s">
        <v>433</v>
      </c>
      <c r="F370" s="90" t="s">
        <v>165</v>
      </c>
      <c r="G370" s="317">
        <f t="shared" si="36"/>
        <v>677.6</v>
      </c>
      <c r="H370" s="317">
        <f t="shared" si="36"/>
        <v>0</v>
      </c>
    </row>
    <row r="371" spans="1:8" ht="15" x14ac:dyDescent="0.2">
      <c r="A371" s="150" t="s">
        <v>97</v>
      </c>
      <c r="B371" s="91" t="s">
        <v>38</v>
      </c>
      <c r="C371" s="129">
        <v>4</v>
      </c>
      <c r="D371" s="129">
        <v>12</v>
      </c>
      <c r="E371" s="91" t="s">
        <v>433</v>
      </c>
      <c r="F371" s="91" t="s">
        <v>98</v>
      </c>
      <c r="G371" s="314">
        <v>677.6</v>
      </c>
      <c r="H371" s="314">
        <v>0</v>
      </c>
    </row>
    <row r="372" spans="1:8" ht="15" x14ac:dyDescent="0.2">
      <c r="A372" s="284" t="s">
        <v>52</v>
      </c>
      <c r="B372" s="135" t="s">
        <v>38</v>
      </c>
      <c r="C372" s="286">
        <v>7</v>
      </c>
      <c r="D372" s="286">
        <v>0</v>
      </c>
      <c r="E372" s="309" t="s">
        <v>7</v>
      </c>
      <c r="F372" s="135" t="s">
        <v>7</v>
      </c>
      <c r="G372" s="318">
        <f>G373</f>
        <v>24161.7</v>
      </c>
      <c r="H372" s="318">
        <f>H373</f>
        <v>26549.9</v>
      </c>
    </row>
    <row r="373" spans="1:8" ht="15" x14ac:dyDescent="0.2">
      <c r="A373" s="83" t="s">
        <v>20</v>
      </c>
      <c r="B373" s="90" t="s">
        <v>38</v>
      </c>
      <c r="C373" s="127">
        <v>7</v>
      </c>
      <c r="D373" s="127">
        <v>2</v>
      </c>
      <c r="E373" s="139" t="s">
        <v>7</v>
      </c>
      <c r="F373" s="90" t="s">
        <v>7</v>
      </c>
      <c r="G373" s="319">
        <f>G374</f>
        <v>24161.7</v>
      </c>
      <c r="H373" s="319">
        <f>H374</f>
        <v>26549.9</v>
      </c>
    </row>
    <row r="374" spans="1:8" ht="15" x14ac:dyDescent="0.2">
      <c r="A374" s="83" t="s">
        <v>148</v>
      </c>
      <c r="B374" s="90" t="s">
        <v>38</v>
      </c>
      <c r="C374" s="127">
        <v>7</v>
      </c>
      <c r="D374" s="127">
        <v>2</v>
      </c>
      <c r="E374" s="90" t="s">
        <v>147</v>
      </c>
      <c r="F374" s="90"/>
      <c r="G374" s="319">
        <f>G375+G379+G392+G397</f>
        <v>24161.7</v>
      </c>
      <c r="H374" s="319">
        <f>H375+H379+H392+H397</f>
        <v>26549.9</v>
      </c>
    </row>
    <row r="375" spans="1:8" ht="51" x14ac:dyDescent="0.2">
      <c r="A375" s="83" t="s">
        <v>195</v>
      </c>
      <c r="B375" s="90" t="s">
        <v>38</v>
      </c>
      <c r="C375" s="127">
        <v>7</v>
      </c>
      <c r="D375" s="127">
        <v>2</v>
      </c>
      <c r="E375" s="90" t="s">
        <v>196</v>
      </c>
      <c r="F375" s="90"/>
      <c r="G375" s="292">
        <f>G377</f>
        <v>23761.7</v>
      </c>
      <c r="H375" s="292">
        <f>H377</f>
        <v>26549.9</v>
      </c>
    </row>
    <row r="376" spans="1:8" ht="25.5" x14ac:dyDescent="0.2">
      <c r="A376" s="83" t="s">
        <v>166</v>
      </c>
      <c r="B376" s="90" t="s">
        <v>38</v>
      </c>
      <c r="C376" s="127">
        <v>7</v>
      </c>
      <c r="D376" s="127">
        <v>2</v>
      </c>
      <c r="E376" s="90" t="s">
        <v>196</v>
      </c>
      <c r="F376" s="90" t="s">
        <v>164</v>
      </c>
      <c r="G376" s="320">
        <f>G377</f>
        <v>23761.7</v>
      </c>
      <c r="H376" s="320">
        <f>H377</f>
        <v>26549.9</v>
      </c>
    </row>
    <row r="377" spans="1:8" ht="15" x14ac:dyDescent="0.2">
      <c r="A377" s="83" t="s">
        <v>169</v>
      </c>
      <c r="B377" s="90" t="s">
        <v>38</v>
      </c>
      <c r="C377" s="127">
        <v>7</v>
      </c>
      <c r="D377" s="127">
        <v>2</v>
      </c>
      <c r="E377" s="90" t="s">
        <v>196</v>
      </c>
      <c r="F377" s="90" t="s">
        <v>168</v>
      </c>
      <c r="G377" s="320">
        <f>G378</f>
        <v>23761.7</v>
      </c>
      <c r="H377" s="320">
        <f>H378</f>
        <v>26549.9</v>
      </c>
    </row>
    <row r="378" spans="1:8" ht="51" x14ac:dyDescent="0.2">
      <c r="A378" s="150" t="s">
        <v>392</v>
      </c>
      <c r="B378" s="91" t="s">
        <v>38</v>
      </c>
      <c r="C378" s="129">
        <v>7</v>
      </c>
      <c r="D378" s="129">
        <v>2</v>
      </c>
      <c r="E378" s="91" t="s">
        <v>196</v>
      </c>
      <c r="F378" s="91" t="s">
        <v>93</v>
      </c>
      <c r="G378" s="290">
        <v>23761.7</v>
      </c>
      <c r="H378" s="290">
        <v>26549.9</v>
      </c>
    </row>
    <row r="379" spans="1:8" ht="24" x14ac:dyDescent="0.2">
      <c r="A379" s="5" t="s">
        <v>470</v>
      </c>
      <c r="B379" s="90" t="s">
        <v>38</v>
      </c>
      <c r="C379" s="127">
        <v>7</v>
      </c>
      <c r="D379" s="127">
        <v>2</v>
      </c>
      <c r="E379" s="90" t="s">
        <v>215</v>
      </c>
      <c r="F379" s="90"/>
      <c r="G379" s="313">
        <f>G388+G384+G380</f>
        <v>255</v>
      </c>
      <c r="H379" s="313">
        <f>H388+H384+H380</f>
        <v>0</v>
      </c>
    </row>
    <row r="380" spans="1:8" ht="15" x14ac:dyDescent="0.2">
      <c r="A380" s="83" t="s">
        <v>219</v>
      </c>
      <c r="B380" s="90" t="s">
        <v>38</v>
      </c>
      <c r="C380" s="127">
        <v>7</v>
      </c>
      <c r="D380" s="127">
        <v>2</v>
      </c>
      <c r="E380" s="90" t="s">
        <v>218</v>
      </c>
      <c r="F380" s="90"/>
      <c r="G380" s="313">
        <f t="shared" ref="G380:H382" si="37">G381</f>
        <v>100</v>
      </c>
      <c r="H380" s="313">
        <f t="shared" si="37"/>
        <v>0</v>
      </c>
    </row>
    <row r="381" spans="1:8" ht="25.5" x14ac:dyDescent="0.2">
      <c r="A381" s="83" t="s">
        <v>166</v>
      </c>
      <c r="B381" s="90" t="s">
        <v>38</v>
      </c>
      <c r="C381" s="127">
        <v>7</v>
      </c>
      <c r="D381" s="127">
        <v>2</v>
      </c>
      <c r="E381" s="90" t="s">
        <v>218</v>
      </c>
      <c r="F381" s="90" t="s">
        <v>164</v>
      </c>
      <c r="G381" s="313">
        <f t="shared" si="37"/>
        <v>100</v>
      </c>
      <c r="H381" s="313">
        <f t="shared" si="37"/>
        <v>0</v>
      </c>
    </row>
    <row r="382" spans="1:8" ht="15" x14ac:dyDescent="0.2">
      <c r="A382" s="83" t="s">
        <v>169</v>
      </c>
      <c r="B382" s="90" t="s">
        <v>38</v>
      </c>
      <c r="C382" s="127">
        <v>7</v>
      </c>
      <c r="D382" s="127">
        <v>2</v>
      </c>
      <c r="E382" s="90" t="s">
        <v>218</v>
      </c>
      <c r="F382" s="90" t="s">
        <v>168</v>
      </c>
      <c r="G382" s="313">
        <f t="shared" si="37"/>
        <v>100</v>
      </c>
      <c r="H382" s="313">
        <f t="shared" si="37"/>
        <v>0</v>
      </c>
    </row>
    <row r="383" spans="1:8" ht="15" x14ac:dyDescent="0.2">
      <c r="A383" s="150" t="s">
        <v>99</v>
      </c>
      <c r="B383" s="91" t="s">
        <v>38</v>
      </c>
      <c r="C383" s="129">
        <v>7</v>
      </c>
      <c r="D383" s="129">
        <v>2</v>
      </c>
      <c r="E383" s="91" t="s">
        <v>218</v>
      </c>
      <c r="F383" s="91" t="s">
        <v>100</v>
      </c>
      <c r="G383" s="314">
        <v>100</v>
      </c>
      <c r="H383" s="314">
        <v>0</v>
      </c>
    </row>
    <row r="384" spans="1:8" ht="51" x14ac:dyDescent="0.2">
      <c r="A384" s="83" t="s">
        <v>458</v>
      </c>
      <c r="B384" s="90" t="s">
        <v>38</v>
      </c>
      <c r="C384" s="127">
        <v>7</v>
      </c>
      <c r="D384" s="127">
        <v>2</v>
      </c>
      <c r="E384" s="90" t="s">
        <v>220</v>
      </c>
      <c r="F384" s="90"/>
      <c r="G384" s="313">
        <f t="shared" ref="G384:H386" si="38">G385</f>
        <v>55</v>
      </c>
      <c r="H384" s="313">
        <f t="shared" si="38"/>
        <v>0</v>
      </c>
    </row>
    <row r="385" spans="1:8" ht="25.5" x14ac:dyDescent="0.2">
      <c r="A385" s="83" t="s">
        <v>166</v>
      </c>
      <c r="B385" s="90" t="s">
        <v>38</v>
      </c>
      <c r="C385" s="127">
        <v>7</v>
      </c>
      <c r="D385" s="127">
        <v>2</v>
      </c>
      <c r="E385" s="90" t="s">
        <v>220</v>
      </c>
      <c r="F385" s="90" t="s">
        <v>164</v>
      </c>
      <c r="G385" s="313">
        <f t="shared" si="38"/>
        <v>55</v>
      </c>
      <c r="H385" s="313">
        <f t="shared" si="38"/>
        <v>0</v>
      </c>
    </row>
    <row r="386" spans="1:8" ht="15" x14ac:dyDescent="0.2">
      <c r="A386" s="83" t="s">
        <v>169</v>
      </c>
      <c r="B386" s="90" t="s">
        <v>38</v>
      </c>
      <c r="C386" s="127">
        <v>7</v>
      </c>
      <c r="D386" s="127">
        <v>2</v>
      </c>
      <c r="E386" s="90" t="s">
        <v>220</v>
      </c>
      <c r="F386" s="90" t="s">
        <v>168</v>
      </c>
      <c r="G386" s="313">
        <f t="shared" si="38"/>
        <v>55</v>
      </c>
      <c r="H386" s="313">
        <f t="shared" si="38"/>
        <v>0</v>
      </c>
    </row>
    <row r="387" spans="1:8" ht="15" x14ac:dyDescent="0.2">
      <c r="A387" s="150" t="s">
        <v>99</v>
      </c>
      <c r="B387" s="91" t="s">
        <v>38</v>
      </c>
      <c r="C387" s="129">
        <v>7</v>
      </c>
      <c r="D387" s="129">
        <v>2</v>
      </c>
      <c r="E387" s="91" t="s">
        <v>220</v>
      </c>
      <c r="F387" s="91" t="s">
        <v>100</v>
      </c>
      <c r="G387" s="314">
        <v>55</v>
      </c>
      <c r="H387" s="314">
        <v>0</v>
      </c>
    </row>
    <row r="388" spans="1:8" ht="15" x14ac:dyDescent="0.2">
      <c r="A388" s="83" t="s">
        <v>226</v>
      </c>
      <c r="B388" s="90" t="s">
        <v>38</v>
      </c>
      <c r="C388" s="127">
        <v>7</v>
      </c>
      <c r="D388" s="127">
        <v>2</v>
      </c>
      <c r="E388" s="90" t="s">
        <v>223</v>
      </c>
      <c r="F388" s="90"/>
      <c r="G388" s="313">
        <f t="shared" ref="G388:H390" si="39">G389</f>
        <v>100</v>
      </c>
      <c r="H388" s="313">
        <f t="shared" si="39"/>
        <v>0</v>
      </c>
    </row>
    <row r="389" spans="1:8" ht="25.5" x14ac:dyDescent="0.2">
      <c r="A389" s="83" t="s">
        <v>166</v>
      </c>
      <c r="B389" s="90" t="s">
        <v>38</v>
      </c>
      <c r="C389" s="127">
        <v>7</v>
      </c>
      <c r="D389" s="127">
        <v>2</v>
      </c>
      <c r="E389" s="90" t="s">
        <v>223</v>
      </c>
      <c r="F389" s="90" t="s">
        <v>164</v>
      </c>
      <c r="G389" s="313">
        <f t="shared" si="39"/>
        <v>100</v>
      </c>
      <c r="H389" s="313">
        <f t="shared" si="39"/>
        <v>0</v>
      </c>
    </row>
    <row r="390" spans="1:8" ht="15" x14ac:dyDescent="0.2">
      <c r="A390" s="83" t="s">
        <v>169</v>
      </c>
      <c r="B390" s="90" t="s">
        <v>38</v>
      </c>
      <c r="C390" s="127">
        <v>7</v>
      </c>
      <c r="D390" s="127">
        <v>2</v>
      </c>
      <c r="E390" s="90" t="s">
        <v>223</v>
      </c>
      <c r="F390" s="90" t="s">
        <v>168</v>
      </c>
      <c r="G390" s="313">
        <f t="shared" si="39"/>
        <v>100</v>
      </c>
      <c r="H390" s="313">
        <f t="shared" si="39"/>
        <v>0</v>
      </c>
    </row>
    <row r="391" spans="1:8" ht="15" x14ac:dyDescent="0.2">
      <c r="A391" s="150" t="s">
        <v>99</v>
      </c>
      <c r="B391" s="91" t="s">
        <v>38</v>
      </c>
      <c r="C391" s="129">
        <v>7</v>
      </c>
      <c r="D391" s="129">
        <v>2</v>
      </c>
      <c r="E391" s="91" t="s">
        <v>223</v>
      </c>
      <c r="F391" s="91" t="s">
        <v>100</v>
      </c>
      <c r="G391" s="314">
        <v>100</v>
      </c>
      <c r="H391" s="314">
        <v>0</v>
      </c>
    </row>
    <row r="392" spans="1:8" ht="24" x14ac:dyDescent="0.2">
      <c r="A392" s="5" t="s">
        <v>471</v>
      </c>
      <c r="B392" s="90" t="s">
        <v>38</v>
      </c>
      <c r="C392" s="127">
        <v>7</v>
      </c>
      <c r="D392" s="127">
        <v>2</v>
      </c>
      <c r="E392" s="90" t="s">
        <v>227</v>
      </c>
      <c r="F392" s="90"/>
      <c r="G392" s="292">
        <f>G393</f>
        <v>18</v>
      </c>
      <c r="H392" s="292">
        <f>H393</f>
        <v>0</v>
      </c>
    </row>
    <row r="393" spans="1:8" ht="25.5" x14ac:dyDescent="0.2">
      <c r="A393" s="83" t="s">
        <v>231</v>
      </c>
      <c r="B393" s="90" t="s">
        <v>38</v>
      </c>
      <c r="C393" s="127">
        <v>7</v>
      </c>
      <c r="D393" s="127">
        <v>2</v>
      </c>
      <c r="E393" s="90" t="s">
        <v>230</v>
      </c>
      <c r="F393" s="90"/>
      <c r="G393" s="313">
        <f t="shared" ref="G393:H395" si="40">G394</f>
        <v>18</v>
      </c>
      <c r="H393" s="313">
        <f t="shared" si="40"/>
        <v>0</v>
      </c>
    </row>
    <row r="394" spans="1:8" ht="25.5" x14ac:dyDescent="0.2">
      <c r="A394" s="83" t="s">
        <v>166</v>
      </c>
      <c r="B394" s="90" t="s">
        <v>38</v>
      </c>
      <c r="C394" s="127">
        <v>7</v>
      </c>
      <c r="D394" s="127">
        <v>2</v>
      </c>
      <c r="E394" s="90" t="s">
        <v>230</v>
      </c>
      <c r="F394" s="90" t="s">
        <v>164</v>
      </c>
      <c r="G394" s="313">
        <f t="shared" si="40"/>
        <v>18</v>
      </c>
      <c r="H394" s="313">
        <f t="shared" si="40"/>
        <v>0</v>
      </c>
    </row>
    <row r="395" spans="1:8" ht="15" x14ac:dyDescent="0.2">
      <c r="A395" s="83" t="s">
        <v>169</v>
      </c>
      <c r="B395" s="90" t="s">
        <v>38</v>
      </c>
      <c r="C395" s="127">
        <v>7</v>
      </c>
      <c r="D395" s="127">
        <v>2</v>
      </c>
      <c r="E395" s="90" t="s">
        <v>230</v>
      </c>
      <c r="F395" s="90" t="s">
        <v>168</v>
      </c>
      <c r="G395" s="313">
        <f t="shared" si="40"/>
        <v>18</v>
      </c>
      <c r="H395" s="313">
        <f t="shared" si="40"/>
        <v>0</v>
      </c>
    </row>
    <row r="396" spans="1:8" ht="15" x14ac:dyDescent="0.2">
      <c r="A396" s="150" t="s">
        <v>99</v>
      </c>
      <c r="B396" s="91" t="s">
        <v>38</v>
      </c>
      <c r="C396" s="129">
        <v>7</v>
      </c>
      <c r="D396" s="129">
        <v>2</v>
      </c>
      <c r="E396" s="91" t="s">
        <v>230</v>
      </c>
      <c r="F396" s="91" t="s">
        <v>100</v>
      </c>
      <c r="G396" s="314">
        <v>18</v>
      </c>
      <c r="H396" s="314">
        <v>0</v>
      </c>
    </row>
    <row r="397" spans="1:8" ht="38.25" x14ac:dyDescent="0.2">
      <c r="A397" s="83" t="s">
        <v>256</v>
      </c>
      <c r="B397" s="90" t="s">
        <v>38</v>
      </c>
      <c r="C397" s="127">
        <v>7</v>
      </c>
      <c r="D397" s="127">
        <v>2</v>
      </c>
      <c r="E397" s="90" t="s">
        <v>252</v>
      </c>
      <c r="F397" s="90"/>
      <c r="G397" s="292">
        <f>G401+G405</f>
        <v>127</v>
      </c>
      <c r="H397" s="292">
        <f>H401+H405</f>
        <v>0</v>
      </c>
    </row>
    <row r="398" spans="1:8" ht="38.25" x14ac:dyDescent="0.2">
      <c r="A398" s="83" t="s">
        <v>253</v>
      </c>
      <c r="B398" s="90" t="s">
        <v>38</v>
      </c>
      <c r="C398" s="127">
        <v>7</v>
      </c>
      <c r="D398" s="127">
        <v>2</v>
      </c>
      <c r="E398" s="90" t="s">
        <v>254</v>
      </c>
      <c r="F398" s="90"/>
      <c r="G398" s="292">
        <f t="shared" ref="G398:H400" si="41">G399</f>
        <v>107</v>
      </c>
      <c r="H398" s="292">
        <f t="shared" si="41"/>
        <v>0</v>
      </c>
    </row>
    <row r="399" spans="1:8" ht="25.5" x14ac:dyDescent="0.2">
      <c r="A399" s="83" t="s">
        <v>166</v>
      </c>
      <c r="B399" s="90" t="s">
        <v>38</v>
      </c>
      <c r="C399" s="127">
        <v>7</v>
      </c>
      <c r="D399" s="127">
        <v>2</v>
      </c>
      <c r="E399" s="90" t="s">
        <v>254</v>
      </c>
      <c r="F399" s="90" t="s">
        <v>164</v>
      </c>
      <c r="G399" s="313">
        <f t="shared" si="41"/>
        <v>107</v>
      </c>
      <c r="H399" s="313">
        <f t="shared" si="41"/>
        <v>0</v>
      </c>
    </row>
    <row r="400" spans="1:8" ht="15" x14ac:dyDescent="0.2">
      <c r="A400" s="83" t="s">
        <v>169</v>
      </c>
      <c r="B400" s="90" t="s">
        <v>38</v>
      </c>
      <c r="C400" s="127">
        <v>7</v>
      </c>
      <c r="D400" s="127">
        <v>2</v>
      </c>
      <c r="E400" s="90" t="s">
        <v>254</v>
      </c>
      <c r="F400" s="90" t="s">
        <v>168</v>
      </c>
      <c r="G400" s="313">
        <f t="shared" si="41"/>
        <v>107</v>
      </c>
      <c r="H400" s="313">
        <f t="shared" si="41"/>
        <v>0</v>
      </c>
    </row>
    <row r="401" spans="1:8" ht="15" x14ac:dyDescent="0.2">
      <c r="A401" s="150" t="s">
        <v>99</v>
      </c>
      <c r="B401" s="91" t="s">
        <v>38</v>
      </c>
      <c r="C401" s="129">
        <v>7</v>
      </c>
      <c r="D401" s="129">
        <v>2</v>
      </c>
      <c r="E401" s="91" t="s">
        <v>254</v>
      </c>
      <c r="F401" s="91" t="s">
        <v>100</v>
      </c>
      <c r="G401" s="314">
        <v>107</v>
      </c>
      <c r="H401" s="314">
        <v>0</v>
      </c>
    </row>
    <row r="402" spans="1:8" ht="38.25" x14ac:dyDescent="0.2">
      <c r="A402" s="83" t="s">
        <v>456</v>
      </c>
      <c r="B402" s="90" t="s">
        <v>38</v>
      </c>
      <c r="C402" s="127">
        <v>7</v>
      </c>
      <c r="D402" s="127">
        <v>2</v>
      </c>
      <c r="E402" s="90" t="s">
        <v>255</v>
      </c>
      <c r="F402" s="90"/>
      <c r="G402" s="292">
        <f t="shared" ref="G402:H404" si="42">G403</f>
        <v>20</v>
      </c>
      <c r="H402" s="292">
        <f t="shared" si="42"/>
        <v>0</v>
      </c>
    </row>
    <row r="403" spans="1:8" ht="25.5" x14ac:dyDescent="0.2">
      <c r="A403" s="83" t="s">
        <v>166</v>
      </c>
      <c r="B403" s="90" t="s">
        <v>38</v>
      </c>
      <c r="C403" s="127">
        <v>7</v>
      </c>
      <c r="D403" s="127">
        <v>2</v>
      </c>
      <c r="E403" s="90" t="s">
        <v>255</v>
      </c>
      <c r="F403" s="90" t="s">
        <v>164</v>
      </c>
      <c r="G403" s="313">
        <f t="shared" si="42"/>
        <v>20</v>
      </c>
      <c r="H403" s="313">
        <f t="shared" si="42"/>
        <v>0</v>
      </c>
    </row>
    <row r="404" spans="1:8" ht="15" x14ac:dyDescent="0.2">
      <c r="A404" s="83" t="s">
        <v>169</v>
      </c>
      <c r="B404" s="90" t="s">
        <v>38</v>
      </c>
      <c r="C404" s="127">
        <v>7</v>
      </c>
      <c r="D404" s="127">
        <v>2</v>
      </c>
      <c r="E404" s="90" t="s">
        <v>255</v>
      </c>
      <c r="F404" s="90" t="s">
        <v>168</v>
      </c>
      <c r="G404" s="313">
        <f t="shared" si="42"/>
        <v>20</v>
      </c>
      <c r="H404" s="313">
        <f t="shared" si="42"/>
        <v>0</v>
      </c>
    </row>
    <row r="405" spans="1:8" ht="15" x14ac:dyDescent="0.2">
      <c r="A405" s="150" t="s">
        <v>99</v>
      </c>
      <c r="B405" s="91" t="s">
        <v>38</v>
      </c>
      <c r="C405" s="129">
        <v>7</v>
      </c>
      <c r="D405" s="129">
        <v>2</v>
      </c>
      <c r="E405" s="91" t="s">
        <v>255</v>
      </c>
      <c r="F405" s="91" t="s">
        <v>100</v>
      </c>
      <c r="G405" s="314">
        <v>20</v>
      </c>
      <c r="H405" s="314">
        <v>0</v>
      </c>
    </row>
    <row r="406" spans="1:8" ht="15" x14ac:dyDescent="0.2">
      <c r="A406" s="284" t="s">
        <v>69</v>
      </c>
      <c r="B406" s="135" t="s">
        <v>38</v>
      </c>
      <c r="C406" s="286">
        <v>8</v>
      </c>
      <c r="D406" s="286">
        <v>0</v>
      </c>
      <c r="E406" s="309" t="s">
        <v>7</v>
      </c>
      <c r="F406" s="135" t="s">
        <v>7</v>
      </c>
      <c r="G406" s="310">
        <f>G407+G457</f>
        <v>128579.59999999999</v>
      </c>
      <c r="H406" s="310">
        <f>H407+H457</f>
        <v>145374</v>
      </c>
    </row>
    <row r="407" spans="1:8" ht="15" x14ac:dyDescent="0.2">
      <c r="A407" s="83" t="s">
        <v>31</v>
      </c>
      <c r="B407" s="90" t="s">
        <v>38</v>
      </c>
      <c r="C407" s="127">
        <v>8</v>
      </c>
      <c r="D407" s="127">
        <v>1</v>
      </c>
      <c r="E407" s="90" t="s">
        <v>7</v>
      </c>
      <c r="F407" s="90" t="s">
        <v>7</v>
      </c>
      <c r="G407" s="292">
        <f>G408</f>
        <v>101406.7</v>
      </c>
      <c r="H407" s="292">
        <f>H408</f>
        <v>118446</v>
      </c>
    </row>
    <row r="408" spans="1:8" ht="15" x14ac:dyDescent="0.2">
      <c r="A408" s="83" t="s">
        <v>148</v>
      </c>
      <c r="B408" s="90" t="s">
        <v>38</v>
      </c>
      <c r="C408" s="127">
        <v>8</v>
      </c>
      <c r="D408" s="127">
        <v>1</v>
      </c>
      <c r="E408" s="90" t="s">
        <v>147</v>
      </c>
      <c r="F408" s="90"/>
      <c r="G408" s="292">
        <f>G409+G413+G422+G440+G435+G449+G453</f>
        <v>101406.7</v>
      </c>
      <c r="H408" s="292">
        <f>H409+H413+H422+H440+H435+H449+H453</f>
        <v>118446</v>
      </c>
    </row>
    <row r="409" spans="1:8" ht="51" x14ac:dyDescent="0.2">
      <c r="A409" s="83" t="s">
        <v>195</v>
      </c>
      <c r="B409" s="90" t="s">
        <v>38</v>
      </c>
      <c r="C409" s="127">
        <v>8</v>
      </c>
      <c r="D409" s="127">
        <v>1</v>
      </c>
      <c r="E409" s="90" t="s">
        <v>196</v>
      </c>
      <c r="F409" s="90"/>
      <c r="G409" s="292">
        <f t="shared" ref="G409:H411" si="43">G410</f>
        <v>98824.4</v>
      </c>
      <c r="H409" s="292">
        <f t="shared" si="43"/>
        <v>116871.3</v>
      </c>
    </row>
    <row r="410" spans="1:8" ht="25.5" x14ac:dyDescent="0.2">
      <c r="A410" s="83" t="s">
        <v>166</v>
      </c>
      <c r="B410" s="90" t="s">
        <v>38</v>
      </c>
      <c r="C410" s="127">
        <v>8</v>
      </c>
      <c r="D410" s="127">
        <v>1</v>
      </c>
      <c r="E410" s="90" t="s">
        <v>196</v>
      </c>
      <c r="F410" s="90" t="s">
        <v>164</v>
      </c>
      <c r="G410" s="292">
        <f t="shared" si="43"/>
        <v>98824.4</v>
      </c>
      <c r="H410" s="292">
        <f t="shared" si="43"/>
        <v>116871.3</v>
      </c>
    </row>
    <row r="411" spans="1:8" ht="15" x14ac:dyDescent="0.2">
      <c r="A411" s="161" t="s">
        <v>167</v>
      </c>
      <c r="B411" s="90" t="s">
        <v>38</v>
      </c>
      <c r="C411" s="127">
        <v>8</v>
      </c>
      <c r="D411" s="127">
        <v>1</v>
      </c>
      <c r="E411" s="90" t="s">
        <v>196</v>
      </c>
      <c r="F411" s="90" t="s">
        <v>165</v>
      </c>
      <c r="G411" s="292">
        <f t="shared" si="43"/>
        <v>98824.4</v>
      </c>
      <c r="H411" s="292">
        <f t="shared" si="43"/>
        <v>116871.3</v>
      </c>
    </row>
    <row r="412" spans="1:8" ht="51" x14ac:dyDescent="0.2">
      <c r="A412" s="150" t="s">
        <v>393</v>
      </c>
      <c r="B412" s="91" t="s">
        <v>38</v>
      </c>
      <c r="C412" s="129">
        <v>8</v>
      </c>
      <c r="D412" s="129">
        <v>1</v>
      </c>
      <c r="E412" s="91" t="s">
        <v>196</v>
      </c>
      <c r="F412" s="91" t="s">
        <v>96</v>
      </c>
      <c r="G412" s="290">
        <v>98824.4</v>
      </c>
      <c r="H412" s="290">
        <v>116871.3</v>
      </c>
    </row>
    <row r="413" spans="1:8" ht="24" x14ac:dyDescent="0.2">
      <c r="A413" s="5" t="s">
        <v>471</v>
      </c>
      <c r="B413" s="90" t="s">
        <v>38</v>
      </c>
      <c r="C413" s="127">
        <v>8</v>
      </c>
      <c r="D413" s="127">
        <v>1</v>
      </c>
      <c r="E413" s="90" t="s">
        <v>227</v>
      </c>
      <c r="F413" s="90"/>
      <c r="G413" s="292">
        <f>G417+G421</f>
        <v>330</v>
      </c>
      <c r="H413" s="292">
        <f>H417+H421</f>
        <v>0</v>
      </c>
    </row>
    <row r="414" spans="1:8" ht="25.5" x14ac:dyDescent="0.2">
      <c r="A414" s="83" t="s">
        <v>229</v>
      </c>
      <c r="B414" s="90" t="s">
        <v>38</v>
      </c>
      <c r="C414" s="127">
        <v>8</v>
      </c>
      <c r="D414" s="127">
        <v>1</v>
      </c>
      <c r="E414" s="90" t="s">
        <v>228</v>
      </c>
      <c r="F414" s="90"/>
      <c r="G414" s="292">
        <f t="shared" ref="G414:H416" si="44">G415</f>
        <v>30</v>
      </c>
      <c r="H414" s="292">
        <f t="shared" si="44"/>
        <v>0</v>
      </c>
    </row>
    <row r="415" spans="1:8" ht="25.5" x14ac:dyDescent="0.2">
      <c r="A415" s="83" t="s">
        <v>166</v>
      </c>
      <c r="B415" s="90" t="s">
        <v>38</v>
      </c>
      <c r="C415" s="127">
        <v>8</v>
      </c>
      <c r="D415" s="127">
        <v>1</v>
      </c>
      <c r="E415" s="90" t="s">
        <v>228</v>
      </c>
      <c r="F415" s="90" t="s">
        <v>164</v>
      </c>
      <c r="G415" s="313">
        <f t="shared" si="44"/>
        <v>30</v>
      </c>
      <c r="H415" s="313">
        <f t="shared" si="44"/>
        <v>0</v>
      </c>
    </row>
    <row r="416" spans="1:8" ht="15" x14ac:dyDescent="0.2">
      <c r="A416" s="161" t="s">
        <v>167</v>
      </c>
      <c r="B416" s="90" t="s">
        <v>38</v>
      </c>
      <c r="C416" s="127">
        <v>8</v>
      </c>
      <c r="D416" s="127">
        <v>1</v>
      </c>
      <c r="E416" s="90" t="s">
        <v>228</v>
      </c>
      <c r="F416" s="90" t="s">
        <v>165</v>
      </c>
      <c r="G416" s="313">
        <f t="shared" si="44"/>
        <v>30</v>
      </c>
      <c r="H416" s="313">
        <f t="shared" si="44"/>
        <v>0</v>
      </c>
    </row>
    <row r="417" spans="1:8" ht="15" x14ac:dyDescent="0.2">
      <c r="A417" s="150" t="s">
        <v>97</v>
      </c>
      <c r="B417" s="91" t="s">
        <v>38</v>
      </c>
      <c r="C417" s="129">
        <v>8</v>
      </c>
      <c r="D417" s="129">
        <v>1</v>
      </c>
      <c r="E417" s="91" t="s">
        <v>228</v>
      </c>
      <c r="F417" s="91" t="s">
        <v>98</v>
      </c>
      <c r="G417" s="314">
        <v>30</v>
      </c>
      <c r="H417" s="314">
        <v>0</v>
      </c>
    </row>
    <row r="418" spans="1:8" ht="25.5" x14ac:dyDescent="0.2">
      <c r="A418" s="83" t="s">
        <v>231</v>
      </c>
      <c r="B418" s="90" t="s">
        <v>38</v>
      </c>
      <c r="C418" s="127">
        <v>8</v>
      </c>
      <c r="D418" s="127">
        <v>1</v>
      </c>
      <c r="E418" s="90" t="s">
        <v>230</v>
      </c>
      <c r="F418" s="90"/>
      <c r="G418" s="292">
        <f t="shared" ref="G418:H420" si="45">G419</f>
        <v>300</v>
      </c>
      <c r="H418" s="292">
        <f t="shared" si="45"/>
        <v>0</v>
      </c>
    </row>
    <row r="419" spans="1:8" ht="25.5" x14ac:dyDescent="0.2">
      <c r="A419" s="83" t="s">
        <v>166</v>
      </c>
      <c r="B419" s="90" t="s">
        <v>38</v>
      </c>
      <c r="C419" s="127">
        <v>8</v>
      </c>
      <c r="D419" s="127">
        <v>1</v>
      </c>
      <c r="E419" s="90" t="s">
        <v>230</v>
      </c>
      <c r="F419" s="90" t="s">
        <v>164</v>
      </c>
      <c r="G419" s="313">
        <f t="shared" si="45"/>
        <v>300</v>
      </c>
      <c r="H419" s="313">
        <f t="shared" si="45"/>
        <v>0</v>
      </c>
    </row>
    <row r="420" spans="1:8" ht="15" x14ac:dyDescent="0.2">
      <c r="A420" s="161" t="s">
        <v>167</v>
      </c>
      <c r="B420" s="90" t="s">
        <v>38</v>
      </c>
      <c r="C420" s="127">
        <v>8</v>
      </c>
      <c r="D420" s="127">
        <v>1</v>
      </c>
      <c r="E420" s="90" t="s">
        <v>230</v>
      </c>
      <c r="F420" s="90" t="s">
        <v>165</v>
      </c>
      <c r="G420" s="313">
        <f t="shared" si="45"/>
        <v>300</v>
      </c>
      <c r="H420" s="313">
        <f t="shared" si="45"/>
        <v>0</v>
      </c>
    </row>
    <row r="421" spans="1:8" ht="15" x14ac:dyDescent="0.2">
      <c r="A421" s="150" t="s">
        <v>97</v>
      </c>
      <c r="B421" s="91" t="s">
        <v>38</v>
      </c>
      <c r="C421" s="129">
        <v>8</v>
      </c>
      <c r="D421" s="129">
        <v>1</v>
      </c>
      <c r="E421" s="91" t="s">
        <v>230</v>
      </c>
      <c r="F421" s="91" t="s">
        <v>98</v>
      </c>
      <c r="G421" s="314">
        <v>300</v>
      </c>
      <c r="H421" s="314">
        <v>0</v>
      </c>
    </row>
    <row r="422" spans="1:8" ht="24" x14ac:dyDescent="0.2">
      <c r="A422" s="5" t="s">
        <v>464</v>
      </c>
      <c r="B422" s="90" t="s">
        <v>38</v>
      </c>
      <c r="C422" s="127">
        <v>8</v>
      </c>
      <c r="D422" s="127">
        <v>1</v>
      </c>
      <c r="E422" s="90" t="s">
        <v>232</v>
      </c>
      <c r="F422" s="90"/>
      <c r="G422" s="313">
        <f>G423+G427+G431</f>
        <v>323.60000000000002</v>
      </c>
      <c r="H422" s="313">
        <f>H423+H427+H431</f>
        <v>0</v>
      </c>
    </row>
    <row r="423" spans="1:8" ht="25.5" x14ac:dyDescent="0.2">
      <c r="A423" s="83" t="s">
        <v>234</v>
      </c>
      <c r="B423" s="90" t="s">
        <v>38</v>
      </c>
      <c r="C423" s="127">
        <v>8</v>
      </c>
      <c r="D423" s="127">
        <v>1</v>
      </c>
      <c r="E423" s="90" t="s">
        <v>233</v>
      </c>
      <c r="F423" s="90"/>
      <c r="G423" s="292">
        <f t="shared" ref="G423:H425" si="46">G424</f>
        <v>227.7</v>
      </c>
      <c r="H423" s="292">
        <f t="shared" si="46"/>
        <v>0</v>
      </c>
    </row>
    <row r="424" spans="1:8" ht="25.5" x14ac:dyDescent="0.2">
      <c r="A424" s="83" t="s">
        <v>166</v>
      </c>
      <c r="B424" s="90" t="s">
        <v>38</v>
      </c>
      <c r="C424" s="127">
        <v>8</v>
      </c>
      <c r="D424" s="127">
        <v>1</v>
      </c>
      <c r="E424" s="90" t="s">
        <v>233</v>
      </c>
      <c r="F424" s="90" t="s">
        <v>164</v>
      </c>
      <c r="G424" s="313">
        <f t="shared" si="46"/>
        <v>227.7</v>
      </c>
      <c r="H424" s="313">
        <f t="shared" si="46"/>
        <v>0</v>
      </c>
    </row>
    <row r="425" spans="1:8" ht="15" x14ac:dyDescent="0.2">
      <c r="A425" s="161" t="s">
        <v>167</v>
      </c>
      <c r="B425" s="90" t="s">
        <v>38</v>
      </c>
      <c r="C425" s="127">
        <v>8</v>
      </c>
      <c r="D425" s="127">
        <v>1</v>
      </c>
      <c r="E425" s="90" t="s">
        <v>233</v>
      </c>
      <c r="F425" s="90" t="s">
        <v>165</v>
      </c>
      <c r="G425" s="313">
        <f t="shared" si="46"/>
        <v>227.7</v>
      </c>
      <c r="H425" s="313">
        <f t="shared" si="46"/>
        <v>0</v>
      </c>
    </row>
    <row r="426" spans="1:8" ht="15" x14ac:dyDescent="0.2">
      <c r="A426" s="150" t="s">
        <v>97</v>
      </c>
      <c r="B426" s="91" t="s">
        <v>38</v>
      </c>
      <c r="C426" s="129">
        <v>8</v>
      </c>
      <c r="D426" s="129">
        <v>1</v>
      </c>
      <c r="E426" s="91" t="s">
        <v>233</v>
      </c>
      <c r="F426" s="91" t="s">
        <v>98</v>
      </c>
      <c r="G426" s="314">
        <v>227.7</v>
      </c>
      <c r="H426" s="314">
        <v>0</v>
      </c>
    </row>
    <row r="427" spans="1:8" ht="25.5" x14ac:dyDescent="0.2">
      <c r="A427" s="83" t="s">
        <v>237</v>
      </c>
      <c r="B427" s="90" t="s">
        <v>38</v>
      </c>
      <c r="C427" s="127">
        <v>8</v>
      </c>
      <c r="D427" s="127">
        <v>1</v>
      </c>
      <c r="E427" s="90" t="s">
        <v>238</v>
      </c>
      <c r="F427" s="90"/>
      <c r="G427" s="292">
        <f t="shared" ref="G427:H429" si="47">G428</f>
        <v>3.5</v>
      </c>
      <c r="H427" s="292">
        <f t="shared" si="47"/>
        <v>0</v>
      </c>
    </row>
    <row r="428" spans="1:8" ht="25.5" x14ac:dyDescent="0.2">
      <c r="A428" s="83" t="s">
        <v>166</v>
      </c>
      <c r="B428" s="90" t="s">
        <v>38</v>
      </c>
      <c r="C428" s="127">
        <v>8</v>
      </c>
      <c r="D428" s="127">
        <v>1</v>
      </c>
      <c r="E428" s="90" t="s">
        <v>238</v>
      </c>
      <c r="F428" s="90" t="s">
        <v>164</v>
      </c>
      <c r="G428" s="313">
        <f t="shared" si="47"/>
        <v>3.5</v>
      </c>
      <c r="H428" s="313">
        <f t="shared" si="47"/>
        <v>0</v>
      </c>
    </row>
    <row r="429" spans="1:8" ht="15" x14ac:dyDescent="0.2">
      <c r="A429" s="161" t="s">
        <v>167</v>
      </c>
      <c r="B429" s="90" t="s">
        <v>38</v>
      </c>
      <c r="C429" s="127">
        <v>8</v>
      </c>
      <c r="D429" s="127">
        <v>1</v>
      </c>
      <c r="E429" s="90" t="s">
        <v>238</v>
      </c>
      <c r="F429" s="90" t="s">
        <v>165</v>
      </c>
      <c r="G429" s="313">
        <f t="shared" si="47"/>
        <v>3.5</v>
      </c>
      <c r="H429" s="313">
        <f t="shared" si="47"/>
        <v>0</v>
      </c>
    </row>
    <row r="430" spans="1:8" ht="15" x14ac:dyDescent="0.2">
      <c r="A430" s="150" t="s">
        <v>97</v>
      </c>
      <c r="B430" s="91" t="s">
        <v>38</v>
      </c>
      <c r="C430" s="129">
        <v>8</v>
      </c>
      <c r="D430" s="129">
        <v>1</v>
      </c>
      <c r="E430" s="91" t="s">
        <v>238</v>
      </c>
      <c r="F430" s="91" t="s">
        <v>98</v>
      </c>
      <c r="G430" s="314">
        <v>3.5</v>
      </c>
      <c r="H430" s="314">
        <v>0</v>
      </c>
    </row>
    <row r="431" spans="1:8" ht="15" x14ac:dyDescent="0.2">
      <c r="A431" s="83" t="s">
        <v>278</v>
      </c>
      <c r="B431" s="90" t="s">
        <v>38</v>
      </c>
      <c r="C431" s="127">
        <v>8</v>
      </c>
      <c r="D431" s="127">
        <v>1</v>
      </c>
      <c r="E431" s="90" t="s">
        <v>239</v>
      </c>
      <c r="F431" s="90"/>
      <c r="G431" s="292">
        <f t="shared" ref="G431:H437" si="48">G432</f>
        <v>92.4</v>
      </c>
      <c r="H431" s="292">
        <f t="shared" si="48"/>
        <v>0</v>
      </c>
    </row>
    <row r="432" spans="1:8" ht="25.5" x14ac:dyDescent="0.2">
      <c r="A432" s="83" t="s">
        <v>166</v>
      </c>
      <c r="B432" s="90" t="s">
        <v>38</v>
      </c>
      <c r="C432" s="127">
        <v>8</v>
      </c>
      <c r="D432" s="127">
        <v>1</v>
      </c>
      <c r="E432" s="90" t="s">
        <v>239</v>
      </c>
      <c r="F432" s="90" t="s">
        <v>164</v>
      </c>
      <c r="G432" s="313">
        <f t="shared" si="48"/>
        <v>92.4</v>
      </c>
      <c r="H432" s="313">
        <f t="shared" si="48"/>
        <v>0</v>
      </c>
    </row>
    <row r="433" spans="1:8" ht="15" x14ac:dyDescent="0.2">
      <c r="A433" s="161" t="s">
        <v>167</v>
      </c>
      <c r="B433" s="90" t="s">
        <v>38</v>
      </c>
      <c r="C433" s="127">
        <v>8</v>
      </c>
      <c r="D433" s="127">
        <v>1</v>
      </c>
      <c r="E433" s="90" t="s">
        <v>239</v>
      </c>
      <c r="F433" s="90" t="s">
        <v>165</v>
      </c>
      <c r="G433" s="313">
        <f t="shared" si="48"/>
        <v>92.4</v>
      </c>
      <c r="H433" s="313">
        <f t="shared" si="48"/>
        <v>0</v>
      </c>
    </row>
    <row r="434" spans="1:8" ht="15" x14ac:dyDescent="0.2">
      <c r="A434" s="150" t="s">
        <v>97</v>
      </c>
      <c r="B434" s="91" t="s">
        <v>38</v>
      </c>
      <c r="C434" s="129">
        <v>8</v>
      </c>
      <c r="D434" s="129">
        <v>1</v>
      </c>
      <c r="E434" s="91" t="s">
        <v>239</v>
      </c>
      <c r="F434" s="91" t="s">
        <v>98</v>
      </c>
      <c r="G434" s="314">
        <v>92.4</v>
      </c>
      <c r="H434" s="314">
        <v>0</v>
      </c>
    </row>
    <row r="435" spans="1:8" ht="25.5" x14ac:dyDescent="0.2">
      <c r="A435" s="83" t="s">
        <v>281</v>
      </c>
      <c r="B435" s="90" t="s">
        <v>38</v>
      </c>
      <c r="C435" s="127">
        <v>8</v>
      </c>
      <c r="D435" s="127">
        <v>1</v>
      </c>
      <c r="E435" s="90" t="s">
        <v>250</v>
      </c>
      <c r="F435" s="90"/>
      <c r="G435" s="292">
        <f t="shared" si="48"/>
        <v>120</v>
      </c>
      <c r="H435" s="292">
        <f t="shared" si="48"/>
        <v>0</v>
      </c>
    </row>
    <row r="436" spans="1:8" ht="25.5" x14ac:dyDescent="0.2">
      <c r="A436" s="83" t="s">
        <v>603</v>
      </c>
      <c r="B436" s="90" t="s">
        <v>38</v>
      </c>
      <c r="C436" s="127">
        <v>8</v>
      </c>
      <c r="D436" s="127">
        <v>1</v>
      </c>
      <c r="E436" s="90" t="s">
        <v>604</v>
      </c>
      <c r="F436" s="90"/>
      <c r="G436" s="313">
        <f t="shared" si="48"/>
        <v>120</v>
      </c>
      <c r="H436" s="313">
        <f t="shared" si="48"/>
        <v>0</v>
      </c>
    </row>
    <row r="437" spans="1:8" ht="38.25" x14ac:dyDescent="0.2">
      <c r="A437" s="83" t="s">
        <v>369</v>
      </c>
      <c r="B437" s="90" t="s">
        <v>38</v>
      </c>
      <c r="C437" s="127">
        <v>8</v>
      </c>
      <c r="D437" s="127">
        <v>1</v>
      </c>
      <c r="E437" s="90" t="s">
        <v>604</v>
      </c>
      <c r="F437" s="90" t="s">
        <v>164</v>
      </c>
      <c r="G437" s="313">
        <f t="shared" si="48"/>
        <v>120</v>
      </c>
      <c r="H437" s="313">
        <f t="shared" si="48"/>
        <v>0</v>
      </c>
    </row>
    <row r="438" spans="1:8" ht="15" x14ac:dyDescent="0.2">
      <c r="A438" s="161" t="s">
        <v>167</v>
      </c>
      <c r="B438" s="90" t="s">
        <v>38</v>
      </c>
      <c r="C438" s="127">
        <v>8</v>
      </c>
      <c r="D438" s="127">
        <v>1</v>
      </c>
      <c r="E438" s="90" t="s">
        <v>604</v>
      </c>
      <c r="F438" s="90" t="s">
        <v>165</v>
      </c>
      <c r="G438" s="313">
        <f>G439</f>
        <v>120</v>
      </c>
      <c r="H438" s="313">
        <f>H439</f>
        <v>0</v>
      </c>
    </row>
    <row r="439" spans="1:8" ht="15" x14ac:dyDescent="0.2">
      <c r="A439" s="150" t="s">
        <v>97</v>
      </c>
      <c r="B439" s="91" t="s">
        <v>38</v>
      </c>
      <c r="C439" s="129">
        <v>8</v>
      </c>
      <c r="D439" s="129">
        <v>1</v>
      </c>
      <c r="E439" s="91" t="s">
        <v>604</v>
      </c>
      <c r="F439" s="91" t="s">
        <v>98</v>
      </c>
      <c r="G439" s="314">
        <v>120</v>
      </c>
      <c r="H439" s="314">
        <v>0</v>
      </c>
    </row>
    <row r="440" spans="1:8" ht="38.25" x14ac:dyDescent="0.2">
      <c r="A440" s="83" t="s">
        <v>256</v>
      </c>
      <c r="B440" s="90" t="s">
        <v>38</v>
      </c>
      <c r="C440" s="127">
        <v>8</v>
      </c>
      <c r="D440" s="127">
        <v>1</v>
      </c>
      <c r="E440" s="90" t="s">
        <v>252</v>
      </c>
      <c r="F440" s="90"/>
      <c r="G440" s="292">
        <f>G441+G445</f>
        <v>234</v>
      </c>
      <c r="H440" s="292">
        <f>H441+H445</f>
        <v>0</v>
      </c>
    </row>
    <row r="441" spans="1:8" ht="38.25" x14ac:dyDescent="0.2">
      <c r="A441" s="83" t="s">
        <v>253</v>
      </c>
      <c r="B441" s="90" t="s">
        <v>38</v>
      </c>
      <c r="C441" s="127">
        <v>8</v>
      </c>
      <c r="D441" s="127">
        <v>1</v>
      </c>
      <c r="E441" s="90" t="s">
        <v>254</v>
      </c>
      <c r="F441" s="90"/>
      <c r="G441" s="292">
        <f t="shared" ref="G441:H443" si="49">G442</f>
        <v>227</v>
      </c>
      <c r="H441" s="292">
        <f t="shared" si="49"/>
        <v>0</v>
      </c>
    </row>
    <row r="442" spans="1:8" ht="25.5" x14ac:dyDescent="0.2">
      <c r="A442" s="83" t="s">
        <v>166</v>
      </c>
      <c r="B442" s="90" t="s">
        <v>38</v>
      </c>
      <c r="C442" s="127">
        <v>8</v>
      </c>
      <c r="D442" s="127">
        <v>1</v>
      </c>
      <c r="E442" s="90" t="s">
        <v>254</v>
      </c>
      <c r="F442" s="90" t="s">
        <v>164</v>
      </c>
      <c r="G442" s="292">
        <f t="shared" si="49"/>
        <v>227</v>
      </c>
      <c r="H442" s="292">
        <f t="shared" si="49"/>
        <v>0</v>
      </c>
    </row>
    <row r="443" spans="1:8" ht="15" x14ac:dyDescent="0.2">
      <c r="A443" s="161" t="s">
        <v>167</v>
      </c>
      <c r="B443" s="90" t="s">
        <v>38</v>
      </c>
      <c r="C443" s="127">
        <v>8</v>
      </c>
      <c r="D443" s="127">
        <v>1</v>
      </c>
      <c r="E443" s="90" t="s">
        <v>254</v>
      </c>
      <c r="F443" s="90" t="s">
        <v>165</v>
      </c>
      <c r="G443" s="292">
        <f t="shared" si="49"/>
        <v>227</v>
      </c>
      <c r="H443" s="292">
        <f t="shared" si="49"/>
        <v>0</v>
      </c>
    </row>
    <row r="444" spans="1:8" ht="15" x14ac:dyDescent="0.2">
      <c r="A444" s="150" t="s">
        <v>97</v>
      </c>
      <c r="B444" s="91" t="s">
        <v>38</v>
      </c>
      <c r="C444" s="129">
        <v>8</v>
      </c>
      <c r="D444" s="129">
        <v>1</v>
      </c>
      <c r="E444" s="91" t="s">
        <v>254</v>
      </c>
      <c r="F444" s="91" t="s">
        <v>98</v>
      </c>
      <c r="G444" s="290">
        <v>227</v>
      </c>
      <c r="H444" s="290"/>
    </row>
    <row r="445" spans="1:8" ht="38.25" x14ac:dyDescent="0.2">
      <c r="A445" s="83" t="s">
        <v>456</v>
      </c>
      <c r="B445" s="90" t="s">
        <v>38</v>
      </c>
      <c r="C445" s="127">
        <v>8</v>
      </c>
      <c r="D445" s="127">
        <v>1</v>
      </c>
      <c r="E445" s="90" t="s">
        <v>255</v>
      </c>
      <c r="F445" s="90"/>
      <c r="G445" s="292">
        <f t="shared" ref="G445:H447" si="50">G446</f>
        <v>7</v>
      </c>
      <c r="H445" s="292">
        <f t="shared" si="50"/>
        <v>0</v>
      </c>
    </row>
    <row r="446" spans="1:8" ht="25.5" x14ac:dyDescent="0.2">
      <c r="A446" s="83" t="s">
        <v>166</v>
      </c>
      <c r="B446" s="90" t="s">
        <v>38</v>
      </c>
      <c r="C446" s="127">
        <v>8</v>
      </c>
      <c r="D446" s="127">
        <v>1</v>
      </c>
      <c r="E446" s="90" t="s">
        <v>255</v>
      </c>
      <c r="F446" s="90" t="s">
        <v>164</v>
      </c>
      <c r="G446" s="292">
        <f t="shared" si="50"/>
        <v>7</v>
      </c>
      <c r="H446" s="292">
        <f t="shared" si="50"/>
        <v>0</v>
      </c>
    </row>
    <row r="447" spans="1:8" ht="15" x14ac:dyDescent="0.2">
      <c r="A447" s="161" t="s">
        <v>167</v>
      </c>
      <c r="B447" s="90" t="s">
        <v>38</v>
      </c>
      <c r="C447" s="127">
        <v>8</v>
      </c>
      <c r="D447" s="127">
        <v>1</v>
      </c>
      <c r="E447" s="90" t="s">
        <v>255</v>
      </c>
      <c r="F447" s="90" t="s">
        <v>165</v>
      </c>
      <c r="G447" s="292">
        <f t="shared" si="50"/>
        <v>7</v>
      </c>
      <c r="H447" s="292">
        <f t="shared" si="50"/>
        <v>0</v>
      </c>
    </row>
    <row r="448" spans="1:8" ht="15" x14ac:dyDescent="0.2">
      <c r="A448" s="150" t="s">
        <v>97</v>
      </c>
      <c r="B448" s="91" t="s">
        <v>38</v>
      </c>
      <c r="C448" s="129">
        <v>8</v>
      </c>
      <c r="D448" s="129">
        <v>1</v>
      </c>
      <c r="E448" s="91" t="s">
        <v>255</v>
      </c>
      <c r="F448" s="91" t="s">
        <v>98</v>
      </c>
      <c r="G448" s="314">
        <v>7</v>
      </c>
      <c r="H448" s="314"/>
    </row>
    <row r="449" spans="1:8" ht="25.5" x14ac:dyDescent="0.2">
      <c r="A449" s="83" t="s">
        <v>420</v>
      </c>
      <c r="B449" s="90" t="s">
        <v>38</v>
      </c>
      <c r="C449" s="127">
        <v>8</v>
      </c>
      <c r="D449" s="127">
        <v>1</v>
      </c>
      <c r="E449" s="90" t="s">
        <v>419</v>
      </c>
      <c r="F449" s="90"/>
      <c r="G449" s="313">
        <f t="shared" ref="G449:H451" si="51">G450</f>
        <v>889.7</v>
      </c>
      <c r="H449" s="313">
        <f t="shared" si="51"/>
        <v>889.7</v>
      </c>
    </row>
    <row r="450" spans="1:8" ht="25.5" x14ac:dyDescent="0.2">
      <c r="A450" s="83" t="s">
        <v>166</v>
      </c>
      <c r="B450" s="90" t="s">
        <v>38</v>
      </c>
      <c r="C450" s="127">
        <v>8</v>
      </c>
      <c r="D450" s="127">
        <v>1</v>
      </c>
      <c r="E450" s="90" t="s">
        <v>419</v>
      </c>
      <c r="F450" s="90" t="s">
        <v>164</v>
      </c>
      <c r="G450" s="313">
        <f t="shared" si="51"/>
        <v>889.7</v>
      </c>
      <c r="H450" s="313">
        <f t="shared" si="51"/>
        <v>889.7</v>
      </c>
    </row>
    <row r="451" spans="1:8" ht="15" x14ac:dyDescent="0.2">
      <c r="A451" s="161" t="s">
        <v>167</v>
      </c>
      <c r="B451" s="90" t="s">
        <v>38</v>
      </c>
      <c r="C451" s="127">
        <v>8</v>
      </c>
      <c r="D451" s="127">
        <v>1</v>
      </c>
      <c r="E451" s="90" t="s">
        <v>419</v>
      </c>
      <c r="F451" s="90" t="s">
        <v>165</v>
      </c>
      <c r="G451" s="313">
        <f t="shared" si="51"/>
        <v>889.7</v>
      </c>
      <c r="H451" s="313">
        <f t="shared" si="51"/>
        <v>889.7</v>
      </c>
    </row>
    <row r="452" spans="1:8" ht="15" x14ac:dyDescent="0.2">
      <c r="A452" s="150" t="s">
        <v>97</v>
      </c>
      <c r="B452" s="91" t="s">
        <v>38</v>
      </c>
      <c r="C452" s="129">
        <v>8</v>
      </c>
      <c r="D452" s="129">
        <v>1</v>
      </c>
      <c r="E452" s="91" t="s">
        <v>419</v>
      </c>
      <c r="F452" s="91" t="s">
        <v>98</v>
      </c>
      <c r="G452" s="314">
        <v>889.7</v>
      </c>
      <c r="H452" s="314">
        <v>889.7</v>
      </c>
    </row>
    <row r="453" spans="1:8" ht="25.5" x14ac:dyDescent="0.2">
      <c r="A453" s="83" t="s">
        <v>420</v>
      </c>
      <c r="B453" s="90" t="s">
        <v>38</v>
      </c>
      <c r="C453" s="127">
        <v>8</v>
      </c>
      <c r="D453" s="127">
        <v>1</v>
      </c>
      <c r="E453" s="90" t="s">
        <v>499</v>
      </c>
      <c r="F453" s="90"/>
      <c r="G453" s="313">
        <f t="shared" ref="G453:H455" si="52">G454</f>
        <v>685</v>
      </c>
      <c r="H453" s="313">
        <f t="shared" si="52"/>
        <v>685</v>
      </c>
    </row>
    <row r="454" spans="1:8" ht="25.5" x14ac:dyDescent="0.2">
      <c r="A454" s="83" t="s">
        <v>166</v>
      </c>
      <c r="B454" s="90" t="s">
        <v>38</v>
      </c>
      <c r="C454" s="127">
        <v>8</v>
      </c>
      <c r="D454" s="127">
        <v>1</v>
      </c>
      <c r="E454" s="90" t="s">
        <v>499</v>
      </c>
      <c r="F454" s="90" t="s">
        <v>164</v>
      </c>
      <c r="G454" s="313">
        <f t="shared" si="52"/>
        <v>685</v>
      </c>
      <c r="H454" s="313">
        <f t="shared" si="52"/>
        <v>685</v>
      </c>
    </row>
    <row r="455" spans="1:8" ht="15" x14ac:dyDescent="0.2">
      <c r="A455" s="161" t="s">
        <v>167</v>
      </c>
      <c r="B455" s="90" t="s">
        <v>38</v>
      </c>
      <c r="C455" s="127">
        <v>8</v>
      </c>
      <c r="D455" s="127">
        <v>1</v>
      </c>
      <c r="E455" s="90" t="s">
        <v>499</v>
      </c>
      <c r="F455" s="90" t="s">
        <v>165</v>
      </c>
      <c r="G455" s="313">
        <f t="shared" si="52"/>
        <v>685</v>
      </c>
      <c r="H455" s="313">
        <f t="shared" si="52"/>
        <v>685</v>
      </c>
    </row>
    <row r="456" spans="1:8" ht="15" x14ac:dyDescent="0.2">
      <c r="A456" s="150" t="s">
        <v>97</v>
      </c>
      <c r="B456" s="91" t="s">
        <v>38</v>
      </c>
      <c r="C456" s="129">
        <v>8</v>
      </c>
      <c r="D456" s="129">
        <v>1</v>
      </c>
      <c r="E456" s="91" t="s">
        <v>499</v>
      </c>
      <c r="F456" s="91" t="s">
        <v>98</v>
      </c>
      <c r="G456" s="314">
        <v>685</v>
      </c>
      <c r="H456" s="314">
        <v>685</v>
      </c>
    </row>
    <row r="457" spans="1:8" ht="15" x14ac:dyDescent="0.2">
      <c r="A457" s="83" t="s">
        <v>71</v>
      </c>
      <c r="B457" s="90" t="s">
        <v>38</v>
      </c>
      <c r="C457" s="127">
        <v>8</v>
      </c>
      <c r="D457" s="127">
        <v>4</v>
      </c>
      <c r="E457" s="139" t="s">
        <v>7</v>
      </c>
      <c r="F457" s="90" t="s">
        <v>7</v>
      </c>
      <c r="G457" s="319">
        <f>G458</f>
        <v>27172.899999999998</v>
      </c>
      <c r="H457" s="319">
        <f>H458</f>
        <v>26928</v>
      </c>
    </row>
    <row r="458" spans="1:8" ht="15" x14ac:dyDescent="0.2">
      <c r="A458" s="83" t="s">
        <v>148</v>
      </c>
      <c r="B458" s="90" t="s">
        <v>38</v>
      </c>
      <c r="C458" s="127">
        <v>8</v>
      </c>
      <c r="D458" s="127">
        <v>4</v>
      </c>
      <c r="E458" s="90" t="s">
        <v>147</v>
      </c>
      <c r="F458" s="90"/>
      <c r="G458" s="319">
        <f>G459+G469+G473+G478</f>
        <v>27172.899999999998</v>
      </c>
      <c r="H458" s="319">
        <f>H459+H469+H473+H478</f>
        <v>26928</v>
      </c>
    </row>
    <row r="459" spans="1:8" ht="25.5" x14ac:dyDescent="0.2">
      <c r="A459" s="72" t="s">
        <v>150</v>
      </c>
      <c r="B459" s="90" t="s">
        <v>38</v>
      </c>
      <c r="C459" s="138" t="s">
        <v>22</v>
      </c>
      <c r="D459" s="138" t="s">
        <v>10</v>
      </c>
      <c r="E459" s="90" t="s">
        <v>151</v>
      </c>
      <c r="F459" s="90" t="s">
        <v>7</v>
      </c>
      <c r="G459" s="319">
        <f>G460</f>
        <v>7238.5999999999995</v>
      </c>
      <c r="H459" s="319">
        <f>H460</f>
        <v>7215.9000000000005</v>
      </c>
    </row>
    <row r="460" spans="1:8" ht="15" x14ac:dyDescent="0.2">
      <c r="A460" s="83" t="s">
        <v>605</v>
      </c>
      <c r="B460" s="90" t="s">
        <v>38</v>
      </c>
      <c r="C460" s="138" t="s">
        <v>22</v>
      </c>
      <c r="D460" s="138" t="s">
        <v>10</v>
      </c>
      <c r="E460" s="90" t="s">
        <v>151</v>
      </c>
      <c r="F460" s="90" t="s">
        <v>7</v>
      </c>
      <c r="G460" s="319">
        <f>G463+G464+G468+G467</f>
        <v>7238.5999999999995</v>
      </c>
      <c r="H460" s="319">
        <f>H463+H464+H468+H467</f>
        <v>7215.9000000000005</v>
      </c>
    </row>
    <row r="461" spans="1:8" ht="63.75" x14ac:dyDescent="0.2">
      <c r="A461" s="72" t="s">
        <v>404</v>
      </c>
      <c r="B461" s="90" t="s">
        <v>38</v>
      </c>
      <c r="C461" s="138" t="s">
        <v>22</v>
      </c>
      <c r="D461" s="138" t="s">
        <v>10</v>
      </c>
      <c r="E461" s="90" t="s">
        <v>151</v>
      </c>
      <c r="F461" s="90" t="s">
        <v>171</v>
      </c>
      <c r="G461" s="319">
        <f>G462</f>
        <v>6226</v>
      </c>
      <c r="H461" s="319">
        <f>H462</f>
        <v>6226</v>
      </c>
    </row>
    <row r="462" spans="1:8" ht="25.5" x14ac:dyDescent="0.2">
      <c r="A462" s="83" t="s">
        <v>172</v>
      </c>
      <c r="B462" s="90" t="s">
        <v>38</v>
      </c>
      <c r="C462" s="138" t="s">
        <v>22</v>
      </c>
      <c r="D462" s="138" t="s">
        <v>10</v>
      </c>
      <c r="E462" s="90" t="s">
        <v>151</v>
      </c>
      <c r="F462" s="90" t="s">
        <v>170</v>
      </c>
      <c r="G462" s="319">
        <f>G463+G464</f>
        <v>6226</v>
      </c>
      <c r="H462" s="319">
        <f>H463+H464</f>
        <v>6226</v>
      </c>
    </row>
    <row r="463" spans="1:8" ht="38.25" x14ac:dyDescent="0.2">
      <c r="A463" s="73" t="s">
        <v>394</v>
      </c>
      <c r="B463" s="91" t="s">
        <v>38</v>
      </c>
      <c r="C463" s="131" t="s">
        <v>22</v>
      </c>
      <c r="D463" s="131" t="s">
        <v>10</v>
      </c>
      <c r="E463" s="91" t="s">
        <v>151</v>
      </c>
      <c r="F463" s="91" t="s">
        <v>87</v>
      </c>
      <c r="G463" s="321">
        <v>6197.7</v>
      </c>
      <c r="H463" s="321">
        <v>6197.7</v>
      </c>
    </row>
    <row r="464" spans="1:8" ht="38.25" x14ac:dyDescent="0.2">
      <c r="A464" s="73" t="s">
        <v>395</v>
      </c>
      <c r="B464" s="91" t="s">
        <v>38</v>
      </c>
      <c r="C464" s="131" t="s">
        <v>22</v>
      </c>
      <c r="D464" s="131" t="s">
        <v>10</v>
      </c>
      <c r="E464" s="91" t="s">
        <v>151</v>
      </c>
      <c r="F464" s="91" t="s">
        <v>88</v>
      </c>
      <c r="G464" s="321">
        <v>28.3</v>
      </c>
      <c r="H464" s="321">
        <v>28.3</v>
      </c>
    </row>
    <row r="465" spans="1:8" ht="25.5" x14ac:dyDescent="0.2">
      <c r="A465" s="105" t="s">
        <v>387</v>
      </c>
      <c r="B465" s="90" t="s">
        <v>38</v>
      </c>
      <c r="C465" s="138" t="s">
        <v>22</v>
      </c>
      <c r="D465" s="138" t="s">
        <v>10</v>
      </c>
      <c r="E465" s="90" t="s">
        <v>151</v>
      </c>
      <c r="F465" s="90" t="s">
        <v>173</v>
      </c>
      <c r="G465" s="319">
        <f>G466</f>
        <v>1012.5999999999999</v>
      </c>
      <c r="H465" s="319">
        <f>H466</f>
        <v>989.9</v>
      </c>
    </row>
    <row r="466" spans="1:8" ht="38.25" x14ac:dyDescent="0.2">
      <c r="A466" s="105" t="s">
        <v>588</v>
      </c>
      <c r="B466" s="90" t="s">
        <v>38</v>
      </c>
      <c r="C466" s="138" t="s">
        <v>22</v>
      </c>
      <c r="D466" s="138" t="s">
        <v>10</v>
      </c>
      <c r="E466" s="90" t="s">
        <v>151</v>
      </c>
      <c r="F466" s="90" t="s">
        <v>174</v>
      </c>
      <c r="G466" s="319">
        <f>G468+G467</f>
        <v>1012.5999999999999</v>
      </c>
      <c r="H466" s="319">
        <f>H468+H467</f>
        <v>989.9</v>
      </c>
    </row>
    <row r="467" spans="1:8" ht="25.5" x14ac:dyDescent="0.2">
      <c r="A467" s="107" t="s">
        <v>114</v>
      </c>
      <c r="B467" s="91" t="s">
        <v>38</v>
      </c>
      <c r="C467" s="131" t="s">
        <v>22</v>
      </c>
      <c r="D467" s="131" t="s">
        <v>10</v>
      </c>
      <c r="E467" s="91" t="s">
        <v>151</v>
      </c>
      <c r="F467" s="91" t="s">
        <v>115</v>
      </c>
      <c r="G467" s="321">
        <v>165.7</v>
      </c>
      <c r="H467" s="321">
        <v>157.1</v>
      </c>
    </row>
    <row r="468" spans="1:8" ht="25.5" x14ac:dyDescent="0.2">
      <c r="A468" s="77" t="s">
        <v>391</v>
      </c>
      <c r="B468" s="91" t="s">
        <v>38</v>
      </c>
      <c r="C468" s="131" t="s">
        <v>22</v>
      </c>
      <c r="D468" s="131" t="s">
        <v>10</v>
      </c>
      <c r="E468" s="91" t="s">
        <v>151</v>
      </c>
      <c r="F468" s="91" t="s">
        <v>86</v>
      </c>
      <c r="G468" s="321">
        <v>846.9</v>
      </c>
      <c r="H468" s="321">
        <v>832.8</v>
      </c>
    </row>
    <row r="469" spans="1:8" ht="51" x14ac:dyDescent="0.2">
      <c r="A469" s="83" t="s">
        <v>195</v>
      </c>
      <c r="B469" s="90" t="s">
        <v>38</v>
      </c>
      <c r="C469" s="127">
        <v>8</v>
      </c>
      <c r="D469" s="127">
        <v>4</v>
      </c>
      <c r="E469" s="90" t="s">
        <v>196</v>
      </c>
      <c r="F469" s="90"/>
      <c r="G469" s="292">
        <f t="shared" ref="G469:H471" si="53">G470</f>
        <v>19877</v>
      </c>
      <c r="H469" s="292">
        <f t="shared" si="53"/>
        <v>19712.099999999999</v>
      </c>
    </row>
    <row r="470" spans="1:8" ht="25.5" x14ac:dyDescent="0.2">
      <c r="A470" s="83" t="s">
        <v>166</v>
      </c>
      <c r="B470" s="90" t="s">
        <v>38</v>
      </c>
      <c r="C470" s="138" t="s">
        <v>22</v>
      </c>
      <c r="D470" s="138" t="s">
        <v>10</v>
      </c>
      <c r="E470" s="90" t="s">
        <v>196</v>
      </c>
      <c r="F470" s="134" t="s">
        <v>164</v>
      </c>
      <c r="G470" s="319">
        <f t="shared" si="53"/>
        <v>19877</v>
      </c>
      <c r="H470" s="319">
        <f t="shared" si="53"/>
        <v>19712.099999999999</v>
      </c>
    </row>
    <row r="471" spans="1:8" ht="15" x14ac:dyDescent="0.2">
      <c r="A471" s="161" t="s">
        <v>167</v>
      </c>
      <c r="B471" s="90" t="s">
        <v>38</v>
      </c>
      <c r="C471" s="138" t="s">
        <v>22</v>
      </c>
      <c r="D471" s="138" t="s">
        <v>10</v>
      </c>
      <c r="E471" s="90" t="s">
        <v>196</v>
      </c>
      <c r="F471" s="134" t="s">
        <v>165</v>
      </c>
      <c r="G471" s="319">
        <f t="shared" si="53"/>
        <v>19877</v>
      </c>
      <c r="H471" s="319">
        <f t="shared" si="53"/>
        <v>19712.099999999999</v>
      </c>
    </row>
    <row r="472" spans="1:8" ht="51" x14ac:dyDescent="0.2">
      <c r="A472" s="322" t="s">
        <v>393</v>
      </c>
      <c r="B472" s="91" t="s">
        <v>38</v>
      </c>
      <c r="C472" s="131" t="s">
        <v>22</v>
      </c>
      <c r="D472" s="131" t="s">
        <v>10</v>
      </c>
      <c r="E472" s="91" t="s">
        <v>196</v>
      </c>
      <c r="F472" s="130" t="s">
        <v>96</v>
      </c>
      <c r="G472" s="321">
        <v>19877</v>
      </c>
      <c r="H472" s="321">
        <v>19712.099999999999</v>
      </c>
    </row>
    <row r="473" spans="1:8" ht="24" x14ac:dyDescent="0.2">
      <c r="A473" s="5" t="s">
        <v>470</v>
      </c>
      <c r="B473" s="90" t="s">
        <v>38</v>
      </c>
      <c r="C473" s="127">
        <v>8</v>
      </c>
      <c r="D473" s="127">
        <v>4</v>
      </c>
      <c r="E473" s="90" t="s">
        <v>215</v>
      </c>
      <c r="F473" s="90"/>
      <c r="G473" s="313">
        <f>G477</f>
        <v>48</v>
      </c>
      <c r="H473" s="313">
        <f>H477</f>
        <v>0</v>
      </c>
    </row>
    <row r="474" spans="1:8" ht="25.5" x14ac:dyDescent="0.2">
      <c r="A474" s="83" t="s">
        <v>225</v>
      </c>
      <c r="B474" s="90" t="s">
        <v>38</v>
      </c>
      <c r="C474" s="127">
        <v>8</v>
      </c>
      <c r="D474" s="127">
        <v>4</v>
      </c>
      <c r="E474" s="90" t="s">
        <v>222</v>
      </c>
      <c r="F474" s="90"/>
      <c r="G474" s="313">
        <f t="shared" ref="G474:H476" si="54">G475</f>
        <v>48</v>
      </c>
      <c r="H474" s="313">
        <f t="shared" si="54"/>
        <v>0</v>
      </c>
    </row>
    <row r="475" spans="1:8" ht="25.5" x14ac:dyDescent="0.2">
      <c r="A475" s="301" t="s">
        <v>387</v>
      </c>
      <c r="B475" s="90" t="s">
        <v>38</v>
      </c>
      <c r="C475" s="127">
        <v>8</v>
      </c>
      <c r="D475" s="127">
        <v>4</v>
      </c>
      <c r="E475" s="90" t="s">
        <v>222</v>
      </c>
      <c r="F475" s="90" t="s">
        <v>173</v>
      </c>
      <c r="G475" s="313">
        <f t="shared" si="54"/>
        <v>48</v>
      </c>
      <c r="H475" s="313">
        <f t="shared" si="54"/>
        <v>0</v>
      </c>
    </row>
    <row r="476" spans="1:8" ht="25.5" x14ac:dyDescent="0.2">
      <c r="A476" s="301" t="s">
        <v>388</v>
      </c>
      <c r="B476" s="90" t="s">
        <v>38</v>
      </c>
      <c r="C476" s="127">
        <v>8</v>
      </c>
      <c r="D476" s="127">
        <v>4</v>
      </c>
      <c r="E476" s="90" t="s">
        <v>222</v>
      </c>
      <c r="F476" s="90" t="s">
        <v>174</v>
      </c>
      <c r="G476" s="313">
        <f t="shared" si="54"/>
        <v>48</v>
      </c>
      <c r="H476" s="313">
        <f t="shared" si="54"/>
        <v>0</v>
      </c>
    </row>
    <row r="477" spans="1:8" ht="25.5" x14ac:dyDescent="0.2">
      <c r="A477" s="77" t="s">
        <v>391</v>
      </c>
      <c r="B477" s="91" t="s">
        <v>38</v>
      </c>
      <c r="C477" s="129">
        <v>8</v>
      </c>
      <c r="D477" s="129">
        <v>4</v>
      </c>
      <c r="E477" s="91" t="s">
        <v>222</v>
      </c>
      <c r="F477" s="91" t="s">
        <v>86</v>
      </c>
      <c r="G477" s="314">
        <v>48</v>
      </c>
      <c r="H477" s="314">
        <v>0</v>
      </c>
    </row>
    <row r="478" spans="1:8" ht="24" x14ac:dyDescent="0.2">
      <c r="A478" s="5" t="s">
        <v>464</v>
      </c>
      <c r="B478" s="90" t="s">
        <v>38</v>
      </c>
      <c r="C478" s="127">
        <v>8</v>
      </c>
      <c r="D478" s="127">
        <v>4</v>
      </c>
      <c r="E478" s="90" t="s">
        <v>232</v>
      </c>
      <c r="F478" s="90"/>
      <c r="G478" s="313">
        <f>G482</f>
        <v>9.3000000000000007</v>
      </c>
      <c r="H478" s="313">
        <f>H482</f>
        <v>0</v>
      </c>
    </row>
    <row r="479" spans="1:8" ht="25.5" x14ac:dyDescent="0.2">
      <c r="A479" s="83" t="s">
        <v>235</v>
      </c>
      <c r="B479" s="90" t="s">
        <v>38</v>
      </c>
      <c r="C479" s="127">
        <v>8</v>
      </c>
      <c r="D479" s="127">
        <v>4</v>
      </c>
      <c r="E479" s="90" t="s">
        <v>236</v>
      </c>
      <c r="F479" s="90"/>
      <c r="G479" s="313">
        <f t="shared" ref="G479:H481" si="55">G480</f>
        <v>9.3000000000000007</v>
      </c>
      <c r="H479" s="313">
        <f t="shared" si="55"/>
        <v>0</v>
      </c>
    </row>
    <row r="480" spans="1:8" ht="25.5" x14ac:dyDescent="0.2">
      <c r="A480" s="301" t="s">
        <v>387</v>
      </c>
      <c r="B480" s="90" t="s">
        <v>38</v>
      </c>
      <c r="C480" s="127">
        <v>8</v>
      </c>
      <c r="D480" s="127">
        <v>4</v>
      </c>
      <c r="E480" s="90" t="s">
        <v>236</v>
      </c>
      <c r="F480" s="90" t="s">
        <v>173</v>
      </c>
      <c r="G480" s="313">
        <f t="shared" si="55"/>
        <v>9.3000000000000007</v>
      </c>
      <c r="H480" s="313">
        <f t="shared" si="55"/>
        <v>0</v>
      </c>
    </row>
    <row r="481" spans="1:8" ht="25.5" x14ac:dyDescent="0.2">
      <c r="A481" s="301" t="s">
        <v>388</v>
      </c>
      <c r="B481" s="90" t="s">
        <v>38</v>
      </c>
      <c r="C481" s="127">
        <v>8</v>
      </c>
      <c r="D481" s="127">
        <v>4</v>
      </c>
      <c r="E481" s="90" t="s">
        <v>236</v>
      </c>
      <c r="F481" s="90" t="s">
        <v>174</v>
      </c>
      <c r="G481" s="313">
        <f t="shared" si="55"/>
        <v>9.3000000000000007</v>
      </c>
      <c r="H481" s="313">
        <f t="shared" si="55"/>
        <v>0</v>
      </c>
    </row>
    <row r="482" spans="1:8" ht="25.5" x14ac:dyDescent="0.2">
      <c r="A482" s="77" t="s">
        <v>391</v>
      </c>
      <c r="B482" s="91" t="s">
        <v>38</v>
      </c>
      <c r="C482" s="131" t="s">
        <v>22</v>
      </c>
      <c r="D482" s="131" t="s">
        <v>10</v>
      </c>
      <c r="E482" s="91" t="s">
        <v>236</v>
      </c>
      <c r="F482" s="91" t="s">
        <v>86</v>
      </c>
      <c r="G482" s="314">
        <v>9.3000000000000007</v>
      </c>
      <c r="H482" s="314">
        <v>0</v>
      </c>
    </row>
    <row r="483" spans="1:8" ht="15" x14ac:dyDescent="0.2">
      <c r="A483" s="284" t="s">
        <v>53</v>
      </c>
      <c r="B483" s="135" t="s">
        <v>38</v>
      </c>
      <c r="C483" s="311" t="s">
        <v>14</v>
      </c>
      <c r="D483" s="311" t="s">
        <v>56</v>
      </c>
      <c r="E483" s="309" t="s">
        <v>7</v>
      </c>
      <c r="F483" s="135" t="s">
        <v>7</v>
      </c>
      <c r="G483" s="318">
        <f>G484+G496</f>
        <v>1402.5</v>
      </c>
      <c r="H483" s="318">
        <f>H484+H496</f>
        <v>1077.5</v>
      </c>
    </row>
    <row r="484" spans="1:8" ht="15" x14ac:dyDescent="0.2">
      <c r="A484" s="83" t="s">
        <v>29</v>
      </c>
      <c r="B484" s="90" t="s">
        <v>38</v>
      </c>
      <c r="C484" s="138" t="s">
        <v>14</v>
      </c>
      <c r="D484" s="138" t="s">
        <v>9</v>
      </c>
      <c r="E484" s="139" t="s">
        <v>7</v>
      </c>
      <c r="F484" s="90" t="s">
        <v>7</v>
      </c>
      <c r="G484" s="319">
        <f>G486</f>
        <v>1077.5</v>
      </c>
      <c r="H484" s="319">
        <f>H486</f>
        <v>1077.5</v>
      </c>
    </row>
    <row r="485" spans="1:8" ht="15" x14ac:dyDescent="0.2">
      <c r="A485" s="83" t="s">
        <v>148</v>
      </c>
      <c r="B485" s="90" t="s">
        <v>38</v>
      </c>
      <c r="C485" s="127">
        <v>10</v>
      </c>
      <c r="D485" s="127">
        <v>3</v>
      </c>
      <c r="E485" s="90" t="s">
        <v>147</v>
      </c>
      <c r="F485" s="90"/>
      <c r="G485" s="319">
        <f>G486</f>
        <v>1077.5</v>
      </c>
      <c r="H485" s="319">
        <f>H486</f>
        <v>1077.5</v>
      </c>
    </row>
    <row r="486" spans="1:8" ht="25.5" x14ac:dyDescent="0.2">
      <c r="A486" s="83" t="s">
        <v>300</v>
      </c>
      <c r="B486" s="90" t="s">
        <v>38</v>
      </c>
      <c r="C486" s="138" t="s">
        <v>14</v>
      </c>
      <c r="D486" s="138" t="s">
        <v>9</v>
      </c>
      <c r="E486" s="90" t="s">
        <v>299</v>
      </c>
      <c r="F486" s="90" t="s">
        <v>7</v>
      </c>
      <c r="G486" s="319">
        <f>G487</f>
        <v>1077.5</v>
      </c>
      <c r="H486" s="319">
        <f>H487</f>
        <v>1077.5</v>
      </c>
    </row>
    <row r="487" spans="1:8" ht="89.25" x14ac:dyDescent="0.2">
      <c r="A487" s="196" t="s">
        <v>403</v>
      </c>
      <c r="B487" s="90" t="s">
        <v>38</v>
      </c>
      <c r="C487" s="127">
        <v>10</v>
      </c>
      <c r="D487" s="127">
        <v>3</v>
      </c>
      <c r="E487" s="90" t="s">
        <v>298</v>
      </c>
      <c r="F487" s="90"/>
      <c r="G487" s="319">
        <f>G491+G488</f>
        <v>1077.5</v>
      </c>
      <c r="H487" s="319">
        <f>H491+H488</f>
        <v>1077.5</v>
      </c>
    </row>
    <row r="488" spans="1:8" ht="15" x14ac:dyDescent="0.2">
      <c r="A488" s="83" t="s">
        <v>396</v>
      </c>
      <c r="B488" s="90" t="s">
        <v>38</v>
      </c>
      <c r="C488" s="127">
        <v>10</v>
      </c>
      <c r="D488" s="127">
        <v>3</v>
      </c>
      <c r="E488" s="90" t="s">
        <v>298</v>
      </c>
      <c r="F488" s="90" t="s">
        <v>179</v>
      </c>
      <c r="G488" s="319">
        <f>G489</f>
        <v>114.8</v>
      </c>
      <c r="H488" s="319">
        <f>H489</f>
        <v>114.8</v>
      </c>
    </row>
    <row r="489" spans="1:8" ht="15" x14ac:dyDescent="0.2">
      <c r="A489" s="83" t="s">
        <v>181</v>
      </c>
      <c r="B489" s="90" t="s">
        <v>38</v>
      </c>
      <c r="C489" s="127">
        <v>10</v>
      </c>
      <c r="D489" s="127">
        <v>3</v>
      </c>
      <c r="E489" s="90" t="s">
        <v>298</v>
      </c>
      <c r="F489" s="90" t="s">
        <v>180</v>
      </c>
      <c r="G489" s="319">
        <f>G490</f>
        <v>114.8</v>
      </c>
      <c r="H489" s="319">
        <f>H490</f>
        <v>114.8</v>
      </c>
    </row>
    <row r="490" spans="1:8" ht="25.5" x14ac:dyDescent="0.2">
      <c r="A490" s="150" t="s">
        <v>397</v>
      </c>
      <c r="B490" s="91" t="s">
        <v>38</v>
      </c>
      <c r="C490" s="129">
        <v>10</v>
      </c>
      <c r="D490" s="129">
        <v>3</v>
      </c>
      <c r="E490" s="91" t="s">
        <v>298</v>
      </c>
      <c r="F490" s="91" t="s">
        <v>373</v>
      </c>
      <c r="G490" s="321">
        <v>114.8</v>
      </c>
      <c r="H490" s="321">
        <v>114.8</v>
      </c>
    </row>
    <row r="491" spans="1:8" ht="25.5" x14ac:dyDescent="0.2">
      <c r="A491" s="83" t="s">
        <v>166</v>
      </c>
      <c r="B491" s="90" t="s">
        <v>38</v>
      </c>
      <c r="C491" s="127">
        <v>10</v>
      </c>
      <c r="D491" s="127">
        <v>3</v>
      </c>
      <c r="E491" s="90" t="s">
        <v>298</v>
      </c>
      <c r="F491" s="90" t="s">
        <v>164</v>
      </c>
      <c r="G491" s="319">
        <f>G492+G494</f>
        <v>962.69999999999993</v>
      </c>
      <c r="H491" s="319">
        <f>H492+H494</f>
        <v>962.69999999999993</v>
      </c>
    </row>
    <row r="492" spans="1:8" ht="15" x14ac:dyDescent="0.2">
      <c r="A492" s="83" t="s">
        <v>167</v>
      </c>
      <c r="B492" s="90" t="s">
        <v>38</v>
      </c>
      <c r="C492" s="127">
        <v>10</v>
      </c>
      <c r="D492" s="127">
        <v>3</v>
      </c>
      <c r="E492" s="90" t="s">
        <v>298</v>
      </c>
      <c r="F492" s="90" t="s">
        <v>165</v>
      </c>
      <c r="G492" s="319">
        <f>G493</f>
        <v>834.8</v>
      </c>
      <c r="H492" s="319">
        <f>H493</f>
        <v>834.8</v>
      </c>
    </row>
    <row r="493" spans="1:8" ht="15" x14ac:dyDescent="0.2">
      <c r="A493" s="150" t="s">
        <v>97</v>
      </c>
      <c r="B493" s="91" t="s">
        <v>38</v>
      </c>
      <c r="C493" s="129">
        <v>10</v>
      </c>
      <c r="D493" s="129">
        <v>3</v>
      </c>
      <c r="E493" s="91" t="s">
        <v>298</v>
      </c>
      <c r="F493" s="91" t="s">
        <v>98</v>
      </c>
      <c r="G493" s="321">
        <v>834.8</v>
      </c>
      <c r="H493" s="321">
        <v>834.8</v>
      </c>
    </row>
    <row r="494" spans="1:8" ht="15" x14ac:dyDescent="0.2">
      <c r="A494" s="83" t="s">
        <v>169</v>
      </c>
      <c r="B494" s="90" t="s">
        <v>38</v>
      </c>
      <c r="C494" s="127">
        <v>10</v>
      </c>
      <c r="D494" s="127">
        <v>3</v>
      </c>
      <c r="E494" s="90" t="s">
        <v>298</v>
      </c>
      <c r="F494" s="90" t="s">
        <v>168</v>
      </c>
      <c r="G494" s="319">
        <f>G495</f>
        <v>127.9</v>
      </c>
      <c r="H494" s="319">
        <f>H495</f>
        <v>127.9</v>
      </c>
    </row>
    <row r="495" spans="1:8" ht="15" x14ac:dyDescent="0.2">
      <c r="A495" s="150" t="s">
        <v>99</v>
      </c>
      <c r="B495" s="91" t="s">
        <v>38</v>
      </c>
      <c r="C495" s="129">
        <v>10</v>
      </c>
      <c r="D495" s="129">
        <v>3</v>
      </c>
      <c r="E495" s="91" t="s">
        <v>298</v>
      </c>
      <c r="F495" s="91" t="s">
        <v>100</v>
      </c>
      <c r="G495" s="321">
        <v>127.9</v>
      </c>
      <c r="H495" s="321">
        <v>127.9</v>
      </c>
    </row>
    <row r="496" spans="1:8" ht="15" x14ac:dyDescent="0.2">
      <c r="A496" s="83" t="s">
        <v>62</v>
      </c>
      <c r="B496" s="90" t="s">
        <v>38</v>
      </c>
      <c r="C496" s="127">
        <v>10</v>
      </c>
      <c r="D496" s="127">
        <v>4</v>
      </c>
      <c r="E496" s="90"/>
      <c r="F496" s="90"/>
      <c r="G496" s="319">
        <f>G497</f>
        <v>325</v>
      </c>
      <c r="H496" s="319">
        <f>H497</f>
        <v>0</v>
      </c>
    </row>
    <row r="497" spans="1:8" ht="15" x14ac:dyDescent="0.2">
      <c r="A497" s="83" t="s">
        <v>148</v>
      </c>
      <c r="B497" s="90" t="s">
        <v>38</v>
      </c>
      <c r="C497" s="138" t="s">
        <v>14</v>
      </c>
      <c r="D497" s="138" t="s">
        <v>10</v>
      </c>
      <c r="E497" s="90" t="s">
        <v>147</v>
      </c>
      <c r="F497" s="90"/>
      <c r="G497" s="319">
        <f>G499</f>
        <v>325</v>
      </c>
      <c r="H497" s="319">
        <f>H499</f>
        <v>0</v>
      </c>
    </row>
    <row r="498" spans="1:8" ht="51" x14ac:dyDescent="0.2">
      <c r="A498" s="83" t="s">
        <v>468</v>
      </c>
      <c r="B498" s="90" t="s">
        <v>38</v>
      </c>
      <c r="C498" s="138" t="s">
        <v>14</v>
      </c>
      <c r="D498" s="138" t="s">
        <v>10</v>
      </c>
      <c r="E498" s="90" t="s">
        <v>257</v>
      </c>
      <c r="F498" s="90"/>
      <c r="G498" s="319">
        <f>G499</f>
        <v>325</v>
      </c>
      <c r="H498" s="319">
        <f>H499</f>
        <v>0</v>
      </c>
    </row>
    <row r="499" spans="1:8" ht="38.25" x14ac:dyDescent="0.2">
      <c r="A499" s="83" t="s">
        <v>200</v>
      </c>
      <c r="B499" s="90" t="s">
        <v>38</v>
      </c>
      <c r="C499" s="138" t="s">
        <v>14</v>
      </c>
      <c r="D499" s="138" t="s">
        <v>10</v>
      </c>
      <c r="E499" s="90" t="s">
        <v>258</v>
      </c>
      <c r="F499" s="90"/>
      <c r="G499" s="319">
        <f>G505+G502</f>
        <v>325</v>
      </c>
      <c r="H499" s="319">
        <f>H505+H502</f>
        <v>0</v>
      </c>
    </row>
    <row r="500" spans="1:8" ht="25.5" x14ac:dyDescent="0.2">
      <c r="A500" s="83" t="s">
        <v>166</v>
      </c>
      <c r="B500" s="90" t="s">
        <v>38</v>
      </c>
      <c r="C500" s="138" t="s">
        <v>14</v>
      </c>
      <c r="D500" s="138" t="s">
        <v>10</v>
      </c>
      <c r="E500" s="90" t="s">
        <v>258</v>
      </c>
      <c r="F500" s="90" t="s">
        <v>164</v>
      </c>
      <c r="G500" s="319">
        <f>G501</f>
        <v>312.39999999999998</v>
      </c>
      <c r="H500" s="319">
        <f>H501</f>
        <v>0</v>
      </c>
    </row>
    <row r="501" spans="1:8" ht="15" x14ac:dyDescent="0.2">
      <c r="A501" s="83" t="s">
        <v>167</v>
      </c>
      <c r="B501" s="90" t="s">
        <v>38</v>
      </c>
      <c r="C501" s="138" t="s">
        <v>14</v>
      </c>
      <c r="D501" s="138" t="s">
        <v>10</v>
      </c>
      <c r="E501" s="90" t="s">
        <v>258</v>
      </c>
      <c r="F501" s="90" t="s">
        <v>165</v>
      </c>
      <c r="G501" s="319">
        <f>G502</f>
        <v>312.39999999999998</v>
      </c>
      <c r="H501" s="319">
        <f>H502</f>
        <v>0</v>
      </c>
    </row>
    <row r="502" spans="1:8" ht="15" x14ac:dyDescent="0.2">
      <c r="A502" s="150" t="s">
        <v>97</v>
      </c>
      <c r="B502" s="91" t="s">
        <v>38</v>
      </c>
      <c r="C502" s="131" t="s">
        <v>14</v>
      </c>
      <c r="D502" s="131" t="s">
        <v>10</v>
      </c>
      <c r="E502" s="91" t="s">
        <v>258</v>
      </c>
      <c r="F502" s="91" t="s">
        <v>98</v>
      </c>
      <c r="G502" s="321">
        <v>312.39999999999998</v>
      </c>
      <c r="H502" s="321">
        <v>0</v>
      </c>
    </row>
    <row r="503" spans="1:8" ht="25.5" x14ac:dyDescent="0.2">
      <c r="A503" s="83" t="s">
        <v>166</v>
      </c>
      <c r="B503" s="90" t="s">
        <v>38</v>
      </c>
      <c r="C503" s="138" t="s">
        <v>14</v>
      </c>
      <c r="D503" s="138" t="s">
        <v>10</v>
      </c>
      <c r="E503" s="90" t="s">
        <v>258</v>
      </c>
      <c r="F503" s="90" t="s">
        <v>164</v>
      </c>
      <c r="G503" s="319">
        <f>G504</f>
        <v>12.6</v>
      </c>
      <c r="H503" s="319">
        <f>H504</f>
        <v>0</v>
      </c>
    </row>
    <row r="504" spans="1:8" ht="15" x14ac:dyDescent="0.2">
      <c r="A504" s="83" t="s">
        <v>169</v>
      </c>
      <c r="B504" s="90" t="s">
        <v>38</v>
      </c>
      <c r="C504" s="138" t="s">
        <v>14</v>
      </c>
      <c r="D504" s="138" t="s">
        <v>10</v>
      </c>
      <c r="E504" s="90" t="s">
        <v>258</v>
      </c>
      <c r="F504" s="90" t="s">
        <v>168</v>
      </c>
      <c r="G504" s="319">
        <f>G505</f>
        <v>12.6</v>
      </c>
      <c r="H504" s="319">
        <f>H505</f>
        <v>0</v>
      </c>
    </row>
    <row r="505" spans="1:8" ht="15" x14ac:dyDescent="0.2">
      <c r="A505" s="150" t="s">
        <v>99</v>
      </c>
      <c r="B505" s="91" t="s">
        <v>38</v>
      </c>
      <c r="C505" s="131" t="s">
        <v>14</v>
      </c>
      <c r="D505" s="131" t="s">
        <v>10</v>
      </c>
      <c r="E505" s="91" t="s">
        <v>258</v>
      </c>
      <c r="F505" s="91" t="s">
        <v>100</v>
      </c>
      <c r="G505" s="321">
        <v>12.6</v>
      </c>
      <c r="H505" s="321">
        <v>0</v>
      </c>
    </row>
    <row r="506" spans="1:8" ht="47.25" x14ac:dyDescent="0.2">
      <c r="A506" s="198" t="s">
        <v>54</v>
      </c>
      <c r="B506" s="315" t="s">
        <v>44</v>
      </c>
      <c r="C506" s="316"/>
      <c r="D506" s="316"/>
      <c r="E506" s="315" t="s">
        <v>7</v>
      </c>
      <c r="F506" s="315" t="s">
        <v>7</v>
      </c>
      <c r="G506" s="293">
        <f>G507+G536+G543</f>
        <v>24184.9</v>
      </c>
      <c r="H506" s="293">
        <f>H507+H536+H543</f>
        <v>24085.300000000003</v>
      </c>
    </row>
    <row r="507" spans="1:8" ht="15" x14ac:dyDescent="0.2">
      <c r="A507" s="284" t="s">
        <v>46</v>
      </c>
      <c r="B507" s="135" t="s">
        <v>44</v>
      </c>
      <c r="C507" s="286">
        <v>1</v>
      </c>
      <c r="D507" s="286">
        <v>0</v>
      </c>
      <c r="E507" s="135" t="s">
        <v>7</v>
      </c>
      <c r="F507" s="135" t="s">
        <v>7</v>
      </c>
      <c r="G507" s="310">
        <f>G508</f>
        <v>23184.9</v>
      </c>
      <c r="H507" s="310">
        <f>H508</f>
        <v>23085.300000000003</v>
      </c>
    </row>
    <row r="508" spans="1:8" ht="15" x14ac:dyDescent="0.2">
      <c r="A508" s="83" t="s">
        <v>12</v>
      </c>
      <c r="B508" s="90" t="s">
        <v>44</v>
      </c>
      <c r="C508" s="127">
        <v>1</v>
      </c>
      <c r="D508" s="127">
        <v>13</v>
      </c>
      <c r="E508" s="90" t="s">
        <v>7</v>
      </c>
      <c r="F508" s="90" t="s">
        <v>7</v>
      </c>
      <c r="G508" s="292">
        <f>G509</f>
        <v>23184.9</v>
      </c>
      <c r="H508" s="292">
        <f>H509</f>
        <v>23085.300000000003</v>
      </c>
    </row>
    <row r="509" spans="1:8" ht="15" x14ac:dyDescent="0.2">
      <c r="A509" s="83" t="s">
        <v>148</v>
      </c>
      <c r="B509" s="90" t="s">
        <v>44</v>
      </c>
      <c r="C509" s="127">
        <v>1</v>
      </c>
      <c r="D509" s="127">
        <v>13</v>
      </c>
      <c r="E509" s="90" t="s">
        <v>147</v>
      </c>
      <c r="F509" s="90"/>
      <c r="G509" s="292">
        <f>G510+G519+G529</f>
        <v>23184.9</v>
      </c>
      <c r="H509" s="292">
        <f>H510+H519+H529</f>
        <v>23085.300000000003</v>
      </c>
    </row>
    <row r="510" spans="1:8" ht="25.5" x14ac:dyDescent="0.2">
      <c r="A510" s="72" t="s">
        <v>150</v>
      </c>
      <c r="B510" s="90" t="s">
        <v>44</v>
      </c>
      <c r="C510" s="127">
        <v>1</v>
      </c>
      <c r="D510" s="127">
        <v>13</v>
      </c>
      <c r="E510" s="90" t="s">
        <v>151</v>
      </c>
      <c r="F510" s="90" t="s">
        <v>7</v>
      </c>
      <c r="G510" s="292">
        <f>G511+G515</f>
        <v>13400.6</v>
      </c>
      <c r="H510" s="292">
        <f>H511+H515</f>
        <v>13422.000000000002</v>
      </c>
    </row>
    <row r="511" spans="1:8" ht="63.75" x14ac:dyDescent="0.2">
      <c r="A511" s="72" t="s">
        <v>404</v>
      </c>
      <c r="B511" s="90" t="s">
        <v>44</v>
      </c>
      <c r="C511" s="127">
        <v>1</v>
      </c>
      <c r="D511" s="127">
        <v>13</v>
      </c>
      <c r="E511" s="90" t="s">
        <v>151</v>
      </c>
      <c r="F511" s="90" t="s">
        <v>171</v>
      </c>
      <c r="G511" s="292">
        <f>G512</f>
        <v>11907.800000000001</v>
      </c>
      <c r="H511" s="292">
        <f>H512</f>
        <v>11907.800000000001</v>
      </c>
    </row>
    <row r="512" spans="1:8" ht="25.5" x14ac:dyDescent="0.2">
      <c r="A512" s="83" t="s">
        <v>172</v>
      </c>
      <c r="B512" s="90" t="s">
        <v>44</v>
      </c>
      <c r="C512" s="127">
        <v>1</v>
      </c>
      <c r="D512" s="127">
        <v>13</v>
      </c>
      <c r="E512" s="90" t="s">
        <v>151</v>
      </c>
      <c r="F512" s="90" t="s">
        <v>170</v>
      </c>
      <c r="G512" s="292">
        <f>G514+G513</f>
        <v>11907.800000000001</v>
      </c>
      <c r="H512" s="292">
        <f>H514+H513</f>
        <v>11907.800000000001</v>
      </c>
    </row>
    <row r="513" spans="1:8" ht="38.25" x14ac:dyDescent="0.2">
      <c r="A513" s="73" t="s">
        <v>394</v>
      </c>
      <c r="B513" s="91" t="s">
        <v>44</v>
      </c>
      <c r="C513" s="129">
        <v>1</v>
      </c>
      <c r="D513" s="129">
        <v>13</v>
      </c>
      <c r="E513" s="91" t="s">
        <v>151</v>
      </c>
      <c r="F513" s="130" t="s">
        <v>87</v>
      </c>
      <c r="G513" s="290">
        <v>11622.7</v>
      </c>
      <c r="H513" s="290">
        <v>11622.7</v>
      </c>
    </row>
    <row r="514" spans="1:8" ht="38.25" x14ac:dyDescent="0.2">
      <c r="A514" s="73" t="s">
        <v>395</v>
      </c>
      <c r="B514" s="91" t="s">
        <v>44</v>
      </c>
      <c r="C514" s="129">
        <v>1</v>
      </c>
      <c r="D514" s="129">
        <v>13</v>
      </c>
      <c r="E514" s="91" t="s">
        <v>151</v>
      </c>
      <c r="F514" s="130" t="s">
        <v>88</v>
      </c>
      <c r="G514" s="290">
        <v>285.10000000000002</v>
      </c>
      <c r="H514" s="290">
        <v>285.10000000000002</v>
      </c>
    </row>
    <row r="515" spans="1:8" ht="25.5" x14ac:dyDescent="0.2">
      <c r="A515" s="105" t="s">
        <v>387</v>
      </c>
      <c r="B515" s="90" t="s">
        <v>44</v>
      </c>
      <c r="C515" s="127">
        <v>1</v>
      </c>
      <c r="D515" s="127">
        <v>13</v>
      </c>
      <c r="E515" s="90" t="s">
        <v>151</v>
      </c>
      <c r="F515" s="134" t="s">
        <v>173</v>
      </c>
      <c r="G515" s="292">
        <f>G516</f>
        <v>1492.8</v>
      </c>
      <c r="H515" s="292">
        <f>H516</f>
        <v>1514.2</v>
      </c>
    </row>
    <row r="516" spans="1:8" ht="25.5" x14ac:dyDescent="0.2">
      <c r="A516" s="105" t="s">
        <v>388</v>
      </c>
      <c r="B516" s="90" t="s">
        <v>44</v>
      </c>
      <c r="C516" s="127">
        <v>1</v>
      </c>
      <c r="D516" s="127">
        <v>13</v>
      </c>
      <c r="E516" s="90" t="s">
        <v>151</v>
      </c>
      <c r="F516" s="134" t="s">
        <v>174</v>
      </c>
      <c r="G516" s="292">
        <f>G518+G517</f>
        <v>1492.8</v>
      </c>
      <c r="H516" s="292">
        <f>H518+H517</f>
        <v>1514.2</v>
      </c>
    </row>
    <row r="517" spans="1:8" ht="25.5" x14ac:dyDescent="0.2">
      <c r="A517" s="107" t="s">
        <v>114</v>
      </c>
      <c r="B517" s="91" t="s">
        <v>44</v>
      </c>
      <c r="C517" s="129">
        <v>1</v>
      </c>
      <c r="D517" s="129">
        <v>13</v>
      </c>
      <c r="E517" s="91" t="s">
        <v>151</v>
      </c>
      <c r="F517" s="130" t="s">
        <v>115</v>
      </c>
      <c r="G517" s="290">
        <v>191</v>
      </c>
      <c r="H517" s="290">
        <v>201</v>
      </c>
    </row>
    <row r="518" spans="1:8" ht="25.5" x14ac:dyDescent="0.2">
      <c r="A518" s="77" t="s">
        <v>391</v>
      </c>
      <c r="B518" s="91" t="s">
        <v>44</v>
      </c>
      <c r="C518" s="129">
        <v>1</v>
      </c>
      <c r="D518" s="129">
        <v>13</v>
      </c>
      <c r="E518" s="91" t="s">
        <v>151</v>
      </c>
      <c r="F518" s="130" t="s">
        <v>86</v>
      </c>
      <c r="G518" s="290">
        <v>1301.8</v>
      </c>
      <c r="H518" s="290">
        <v>1313.2</v>
      </c>
    </row>
    <row r="519" spans="1:8" ht="25.5" x14ac:dyDescent="0.2">
      <c r="A519" s="83" t="s">
        <v>48</v>
      </c>
      <c r="B519" s="90" t="s">
        <v>44</v>
      </c>
      <c r="C519" s="127">
        <v>1</v>
      </c>
      <c r="D519" s="127">
        <v>13</v>
      </c>
      <c r="E519" s="90" t="s">
        <v>306</v>
      </c>
      <c r="F519" s="134" t="s">
        <v>7</v>
      </c>
      <c r="G519" s="292">
        <f>G520+G523+G526</f>
        <v>7999.3</v>
      </c>
      <c r="H519" s="292">
        <f>H520+H523+H526</f>
        <v>8148.3</v>
      </c>
    </row>
    <row r="520" spans="1:8" ht="63.75" x14ac:dyDescent="0.2">
      <c r="A520" s="72" t="s">
        <v>404</v>
      </c>
      <c r="B520" s="90" t="s">
        <v>44</v>
      </c>
      <c r="C520" s="138" t="s">
        <v>8</v>
      </c>
      <c r="D520" s="138" t="s">
        <v>67</v>
      </c>
      <c r="E520" s="90" t="s">
        <v>306</v>
      </c>
      <c r="F520" s="134" t="s">
        <v>171</v>
      </c>
      <c r="G520" s="292">
        <f>G521</f>
        <v>1796.8</v>
      </c>
      <c r="H520" s="292">
        <f>H521</f>
        <v>1796.8</v>
      </c>
    </row>
    <row r="521" spans="1:8" ht="25.5" x14ac:dyDescent="0.2">
      <c r="A521" s="83" t="s">
        <v>172</v>
      </c>
      <c r="B521" s="90" t="s">
        <v>44</v>
      </c>
      <c r="C521" s="138" t="s">
        <v>8</v>
      </c>
      <c r="D521" s="138" t="s">
        <v>67</v>
      </c>
      <c r="E521" s="90" t="s">
        <v>306</v>
      </c>
      <c r="F521" s="134" t="s">
        <v>170</v>
      </c>
      <c r="G521" s="292">
        <f>G522</f>
        <v>1796.8</v>
      </c>
      <c r="H521" s="292">
        <f>H522</f>
        <v>1796.8</v>
      </c>
    </row>
    <row r="522" spans="1:8" ht="38.25" x14ac:dyDescent="0.2">
      <c r="A522" s="73" t="s">
        <v>394</v>
      </c>
      <c r="B522" s="91" t="s">
        <v>44</v>
      </c>
      <c r="C522" s="131" t="s">
        <v>8</v>
      </c>
      <c r="D522" s="131" t="s">
        <v>67</v>
      </c>
      <c r="E522" s="91" t="s">
        <v>306</v>
      </c>
      <c r="F522" s="130" t="s">
        <v>87</v>
      </c>
      <c r="G522" s="290">
        <v>1796.8</v>
      </c>
      <c r="H522" s="290">
        <v>1796.8</v>
      </c>
    </row>
    <row r="523" spans="1:8" ht="25.5" x14ac:dyDescent="0.2">
      <c r="A523" s="105" t="s">
        <v>387</v>
      </c>
      <c r="B523" s="90" t="s">
        <v>44</v>
      </c>
      <c r="C523" s="138" t="s">
        <v>8</v>
      </c>
      <c r="D523" s="138" t="s">
        <v>67</v>
      </c>
      <c r="E523" s="90" t="s">
        <v>306</v>
      </c>
      <c r="F523" s="134" t="s">
        <v>173</v>
      </c>
      <c r="G523" s="292">
        <f>G524</f>
        <v>5942.5</v>
      </c>
      <c r="H523" s="292">
        <f>H524</f>
        <v>6071.5</v>
      </c>
    </row>
    <row r="524" spans="1:8" ht="38.25" x14ac:dyDescent="0.2">
      <c r="A524" s="105" t="s">
        <v>588</v>
      </c>
      <c r="B524" s="90" t="s">
        <v>44</v>
      </c>
      <c r="C524" s="138" t="s">
        <v>8</v>
      </c>
      <c r="D524" s="138" t="s">
        <v>67</v>
      </c>
      <c r="E524" s="90" t="s">
        <v>306</v>
      </c>
      <c r="F524" s="134" t="s">
        <v>174</v>
      </c>
      <c r="G524" s="292">
        <f>G525</f>
        <v>5942.5</v>
      </c>
      <c r="H524" s="292">
        <f>H525</f>
        <v>6071.5</v>
      </c>
    </row>
    <row r="525" spans="1:8" ht="38.25" x14ac:dyDescent="0.2">
      <c r="A525" s="102" t="s">
        <v>365</v>
      </c>
      <c r="B525" s="323" t="s">
        <v>44</v>
      </c>
      <c r="C525" s="324" t="s">
        <v>8</v>
      </c>
      <c r="D525" s="324" t="s">
        <v>67</v>
      </c>
      <c r="E525" s="323" t="s">
        <v>306</v>
      </c>
      <c r="F525" s="323" t="s">
        <v>86</v>
      </c>
      <c r="G525" s="325">
        <v>5942.5</v>
      </c>
      <c r="H525" s="325">
        <v>6071.5</v>
      </c>
    </row>
    <row r="526" spans="1:8" ht="15" x14ac:dyDescent="0.2">
      <c r="A526" s="111" t="s">
        <v>175</v>
      </c>
      <c r="B526" s="326" t="s">
        <v>44</v>
      </c>
      <c r="C526" s="327" t="s">
        <v>8</v>
      </c>
      <c r="D526" s="327" t="s">
        <v>67</v>
      </c>
      <c r="E526" s="326" t="s">
        <v>306</v>
      </c>
      <c r="F526" s="326" t="s">
        <v>176</v>
      </c>
      <c r="G526" s="328">
        <f>G527</f>
        <v>260</v>
      </c>
      <c r="H526" s="328">
        <f>H527</f>
        <v>280</v>
      </c>
    </row>
    <row r="527" spans="1:8" ht="15" x14ac:dyDescent="0.2">
      <c r="A527" s="105" t="s">
        <v>178</v>
      </c>
      <c r="B527" s="90" t="s">
        <v>44</v>
      </c>
      <c r="C527" s="138" t="s">
        <v>8</v>
      </c>
      <c r="D527" s="138" t="s">
        <v>67</v>
      </c>
      <c r="E527" s="90" t="s">
        <v>306</v>
      </c>
      <c r="F527" s="134" t="s">
        <v>177</v>
      </c>
      <c r="G527" s="292">
        <f>G528</f>
        <v>260</v>
      </c>
      <c r="H527" s="292">
        <f>H528</f>
        <v>280</v>
      </c>
    </row>
    <row r="528" spans="1:8" ht="15" x14ac:dyDescent="0.2">
      <c r="A528" s="67" t="s">
        <v>94</v>
      </c>
      <c r="B528" s="91" t="s">
        <v>44</v>
      </c>
      <c r="C528" s="131" t="s">
        <v>8</v>
      </c>
      <c r="D528" s="131" t="s">
        <v>67</v>
      </c>
      <c r="E528" s="91" t="s">
        <v>306</v>
      </c>
      <c r="F528" s="130" t="s">
        <v>95</v>
      </c>
      <c r="G528" s="290">
        <v>260</v>
      </c>
      <c r="H528" s="290">
        <v>280</v>
      </c>
    </row>
    <row r="529" spans="1:8" ht="25.5" x14ac:dyDescent="0.2">
      <c r="A529" s="83" t="s">
        <v>41</v>
      </c>
      <c r="B529" s="90" t="s">
        <v>44</v>
      </c>
      <c r="C529" s="127">
        <v>1</v>
      </c>
      <c r="D529" s="127">
        <v>13</v>
      </c>
      <c r="E529" s="90" t="s">
        <v>344</v>
      </c>
      <c r="F529" s="90" t="s">
        <v>7</v>
      </c>
      <c r="G529" s="292">
        <f>G532+G535</f>
        <v>1785</v>
      </c>
      <c r="H529" s="292">
        <f>H532+H535</f>
        <v>1515</v>
      </c>
    </row>
    <row r="530" spans="1:8" ht="38.25" x14ac:dyDescent="0.2">
      <c r="A530" s="105" t="s">
        <v>370</v>
      </c>
      <c r="B530" s="90" t="s">
        <v>44</v>
      </c>
      <c r="C530" s="127">
        <v>1</v>
      </c>
      <c r="D530" s="127">
        <v>13</v>
      </c>
      <c r="E530" s="90" t="s">
        <v>344</v>
      </c>
      <c r="F530" s="90" t="s">
        <v>173</v>
      </c>
      <c r="G530" s="292">
        <f>G531</f>
        <v>985</v>
      </c>
      <c r="H530" s="292">
        <f>H531</f>
        <v>915</v>
      </c>
    </row>
    <row r="531" spans="1:8" ht="51" x14ac:dyDescent="0.2">
      <c r="A531" s="105" t="s">
        <v>371</v>
      </c>
      <c r="B531" s="90" t="s">
        <v>44</v>
      </c>
      <c r="C531" s="127">
        <v>1</v>
      </c>
      <c r="D531" s="127">
        <v>13</v>
      </c>
      <c r="E531" s="90" t="s">
        <v>344</v>
      </c>
      <c r="F531" s="90" t="s">
        <v>174</v>
      </c>
      <c r="G531" s="292">
        <f>G532</f>
        <v>985</v>
      </c>
      <c r="H531" s="292">
        <f>H532</f>
        <v>915</v>
      </c>
    </row>
    <row r="532" spans="1:8" ht="38.25" x14ac:dyDescent="0.2">
      <c r="A532" s="77" t="s">
        <v>365</v>
      </c>
      <c r="B532" s="91" t="s">
        <v>44</v>
      </c>
      <c r="C532" s="129">
        <v>1</v>
      </c>
      <c r="D532" s="129">
        <v>13</v>
      </c>
      <c r="E532" s="91" t="s">
        <v>344</v>
      </c>
      <c r="F532" s="130" t="s">
        <v>86</v>
      </c>
      <c r="G532" s="290">
        <v>985</v>
      </c>
      <c r="H532" s="290">
        <v>915</v>
      </c>
    </row>
    <row r="533" spans="1:8" ht="15" x14ac:dyDescent="0.2">
      <c r="A533" s="105" t="s">
        <v>175</v>
      </c>
      <c r="B533" s="90" t="s">
        <v>44</v>
      </c>
      <c r="C533" s="127">
        <v>1</v>
      </c>
      <c r="D533" s="127">
        <v>13</v>
      </c>
      <c r="E533" s="90" t="s">
        <v>344</v>
      </c>
      <c r="F533" s="134" t="s">
        <v>176</v>
      </c>
      <c r="G533" s="292">
        <f>G534</f>
        <v>800</v>
      </c>
      <c r="H533" s="292">
        <f>H534</f>
        <v>600</v>
      </c>
    </row>
    <row r="534" spans="1:8" ht="15" x14ac:dyDescent="0.2">
      <c r="A534" s="110" t="s">
        <v>178</v>
      </c>
      <c r="B534" s="90" t="s">
        <v>44</v>
      </c>
      <c r="C534" s="127">
        <v>1</v>
      </c>
      <c r="D534" s="127">
        <v>13</v>
      </c>
      <c r="E534" s="90" t="s">
        <v>344</v>
      </c>
      <c r="F534" s="134" t="s">
        <v>177</v>
      </c>
      <c r="G534" s="292">
        <f>G535</f>
        <v>800</v>
      </c>
      <c r="H534" s="292">
        <f>H535</f>
        <v>600</v>
      </c>
    </row>
    <row r="535" spans="1:8" ht="15" x14ac:dyDescent="0.2">
      <c r="A535" s="67" t="s">
        <v>94</v>
      </c>
      <c r="B535" s="91" t="s">
        <v>44</v>
      </c>
      <c r="C535" s="131" t="s">
        <v>8</v>
      </c>
      <c r="D535" s="131" t="s">
        <v>67</v>
      </c>
      <c r="E535" s="91" t="s">
        <v>344</v>
      </c>
      <c r="F535" s="130" t="s">
        <v>95</v>
      </c>
      <c r="G535" s="290">
        <v>800</v>
      </c>
      <c r="H535" s="290">
        <v>600</v>
      </c>
    </row>
    <row r="536" spans="1:8" ht="15" x14ac:dyDescent="0.2">
      <c r="A536" s="329" t="s">
        <v>50</v>
      </c>
      <c r="B536" s="155" t="s">
        <v>44</v>
      </c>
      <c r="C536" s="312" t="s">
        <v>10</v>
      </c>
      <c r="D536" s="312" t="s">
        <v>56</v>
      </c>
      <c r="E536" s="155" t="s">
        <v>7</v>
      </c>
      <c r="F536" s="155" t="s">
        <v>7</v>
      </c>
      <c r="G536" s="330">
        <f t="shared" ref="G536:H538" si="56">G537</f>
        <v>500</v>
      </c>
      <c r="H536" s="330">
        <f t="shared" si="56"/>
        <v>500</v>
      </c>
    </row>
    <row r="537" spans="1:8" ht="15" x14ac:dyDescent="0.2">
      <c r="A537" s="331" t="s">
        <v>28</v>
      </c>
      <c r="B537" s="90" t="s">
        <v>44</v>
      </c>
      <c r="C537" s="138" t="s">
        <v>10</v>
      </c>
      <c r="D537" s="138" t="s">
        <v>27</v>
      </c>
      <c r="E537" s="90" t="s">
        <v>7</v>
      </c>
      <c r="F537" s="90" t="s">
        <v>7</v>
      </c>
      <c r="G537" s="292">
        <f t="shared" si="56"/>
        <v>500</v>
      </c>
      <c r="H537" s="292">
        <f t="shared" si="56"/>
        <v>500</v>
      </c>
    </row>
    <row r="538" spans="1:8" ht="15" x14ac:dyDescent="0.2">
      <c r="A538" s="83" t="s">
        <v>148</v>
      </c>
      <c r="B538" s="90" t="s">
        <v>44</v>
      </c>
      <c r="C538" s="138" t="s">
        <v>10</v>
      </c>
      <c r="D538" s="138" t="s">
        <v>27</v>
      </c>
      <c r="E538" s="90" t="s">
        <v>147</v>
      </c>
      <c r="F538" s="90" t="s">
        <v>7</v>
      </c>
      <c r="G538" s="292">
        <f t="shared" si="56"/>
        <v>500</v>
      </c>
      <c r="H538" s="292">
        <f t="shared" si="56"/>
        <v>500</v>
      </c>
    </row>
    <row r="539" spans="1:8" ht="25.5" x14ac:dyDescent="0.2">
      <c r="A539" s="83" t="s">
        <v>343</v>
      </c>
      <c r="B539" s="90" t="s">
        <v>44</v>
      </c>
      <c r="C539" s="138" t="s">
        <v>10</v>
      </c>
      <c r="D539" s="138" t="s">
        <v>27</v>
      </c>
      <c r="E539" s="90" t="s">
        <v>342</v>
      </c>
      <c r="F539" s="90" t="s">
        <v>7</v>
      </c>
      <c r="G539" s="292">
        <f>G542</f>
        <v>500</v>
      </c>
      <c r="H539" s="292">
        <f>H542</f>
        <v>500</v>
      </c>
    </row>
    <row r="540" spans="1:8" ht="25.5" x14ac:dyDescent="0.2">
      <c r="A540" s="105" t="s">
        <v>387</v>
      </c>
      <c r="B540" s="90" t="s">
        <v>44</v>
      </c>
      <c r="C540" s="138" t="s">
        <v>10</v>
      </c>
      <c r="D540" s="138" t="s">
        <v>27</v>
      </c>
      <c r="E540" s="90" t="s">
        <v>342</v>
      </c>
      <c r="F540" s="90" t="s">
        <v>173</v>
      </c>
      <c r="G540" s="292">
        <f>G541</f>
        <v>500</v>
      </c>
      <c r="H540" s="292">
        <f>H541</f>
        <v>500</v>
      </c>
    </row>
    <row r="541" spans="1:8" ht="25.5" x14ac:dyDescent="0.2">
      <c r="A541" s="105" t="s">
        <v>388</v>
      </c>
      <c r="B541" s="90" t="s">
        <v>44</v>
      </c>
      <c r="C541" s="138" t="s">
        <v>10</v>
      </c>
      <c r="D541" s="138" t="s">
        <v>27</v>
      </c>
      <c r="E541" s="90" t="s">
        <v>342</v>
      </c>
      <c r="F541" s="90" t="s">
        <v>174</v>
      </c>
      <c r="G541" s="292">
        <f>G542</f>
        <v>500</v>
      </c>
      <c r="H541" s="292">
        <f>H542</f>
        <v>500</v>
      </c>
    </row>
    <row r="542" spans="1:8" ht="25.5" x14ac:dyDescent="0.2">
      <c r="A542" s="77" t="s">
        <v>391</v>
      </c>
      <c r="B542" s="91" t="s">
        <v>44</v>
      </c>
      <c r="C542" s="131" t="s">
        <v>10</v>
      </c>
      <c r="D542" s="131" t="s">
        <v>27</v>
      </c>
      <c r="E542" s="91" t="s">
        <v>342</v>
      </c>
      <c r="F542" s="91" t="s">
        <v>86</v>
      </c>
      <c r="G542" s="290">
        <v>500</v>
      </c>
      <c r="H542" s="290">
        <v>500</v>
      </c>
    </row>
    <row r="543" spans="1:8" ht="15" x14ac:dyDescent="0.2">
      <c r="A543" s="284" t="s">
        <v>51</v>
      </c>
      <c r="B543" s="332" t="s">
        <v>44</v>
      </c>
      <c r="C543" s="136" t="s">
        <v>16</v>
      </c>
      <c r="D543" s="136" t="s">
        <v>56</v>
      </c>
      <c r="E543" s="332"/>
      <c r="F543" s="332"/>
      <c r="G543" s="294">
        <f>G544</f>
        <v>500</v>
      </c>
      <c r="H543" s="294">
        <f>H544</f>
        <v>500</v>
      </c>
    </row>
    <row r="544" spans="1:8" ht="15" x14ac:dyDescent="0.2">
      <c r="A544" s="329" t="s">
        <v>17</v>
      </c>
      <c r="B544" s="144" t="s">
        <v>44</v>
      </c>
      <c r="C544" s="137" t="s">
        <v>16</v>
      </c>
      <c r="D544" s="137" t="s">
        <v>8</v>
      </c>
      <c r="E544" s="144"/>
      <c r="F544" s="144"/>
      <c r="G544" s="295">
        <f>G545</f>
        <v>500</v>
      </c>
      <c r="H544" s="295">
        <f>H545</f>
        <v>500</v>
      </c>
    </row>
    <row r="545" spans="1:8" ht="15" x14ac:dyDescent="0.2">
      <c r="A545" s="83" t="s">
        <v>148</v>
      </c>
      <c r="B545" s="333" t="s">
        <v>44</v>
      </c>
      <c r="C545" s="334" t="s">
        <v>16</v>
      </c>
      <c r="D545" s="334" t="s">
        <v>8</v>
      </c>
      <c r="E545" s="326" t="s">
        <v>147</v>
      </c>
      <c r="F545" s="333"/>
      <c r="G545" s="335">
        <f>G547</f>
        <v>500</v>
      </c>
      <c r="H545" s="335">
        <f>H547</f>
        <v>500</v>
      </c>
    </row>
    <row r="546" spans="1:8" ht="38.25" x14ac:dyDescent="0.2">
      <c r="A546" s="152" t="s">
        <v>341</v>
      </c>
      <c r="B546" s="333" t="s">
        <v>44</v>
      </c>
      <c r="C546" s="334" t="s">
        <v>16</v>
      </c>
      <c r="D546" s="334" t="s">
        <v>8</v>
      </c>
      <c r="E546" s="326" t="s">
        <v>309</v>
      </c>
      <c r="F546" s="333"/>
      <c r="G546" s="335">
        <f>G547</f>
        <v>500</v>
      </c>
      <c r="H546" s="335">
        <f>H547</f>
        <v>500</v>
      </c>
    </row>
    <row r="547" spans="1:8" ht="15" x14ac:dyDescent="0.2">
      <c r="A547" s="152" t="s">
        <v>311</v>
      </c>
      <c r="B547" s="326" t="s">
        <v>44</v>
      </c>
      <c r="C547" s="327" t="s">
        <v>16</v>
      </c>
      <c r="D547" s="327" t="s">
        <v>8</v>
      </c>
      <c r="E547" s="326" t="s">
        <v>310</v>
      </c>
      <c r="F547" s="326"/>
      <c r="G547" s="328">
        <f t="shared" ref="G547:H549" si="57">G548</f>
        <v>500</v>
      </c>
      <c r="H547" s="328">
        <f t="shared" si="57"/>
        <v>500</v>
      </c>
    </row>
    <row r="548" spans="1:8" ht="25.5" x14ac:dyDescent="0.2">
      <c r="A548" s="153" t="s">
        <v>387</v>
      </c>
      <c r="B548" s="326" t="s">
        <v>44</v>
      </c>
      <c r="C548" s="327" t="s">
        <v>16</v>
      </c>
      <c r="D548" s="327" t="s">
        <v>8</v>
      </c>
      <c r="E548" s="326" t="s">
        <v>310</v>
      </c>
      <c r="F548" s="326" t="s">
        <v>173</v>
      </c>
      <c r="G548" s="328">
        <f t="shared" si="57"/>
        <v>500</v>
      </c>
      <c r="H548" s="328">
        <f t="shared" si="57"/>
        <v>500</v>
      </c>
    </row>
    <row r="549" spans="1:8" ht="25.5" x14ac:dyDescent="0.2">
      <c r="A549" s="153" t="s">
        <v>388</v>
      </c>
      <c r="B549" s="326" t="s">
        <v>44</v>
      </c>
      <c r="C549" s="327" t="s">
        <v>16</v>
      </c>
      <c r="D549" s="327" t="s">
        <v>8</v>
      </c>
      <c r="E549" s="326" t="s">
        <v>310</v>
      </c>
      <c r="F549" s="326" t="s">
        <v>174</v>
      </c>
      <c r="G549" s="328">
        <f t="shared" si="57"/>
        <v>500</v>
      </c>
      <c r="H549" s="328">
        <f t="shared" si="57"/>
        <v>500</v>
      </c>
    </row>
    <row r="550" spans="1:8" ht="25.5" x14ac:dyDescent="0.2">
      <c r="A550" s="102" t="s">
        <v>391</v>
      </c>
      <c r="B550" s="323" t="s">
        <v>44</v>
      </c>
      <c r="C550" s="324" t="s">
        <v>16</v>
      </c>
      <c r="D550" s="324" t="s">
        <v>8</v>
      </c>
      <c r="E550" s="323" t="s">
        <v>310</v>
      </c>
      <c r="F550" s="323" t="s">
        <v>86</v>
      </c>
      <c r="G550" s="325">
        <v>500</v>
      </c>
      <c r="H550" s="325">
        <v>500</v>
      </c>
    </row>
    <row r="551" spans="1:8" ht="31.5" x14ac:dyDescent="0.2">
      <c r="A551" s="198" t="s">
        <v>63</v>
      </c>
      <c r="B551" s="315" t="s">
        <v>39</v>
      </c>
      <c r="C551" s="316"/>
      <c r="D551" s="316"/>
      <c r="E551" s="315" t="s">
        <v>7</v>
      </c>
      <c r="F551" s="315" t="s">
        <v>7</v>
      </c>
      <c r="G551" s="293">
        <f>G552+G664</f>
        <v>979708.3</v>
      </c>
      <c r="H551" s="293">
        <f>H552+H664</f>
        <v>985932.60000000009</v>
      </c>
    </row>
    <row r="552" spans="1:8" ht="15" x14ac:dyDescent="0.2">
      <c r="A552" s="284" t="s">
        <v>52</v>
      </c>
      <c r="B552" s="135" t="s">
        <v>39</v>
      </c>
      <c r="C552" s="286">
        <v>7</v>
      </c>
      <c r="D552" s="286">
        <v>0</v>
      </c>
      <c r="E552" s="135" t="s">
        <v>7</v>
      </c>
      <c r="F552" s="135" t="s">
        <v>7</v>
      </c>
      <c r="G552" s="310">
        <f>G553+G576+G606+G644</f>
        <v>964461</v>
      </c>
      <c r="H552" s="310">
        <f>H553+H576+H606+H644</f>
        <v>970683.90000000014</v>
      </c>
    </row>
    <row r="553" spans="1:8" ht="15" x14ac:dyDescent="0.2">
      <c r="A553" s="83" t="s">
        <v>19</v>
      </c>
      <c r="B553" s="90" t="s">
        <v>39</v>
      </c>
      <c r="C553" s="127">
        <v>7</v>
      </c>
      <c r="D553" s="127">
        <v>1</v>
      </c>
      <c r="E553" s="90" t="s">
        <v>7</v>
      </c>
      <c r="F553" s="90" t="s">
        <v>7</v>
      </c>
      <c r="G553" s="292">
        <f>G554</f>
        <v>340115.3</v>
      </c>
      <c r="H553" s="292">
        <f>H554</f>
        <v>342534.7</v>
      </c>
    </row>
    <row r="554" spans="1:8" ht="15" x14ac:dyDescent="0.2">
      <c r="A554" s="83" t="s">
        <v>148</v>
      </c>
      <c r="B554" s="90" t="s">
        <v>39</v>
      </c>
      <c r="C554" s="127">
        <v>7</v>
      </c>
      <c r="D554" s="127">
        <v>1</v>
      </c>
      <c r="E554" s="90" t="s">
        <v>147</v>
      </c>
      <c r="F554" s="90"/>
      <c r="G554" s="292">
        <f>G556+G561+G569</f>
        <v>340115.3</v>
      </c>
      <c r="H554" s="292">
        <f>H556+H561+H569</f>
        <v>342534.7</v>
      </c>
    </row>
    <row r="555" spans="1:8" ht="51" x14ac:dyDescent="0.2">
      <c r="A555" s="83" t="s">
        <v>195</v>
      </c>
      <c r="B555" s="90" t="s">
        <v>39</v>
      </c>
      <c r="C555" s="127">
        <v>7</v>
      </c>
      <c r="D555" s="127">
        <v>1</v>
      </c>
      <c r="E555" s="90" t="s">
        <v>196</v>
      </c>
      <c r="F555" s="90"/>
      <c r="G555" s="292">
        <f>G556</f>
        <v>63354.3</v>
      </c>
      <c r="H555" s="292">
        <f>H556</f>
        <v>65773.7</v>
      </c>
    </row>
    <row r="556" spans="1:8" ht="25.5" x14ac:dyDescent="0.2">
      <c r="A556" s="83" t="s">
        <v>166</v>
      </c>
      <c r="B556" s="90" t="s">
        <v>39</v>
      </c>
      <c r="C556" s="127">
        <v>7</v>
      </c>
      <c r="D556" s="127">
        <v>1</v>
      </c>
      <c r="E556" s="90" t="s">
        <v>196</v>
      </c>
      <c r="F556" s="90" t="s">
        <v>164</v>
      </c>
      <c r="G556" s="292">
        <f>G557+G559</f>
        <v>63354.3</v>
      </c>
      <c r="H556" s="292">
        <f>H557+H559</f>
        <v>65773.7</v>
      </c>
    </row>
    <row r="557" spans="1:8" ht="15" x14ac:dyDescent="0.2">
      <c r="A557" s="83" t="s">
        <v>167</v>
      </c>
      <c r="B557" s="90" t="s">
        <v>39</v>
      </c>
      <c r="C557" s="127">
        <v>7</v>
      </c>
      <c r="D557" s="127">
        <v>1</v>
      </c>
      <c r="E557" s="90" t="s">
        <v>196</v>
      </c>
      <c r="F557" s="90" t="s">
        <v>165</v>
      </c>
      <c r="G557" s="292">
        <f>G558</f>
        <v>15909.3</v>
      </c>
      <c r="H557" s="292">
        <f>H558</f>
        <v>16520.3</v>
      </c>
    </row>
    <row r="558" spans="1:8" ht="51" x14ac:dyDescent="0.2">
      <c r="A558" s="322" t="s">
        <v>393</v>
      </c>
      <c r="B558" s="91" t="s">
        <v>39</v>
      </c>
      <c r="C558" s="129">
        <v>7</v>
      </c>
      <c r="D558" s="129">
        <v>1</v>
      </c>
      <c r="E558" s="91" t="s">
        <v>196</v>
      </c>
      <c r="F558" s="91" t="s">
        <v>96</v>
      </c>
      <c r="G558" s="290">
        <v>15909.3</v>
      </c>
      <c r="H558" s="290">
        <v>16520.3</v>
      </c>
    </row>
    <row r="559" spans="1:8" ht="15" x14ac:dyDescent="0.2">
      <c r="A559" s="83" t="s">
        <v>169</v>
      </c>
      <c r="B559" s="90" t="s">
        <v>39</v>
      </c>
      <c r="C559" s="127">
        <v>7</v>
      </c>
      <c r="D559" s="127">
        <v>1</v>
      </c>
      <c r="E559" s="90" t="s">
        <v>196</v>
      </c>
      <c r="F559" s="90" t="s">
        <v>168</v>
      </c>
      <c r="G559" s="292">
        <f>G560</f>
        <v>47445</v>
      </c>
      <c r="H559" s="292">
        <f>H560</f>
        <v>49253.4</v>
      </c>
    </row>
    <row r="560" spans="1:8" ht="51" x14ac:dyDescent="0.2">
      <c r="A560" s="150" t="s">
        <v>392</v>
      </c>
      <c r="B560" s="91" t="s">
        <v>39</v>
      </c>
      <c r="C560" s="129">
        <v>7</v>
      </c>
      <c r="D560" s="129">
        <v>1</v>
      </c>
      <c r="E560" s="91" t="s">
        <v>196</v>
      </c>
      <c r="F560" s="91" t="s">
        <v>93</v>
      </c>
      <c r="G560" s="290">
        <v>47445</v>
      </c>
      <c r="H560" s="290">
        <v>49253.4</v>
      </c>
    </row>
    <row r="561" spans="1:8" ht="36" x14ac:dyDescent="0.2">
      <c r="A561" s="5" t="s">
        <v>643</v>
      </c>
      <c r="B561" s="90" t="s">
        <v>39</v>
      </c>
      <c r="C561" s="127">
        <v>7</v>
      </c>
      <c r="D561" s="127">
        <v>1</v>
      </c>
      <c r="E561" s="90" t="s">
        <v>362</v>
      </c>
      <c r="F561" s="90"/>
      <c r="G561" s="292">
        <f>G562</f>
        <v>275702.2</v>
      </c>
      <c r="H561" s="292">
        <f>H562</f>
        <v>275702.2</v>
      </c>
    </row>
    <row r="562" spans="1:8" ht="25.5" x14ac:dyDescent="0.2">
      <c r="A562" s="83" t="s">
        <v>166</v>
      </c>
      <c r="B562" s="90" t="s">
        <v>39</v>
      </c>
      <c r="C562" s="127">
        <v>7</v>
      </c>
      <c r="D562" s="127">
        <v>1</v>
      </c>
      <c r="E562" s="90" t="s">
        <v>362</v>
      </c>
      <c r="F562" s="90" t="s">
        <v>164</v>
      </c>
      <c r="G562" s="292">
        <f>G563+G566</f>
        <v>275702.2</v>
      </c>
      <c r="H562" s="292">
        <f>H563+H566</f>
        <v>275702.2</v>
      </c>
    </row>
    <row r="563" spans="1:8" ht="15" x14ac:dyDescent="0.2">
      <c r="A563" s="83" t="s">
        <v>167</v>
      </c>
      <c r="B563" s="90" t="s">
        <v>39</v>
      </c>
      <c r="C563" s="127">
        <v>7</v>
      </c>
      <c r="D563" s="127">
        <v>1</v>
      </c>
      <c r="E563" s="90" t="s">
        <v>362</v>
      </c>
      <c r="F563" s="90" t="s">
        <v>165</v>
      </c>
      <c r="G563" s="292">
        <f>G564</f>
        <v>59281.700000000004</v>
      </c>
      <c r="H563" s="292">
        <f>H564</f>
        <v>59281.700000000004</v>
      </c>
    </row>
    <row r="564" spans="1:8" ht="51" x14ac:dyDescent="0.2">
      <c r="A564" s="83" t="s">
        <v>393</v>
      </c>
      <c r="B564" s="90" t="s">
        <v>39</v>
      </c>
      <c r="C564" s="127">
        <v>7</v>
      </c>
      <c r="D564" s="127">
        <v>1</v>
      </c>
      <c r="E564" s="90" t="s">
        <v>362</v>
      </c>
      <c r="F564" s="90" t="s">
        <v>96</v>
      </c>
      <c r="G564" s="292">
        <f>G565</f>
        <v>59281.700000000004</v>
      </c>
      <c r="H564" s="292">
        <f>H565</f>
        <v>59281.700000000004</v>
      </c>
    </row>
    <row r="565" spans="1:8" ht="15" x14ac:dyDescent="0.2">
      <c r="A565" s="150" t="s">
        <v>65</v>
      </c>
      <c r="B565" s="91" t="s">
        <v>39</v>
      </c>
      <c r="C565" s="129">
        <v>7</v>
      </c>
      <c r="D565" s="129">
        <v>1</v>
      </c>
      <c r="E565" s="91" t="s">
        <v>362</v>
      </c>
      <c r="F565" s="91" t="s">
        <v>96</v>
      </c>
      <c r="G565" s="290">
        <f>41165.3+18116.4</f>
        <v>59281.700000000004</v>
      </c>
      <c r="H565" s="290">
        <f>41165.3+18116.4</f>
        <v>59281.700000000004</v>
      </c>
    </row>
    <row r="566" spans="1:8" ht="15" x14ac:dyDescent="0.2">
      <c r="A566" s="83" t="s">
        <v>169</v>
      </c>
      <c r="B566" s="90" t="s">
        <v>39</v>
      </c>
      <c r="C566" s="127">
        <v>7</v>
      </c>
      <c r="D566" s="127">
        <v>1</v>
      </c>
      <c r="E566" s="90" t="s">
        <v>362</v>
      </c>
      <c r="F566" s="90" t="s">
        <v>168</v>
      </c>
      <c r="G566" s="292">
        <f>G567</f>
        <v>216420.5</v>
      </c>
      <c r="H566" s="292">
        <f>H567</f>
        <v>216420.5</v>
      </c>
    </row>
    <row r="567" spans="1:8" ht="51" x14ac:dyDescent="0.2">
      <c r="A567" s="83" t="s">
        <v>392</v>
      </c>
      <c r="B567" s="90" t="s">
        <v>39</v>
      </c>
      <c r="C567" s="127">
        <v>7</v>
      </c>
      <c r="D567" s="127">
        <v>1</v>
      </c>
      <c r="E567" s="90" t="s">
        <v>362</v>
      </c>
      <c r="F567" s="90" t="s">
        <v>93</v>
      </c>
      <c r="G567" s="292">
        <f>G568</f>
        <v>216420.5</v>
      </c>
      <c r="H567" s="292">
        <f>H568</f>
        <v>216420.5</v>
      </c>
    </row>
    <row r="568" spans="1:8" ht="15" x14ac:dyDescent="0.2">
      <c r="A568" s="150" t="s">
        <v>65</v>
      </c>
      <c r="B568" s="91" t="s">
        <v>39</v>
      </c>
      <c r="C568" s="129">
        <v>7</v>
      </c>
      <c r="D568" s="129">
        <v>1</v>
      </c>
      <c r="E568" s="91" t="s">
        <v>362</v>
      </c>
      <c r="F568" s="91" t="s">
        <v>93</v>
      </c>
      <c r="G568" s="290">
        <f>202286-18116.4+32250.9</f>
        <v>216420.5</v>
      </c>
      <c r="H568" s="290">
        <f>202286-18116.4+32250.9</f>
        <v>216420.5</v>
      </c>
    </row>
    <row r="569" spans="1:8" ht="25.5" x14ac:dyDescent="0.2">
      <c r="A569" s="83" t="s">
        <v>282</v>
      </c>
      <c r="B569" s="90" t="s">
        <v>39</v>
      </c>
      <c r="C569" s="127">
        <v>7</v>
      </c>
      <c r="D569" s="127">
        <v>1</v>
      </c>
      <c r="E569" s="90" t="s">
        <v>485</v>
      </c>
      <c r="F569" s="90"/>
      <c r="G569" s="292">
        <f>G570</f>
        <v>1058.8</v>
      </c>
      <c r="H569" s="292">
        <f>H570</f>
        <v>1058.8</v>
      </c>
    </row>
    <row r="570" spans="1:8" ht="25.5" x14ac:dyDescent="0.2">
      <c r="A570" s="83" t="s">
        <v>467</v>
      </c>
      <c r="B570" s="90" t="s">
        <v>39</v>
      </c>
      <c r="C570" s="127">
        <v>7</v>
      </c>
      <c r="D570" s="127">
        <v>1</v>
      </c>
      <c r="E570" s="90" t="s">
        <v>486</v>
      </c>
      <c r="F570" s="90"/>
      <c r="G570" s="292">
        <f>G571</f>
        <v>1058.8</v>
      </c>
      <c r="H570" s="292">
        <f>H571</f>
        <v>1058.8</v>
      </c>
    </row>
    <row r="571" spans="1:8" ht="25.5" x14ac:dyDescent="0.2">
      <c r="A571" s="83" t="s">
        <v>166</v>
      </c>
      <c r="B571" s="90" t="s">
        <v>39</v>
      </c>
      <c r="C571" s="127">
        <v>7</v>
      </c>
      <c r="D571" s="127">
        <v>1</v>
      </c>
      <c r="E571" s="90" t="s">
        <v>486</v>
      </c>
      <c r="F571" s="90" t="s">
        <v>164</v>
      </c>
      <c r="G571" s="292">
        <f>G572+G574</f>
        <v>1058.8</v>
      </c>
      <c r="H571" s="292">
        <f>H572+H574</f>
        <v>1058.8</v>
      </c>
    </row>
    <row r="572" spans="1:8" ht="15" x14ac:dyDescent="0.2">
      <c r="A572" s="83" t="s">
        <v>167</v>
      </c>
      <c r="B572" s="90" t="s">
        <v>39</v>
      </c>
      <c r="C572" s="127">
        <v>7</v>
      </c>
      <c r="D572" s="127">
        <v>1</v>
      </c>
      <c r="E572" s="90" t="s">
        <v>486</v>
      </c>
      <c r="F572" s="90" t="s">
        <v>165</v>
      </c>
      <c r="G572" s="292">
        <f>G573</f>
        <v>371</v>
      </c>
      <c r="H572" s="292">
        <f>H573</f>
        <v>371</v>
      </c>
    </row>
    <row r="573" spans="1:8" ht="15" x14ac:dyDescent="0.2">
      <c r="A573" s="150" t="s">
        <v>97</v>
      </c>
      <c r="B573" s="91" t="s">
        <v>39</v>
      </c>
      <c r="C573" s="129">
        <v>7</v>
      </c>
      <c r="D573" s="129">
        <v>1</v>
      </c>
      <c r="E573" s="91" t="s">
        <v>486</v>
      </c>
      <c r="F573" s="91" t="s">
        <v>98</v>
      </c>
      <c r="G573" s="290">
        <v>371</v>
      </c>
      <c r="H573" s="290">
        <v>371</v>
      </c>
    </row>
    <row r="574" spans="1:8" ht="15" x14ac:dyDescent="0.2">
      <c r="A574" s="83" t="s">
        <v>169</v>
      </c>
      <c r="B574" s="90" t="s">
        <v>39</v>
      </c>
      <c r="C574" s="127">
        <v>7</v>
      </c>
      <c r="D574" s="127">
        <v>1</v>
      </c>
      <c r="E574" s="90" t="s">
        <v>486</v>
      </c>
      <c r="F574" s="90" t="s">
        <v>168</v>
      </c>
      <c r="G574" s="292">
        <f>G575</f>
        <v>687.8</v>
      </c>
      <c r="H574" s="292">
        <f>H575</f>
        <v>687.8</v>
      </c>
    </row>
    <row r="575" spans="1:8" ht="15" x14ac:dyDescent="0.2">
      <c r="A575" s="150" t="s">
        <v>99</v>
      </c>
      <c r="B575" s="91" t="s">
        <v>39</v>
      </c>
      <c r="C575" s="129">
        <v>7</v>
      </c>
      <c r="D575" s="129">
        <v>1</v>
      </c>
      <c r="E575" s="91" t="s">
        <v>486</v>
      </c>
      <c r="F575" s="91" t="s">
        <v>100</v>
      </c>
      <c r="G575" s="290">
        <v>687.8</v>
      </c>
      <c r="H575" s="290">
        <v>687.8</v>
      </c>
    </row>
    <row r="576" spans="1:8" ht="15" x14ac:dyDescent="0.2">
      <c r="A576" s="83" t="s">
        <v>20</v>
      </c>
      <c r="B576" s="90" t="s">
        <v>39</v>
      </c>
      <c r="C576" s="127">
        <v>7</v>
      </c>
      <c r="D576" s="127">
        <v>2</v>
      </c>
      <c r="E576" s="90"/>
      <c r="F576" s="90" t="s">
        <v>7</v>
      </c>
      <c r="G576" s="292">
        <f>G577</f>
        <v>575187.19999999995</v>
      </c>
      <c r="H576" s="292">
        <f>H577</f>
        <v>578709.9</v>
      </c>
    </row>
    <row r="577" spans="1:8" ht="15" x14ac:dyDescent="0.2">
      <c r="A577" s="83" t="s">
        <v>148</v>
      </c>
      <c r="B577" s="90" t="s">
        <v>39</v>
      </c>
      <c r="C577" s="127">
        <v>7</v>
      </c>
      <c r="D577" s="127">
        <v>2</v>
      </c>
      <c r="E577" s="90" t="s">
        <v>147</v>
      </c>
      <c r="F577" s="90"/>
      <c r="G577" s="292">
        <f>G578+G585+G594+G599</f>
        <v>575187.19999999995</v>
      </c>
      <c r="H577" s="292">
        <f>H578+H585+H594+H599</f>
        <v>578709.9</v>
      </c>
    </row>
    <row r="578" spans="1:8" ht="51" x14ac:dyDescent="0.2">
      <c r="A578" s="83" t="s">
        <v>195</v>
      </c>
      <c r="B578" s="90" t="s">
        <v>39</v>
      </c>
      <c r="C578" s="127">
        <v>7</v>
      </c>
      <c r="D578" s="127">
        <v>2</v>
      </c>
      <c r="E578" s="90" t="s">
        <v>196</v>
      </c>
      <c r="F578" s="90"/>
      <c r="G578" s="292">
        <f>G579</f>
        <v>141814.20000000001</v>
      </c>
      <c r="H578" s="292">
        <f>H579</f>
        <v>145922.30000000002</v>
      </c>
    </row>
    <row r="579" spans="1:8" ht="25.5" x14ac:dyDescent="0.2">
      <c r="A579" s="83" t="s">
        <v>166</v>
      </c>
      <c r="B579" s="90" t="s">
        <v>39</v>
      </c>
      <c r="C579" s="127">
        <v>7</v>
      </c>
      <c r="D579" s="127">
        <v>2</v>
      </c>
      <c r="E579" s="90" t="s">
        <v>197</v>
      </c>
      <c r="F579" s="90" t="s">
        <v>164</v>
      </c>
      <c r="G579" s="292">
        <f>G580+G583</f>
        <v>141814.20000000001</v>
      </c>
      <c r="H579" s="292">
        <f>H580+H583</f>
        <v>145922.30000000002</v>
      </c>
    </row>
    <row r="580" spans="1:8" ht="15" x14ac:dyDescent="0.2">
      <c r="A580" s="83" t="s">
        <v>167</v>
      </c>
      <c r="B580" s="90" t="s">
        <v>39</v>
      </c>
      <c r="C580" s="127">
        <v>7</v>
      </c>
      <c r="D580" s="127">
        <v>2</v>
      </c>
      <c r="E580" s="90" t="s">
        <v>196</v>
      </c>
      <c r="F580" s="90" t="s">
        <v>165</v>
      </c>
      <c r="G580" s="292">
        <f>G581+G582</f>
        <v>112818.40000000001</v>
      </c>
      <c r="H580" s="292">
        <f>H581+H582</f>
        <v>116774.1</v>
      </c>
    </row>
    <row r="581" spans="1:8" ht="51" x14ac:dyDescent="0.2">
      <c r="A581" s="150" t="s">
        <v>393</v>
      </c>
      <c r="B581" s="91" t="s">
        <v>39</v>
      </c>
      <c r="C581" s="129">
        <v>7</v>
      </c>
      <c r="D581" s="129">
        <v>2</v>
      </c>
      <c r="E581" s="91" t="s">
        <v>196</v>
      </c>
      <c r="F581" s="91" t="s">
        <v>96</v>
      </c>
      <c r="G581" s="290">
        <v>110107.3</v>
      </c>
      <c r="H581" s="290">
        <v>113722.1</v>
      </c>
    </row>
    <row r="582" spans="1:8" ht="15" x14ac:dyDescent="0.2">
      <c r="A582" s="150" t="s">
        <v>101</v>
      </c>
      <c r="B582" s="91" t="s">
        <v>39</v>
      </c>
      <c r="C582" s="129">
        <v>7</v>
      </c>
      <c r="D582" s="129">
        <v>2</v>
      </c>
      <c r="E582" s="91" t="s">
        <v>196</v>
      </c>
      <c r="F582" s="91" t="s">
        <v>98</v>
      </c>
      <c r="G582" s="290">
        <f>8860.5-6449.4+300</f>
        <v>2711.1000000000004</v>
      </c>
      <c r="H582" s="290">
        <f>9523.8-6771.8+300</f>
        <v>3051.9999999999991</v>
      </c>
    </row>
    <row r="583" spans="1:8" ht="15" x14ac:dyDescent="0.2">
      <c r="A583" s="83" t="s">
        <v>169</v>
      </c>
      <c r="B583" s="90" t="s">
        <v>39</v>
      </c>
      <c r="C583" s="127">
        <v>7</v>
      </c>
      <c r="D583" s="127">
        <v>2</v>
      </c>
      <c r="E583" s="90" t="s">
        <v>196</v>
      </c>
      <c r="F583" s="90" t="s">
        <v>168</v>
      </c>
      <c r="G583" s="292">
        <f>G584</f>
        <v>28995.8</v>
      </c>
      <c r="H583" s="292">
        <f>H584</f>
        <v>29148.2</v>
      </c>
    </row>
    <row r="584" spans="1:8" ht="51" x14ac:dyDescent="0.2">
      <c r="A584" s="150" t="s">
        <v>392</v>
      </c>
      <c r="B584" s="91" t="s">
        <v>39</v>
      </c>
      <c r="C584" s="129">
        <v>7</v>
      </c>
      <c r="D584" s="129">
        <v>2</v>
      </c>
      <c r="E584" s="91" t="s">
        <v>196</v>
      </c>
      <c r="F584" s="91" t="s">
        <v>93</v>
      </c>
      <c r="G584" s="290">
        <v>28995.8</v>
      </c>
      <c r="H584" s="290">
        <v>29148.2</v>
      </c>
    </row>
    <row r="585" spans="1:8" ht="25.5" x14ac:dyDescent="0.2">
      <c r="A585" s="83" t="s">
        <v>465</v>
      </c>
      <c r="B585" s="90" t="s">
        <v>39</v>
      </c>
      <c r="C585" s="127">
        <v>7</v>
      </c>
      <c r="D585" s="127">
        <v>2</v>
      </c>
      <c r="E585" s="90" t="s">
        <v>232</v>
      </c>
      <c r="F585" s="90"/>
      <c r="G585" s="292">
        <f>G586+G590</f>
        <v>585.4</v>
      </c>
      <c r="H585" s="292">
        <f>H586+H590</f>
        <v>0</v>
      </c>
    </row>
    <row r="586" spans="1:8" ht="25.5" x14ac:dyDescent="0.2">
      <c r="A586" s="83" t="s">
        <v>235</v>
      </c>
      <c r="B586" s="90" t="s">
        <v>39</v>
      </c>
      <c r="C586" s="127">
        <v>7</v>
      </c>
      <c r="D586" s="127">
        <v>2</v>
      </c>
      <c r="E586" s="90" t="s">
        <v>236</v>
      </c>
      <c r="F586" s="90"/>
      <c r="G586" s="292">
        <f t="shared" ref="G586:H588" si="58">G587</f>
        <v>552</v>
      </c>
      <c r="H586" s="292">
        <f t="shared" si="58"/>
        <v>0</v>
      </c>
    </row>
    <row r="587" spans="1:8" ht="25.5" x14ac:dyDescent="0.2">
      <c r="A587" s="83" t="s">
        <v>166</v>
      </c>
      <c r="B587" s="90" t="s">
        <v>39</v>
      </c>
      <c r="C587" s="127">
        <v>7</v>
      </c>
      <c r="D587" s="127">
        <v>2</v>
      </c>
      <c r="E587" s="90" t="s">
        <v>236</v>
      </c>
      <c r="F587" s="90" t="s">
        <v>164</v>
      </c>
      <c r="G587" s="292">
        <f t="shared" si="58"/>
        <v>552</v>
      </c>
      <c r="H587" s="292">
        <f t="shared" si="58"/>
        <v>0</v>
      </c>
    </row>
    <row r="588" spans="1:8" ht="15" x14ac:dyDescent="0.2">
      <c r="A588" s="83" t="s">
        <v>167</v>
      </c>
      <c r="B588" s="90" t="s">
        <v>39</v>
      </c>
      <c r="C588" s="127">
        <v>7</v>
      </c>
      <c r="D588" s="127">
        <v>2</v>
      </c>
      <c r="E588" s="90" t="s">
        <v>236</v>
      </c>
      <c r="F588" s="90" t="s">
        <v>165</v>
      </c>
      <c r="G588" s="292">
        <f t="shared" si="58"/>
        <v>552</v>
      </c>
      <c r="H588" s="292">
        <f t="shared" si="58"/>
        <v>0</v>
      </c>
    </row>
    <row r="589" spans="1:8" ht="15" x14ac:dyDescent="0.2">
      <c r="A589" s="150" t="s">
        <v>97</v>
      </c>
      <c r="B589" s="91" t="s">
        <v>39</v>
      </c>
      <c r="C589" s="129">
        <v>7</v>
      </c>
      <c r="D589" s="129">
        <v>2</v>
      </c>
      <c r="E589" s="91" t="s">
        <v>236</v>
      </c>
      <c r="F589" s="91" t="s">
        <v>98</v>
      </c>
      <c r="G589" s="290">
        <v>552</v>
      </c>
      <c r="H589" s="290">
        <v>0</v>
      </c>
    </row>
    <row r="590" spans="1:8" ht="15" x14ac:dyDescent="0.2">
      <c r="A590" s="83" t="s">
        <v>278</v>
      </c>
      <c r="B590" s="90" t="s">
        <v>39</v>
      </c>
      <c r="C590" s="127">
        <v>7</v>
      </c>
      <c r="D590" s="127">
        <v>2</v>
      </c>
      <c r="E590" s="90" t="s">
        <v>239</v>
      </c>
      <c r="F590" s="90"/>
      <c r="G590" s="292">
        <f t="shared" ref="G590:H592" si="59">G591</f>
        <v>33.4</v>
      </c>
      <c r="H590" s="292">
        <f t="shared" si="59"/>
        <v>0</v>
      </c>
    </row>
    <row r="591" spans="1:8" ht="25.5" x14ac:dyDescent="0.2">
      <c r="A591" s="83" t="s">
        <v>166</v>
      </c>
      <c r="B591" s="90" t="s">
        <v>39</v>
      </c>
      <c r="C591" s="127">
        <v>7</v>
      </c>
      <c r="D591" s="127">
        <v>2</v>
      </c>
      <c r="E591" s="90" t="s">
        <v>239</v>
      </c>
      <c r="F591" s="90" t="s">
        <v>164</v>
      </c>
      <c r="G591" s="292">
        <f t="shared" si="59"/>
        <v>33.4</v>
      </c>
      <c r="H591" s="292">
        <f t="shared" si="59"/>
        <v>0</v>
      </c>
    </row>
    <row r="592" spans="1:8" ht="15" x14ac:dyDescent="0.2">
      <c r="A592" s="83" t="s">
        <v>167</v>
      </c>
      <c r="B592" s="90" t="s">
        <v>39</v>
      </c>
      <c r="C592" s="127">
        <v>7</v>
      </c>
      <c r="D592" s="127">
        <v>2</v>
      </c>
      <c r="E592" s="90" t="s">
        <v>239</v>
      </c>
      <c r="F592" s="90" t="s">
        <v>165</v>
      </c>
      <c r="G592" s="292">
        <f t="shared" si="59"/>
        <v>33.4</v>
      </c>
      <c r="H592" s="292">
        <f t="shared" si="59"/>
        <v>0</v>
      </c>
    </row>
    <row r="593" spans="1:8" ht="15" x14ac:dyDescent="0.2">
      <c r="A593" s="150" t="s">
        <v>97</v>
      </c>
      <c r="B593" s="91" t="s">
        <v>39</v>
      </c>
      <c r="C593" s="129">
        <v>7</v>
      </c>
      <c r="D593" s="129">
        <v>2</v>
      </c>
      <c r="E593" s="91" t="s">
        <v>239</v>
      </c>
      <c r="F593" s="91" t="s">
        <v>98</v>
      </c>
      <c r="G593" s="290">
        <v>33.4</v>
      </c>
      <c r="H593" s="290">
        <v>0</v>
      </c>
    </row>
    <row r="594" spans="1:8" ht="36" x14ac:dyDescent="0.2">
      <c r="A594" s="5" t="s">
        <v>643</v>
      </c>
      <c r="B594" s="90" t="s">
        <v>39</v>
      </c>
      <c r="C594" s="127">
        <v>7</v>
      </c>
      <c r="D594" s="127">
        <v>2</v>
      </c>
      <c r="E594" s="90" t="s">
        <v>362</v>
      </c>
      <c r="F594" s="90"/>
      <c r="G594" s="292">
        <f t="shared" ref="G594:H597" si="60">G595</f>
        <v>431959.4</v>
      </c>
      <c r="H594" s="292">
        <f t="shared" si="60"/>
        <v>431959.4</v>
      </c>
    </row>
    <row r="595" spans="1:8" ht="25.5" x14ac:dyDescent="0.2">
      <c r="A595" s="83" t="s">
        <v>166</v>
      </c>
      <c r="B595" s="90" t="s">
        <v>39</v>
      </c>
      <c r="C595" s="127">
        <v>7</v>
      </c>
      <c r="D595" s="127">
        <v>2</v>
      </c>
      <c r="E595" s="90" t="s">
        <v>362</v>
      </c>
      <c r="F595" s="90" t="s">
        <v>164</v>
      </c>
      <c r="G595" s="292">
        <f t="shared" si="60"/>
        <v>431959.4</v>
      </c>
      <c r="H595" s="292">
        <f t="shared" si="60"/>
        <v>431959.4</v>
      </c>
    </row>
    <row r="596" spans="1:8" ht="15" x14ac:dyDescent="0.2">
      <c r="A596" s="83" t="s">
        <v>167</v>
      </c>
      <c r="B596" s="90" t="s">
        <v>39</v>
      </c>
      <c r="C596" s="127">
        <v>7</v>
      </c>
      <c r="D596" s="127">
        <v>2</v>
      </c>
      <c r="E596" s="90" t="s">
        <v>362</v>
      </c>
      <c r="F596" s="90" t="s">
        <v>165</v>
      </c>
      <c r="G596" s="292">
        <f t="shared" si="60"/>
        <v>431959.4</v>
      </c>
      <c r="H596" s="292">
        <f t="shared" si="60"/>
        <v>431959.4</v>
      </c>
    </row>
    <row r="597" spans="1:8" ht="51" x14ac:dyDescent="0.2">
      <c r="A597" s="83" t="s">
        <v>393</v>
      </c>
      <c r="B597" s="90" t="s">
        <v>39</v>
      </c>
      <c r="C597" s="127">
        <v>7</v>
      </c>
      <c r="D597" s="127">
        <v>2</v>
      </c>
      <c r="E597" s="90" t="s">
        <v>362</v>
      </c>
      <c r="F597" s="90" t="s">
        <v>96</v>
      </c>
      <c r="G597" s="292">
        <f t="shared" si="60"/>
        <v>431959.4</v>
      </c>
      <c r="H597" s="292">
        <f t="shared" si="60"/>
        <v>431959.4</v>
      </c>
    </row>
    <row r="598" spans="1:8" ht="15" x14ac:dyDescent="0.2">
      <c r="A598" s="150" t="s">
        <v>65</v>
      </c>
      <c r="B598" s="91" t="s">
        <v>39</v>
      </c>
      <c r="C598" s="129">
        <v>7</v>
      </c>
      <c r="D598" s="129">
        <v>2</v>
      </c>
      <c r="E598" s="91" t="s">
        <v>362</v>
      </c>
      <c r="F598" s="91" t="s">
        <v>96</v>
      </c>
      <c r="G598" s="290">
        <f>428474.4+3485</f>
        <v>431959.4</v>
      </c>
      <c r="H598" s="290">
        <f>428474.4+3485</f>
        <v>431959.4</v>
      </c>
    </row>
    <row r="599" spans="1:8" ht="25.5" x14ac:dyDescent="0.2">
      <c r="A599" s="83" t="s">
        <v>282</v>
      </c>
      <c r="B599" s="90" t="s">
        <v>39</v>
      </c>
      <c r="C599" s="127">
        <v>7</v>
      </c>
      <c r="D599" s="127">
        <v>2</v>
      </c>
      <c r="E599" s="90" t="s">
        <v>485</v>
      </c>
      <c r="F599" s="90"/>
      <c r="G599" s="292">
        <f>G600</f>
        <v>828.19999999999993</v>
      </c>
      <c r="H599" s="292">
        <f>H600</f>
        <v>828.19999999999993</v>
      </c>
    </row>
    <row r="600" spans="1:8" ht="25.5" x14ac:dyDescent="0.2">
      <c r="A600" s="83" t="s">
        <v>467</v>
      </c>
      <c r="B600" s="90" t="s">
        <v>39</v>
      </c>
      <c r="C600" s="127">
        <v>7</v>
      </c>
      <c r="D600" s="127">
        <v>2</v>
      </c>
      <c r="E600" s="90" t="s">
        <v>486</v>
      </c>
      <c r="F600" s="90"/>
      <c r="G600" s="292">
        <f>G601</f>
        <v>828.19999999999993</v>
      </c>
      <c r="H600" s="292">
        <f>H601</f>
        <v>828.19999999999993</v>
      </c>
    </row>
    <row r="601" spans="1:8" ht="25.5" x14ac:dyDescent="0.2">
      <c r="A601" s="83" t="s">
        <v>166</v>
      </c>
      <c r="B601" s="90" t="s">
        <v>39</v>
      </c>
      <c r="C601" s="127">
        <v>7</v>
      </c>
      <c r="D601" s="127">
        <v>2</v>
      </c>
      <c r="E601" s="90" t="s">
        <v>486</v>
      </c>
      <c r="F601" s="90" t="s">
        <v>164</v>
      </c>
      <c r="G601" s="292">
        <f>G602+G604</f>
        <v>828.19999999999993</v>
      </c>
      <c r="H601" s="292">
        <f>H602+H604</f>
        <v>828.19999999999993</v>
      </c>
    </row>
    <row r="602" spans="1:8" ht="15" x14ac:dyDescent="0.2">
      <c r="A602" s="83" t="s">
        <v>167</v>
      </c>
      <c r="B602" s="90" t="s">
        <v>39</v>
      </c>
      <c r="C602" s="127">
        <v>7</v>
      </c>
      <c r="D602" s="127">
        <v>2</v>
      </c>
      <c r="E602" s="90" t="s">
        <v>486</v>
      </c>
      <c r="F602" s="90" t="s">
        <v>165</v>
      </c>
      <c r="G602" s="292">
        <f>G603</f>
        <v>756.8</v>
      </c>
      <c r="H602" s="292">
        <f>H603</f>
        <v>756.8</v>
      </c>
    </row>
    <row r="603" spans="1:8" ht="15" x14ac:dyDescent="0.2">
      <c r="A603" s="150" t="s">
        <v>97</v>
      </c>
      <c r="B603" s="91" t="s">
        <v>39</v>
      </c>
      <c r="C603" s="129">
        <v>7</v>
      </c>
      <c r="D603" s="129">
        <v>2</v>
      </c>
      <c r="E603" s="91" t="s">
        <v>486</v>
      </c>
      <c r="F603" s="91" t="s">
        <v>98</v>
      </c>
      <c r="G603" s="290">
        <v>756.8</v>
      </c>
      <c r="H603" s="290">
        <v>756.8</v>
      </c>
    </row>
    <row r="604" spans="1:8" ht="15" x14ac:dyDescent="0.2">
      <c r="A604" s="83" t="s">
        <v>169</v>
      </c>
      <c r="B604" s="90" t="s">
        <v>39</v>
      </c>
      <c r="C604" s="127">
        <v>7</v>
      </c>
      <c r="D604" s="127">
        <v>2</v>
      </c>
      <c r="E604" s="90" t="s">
        <v>486</v>
      </c>
      <c r="F604" s="90" t="s">
        <v>168</v>
      </c>
      <c r="G604" s="292">
        <f>G605</f>
        <v>71.400000000000006</v>
      </c>
      <c r="H604" s="292">
        <f>H605</f>
        <v>71.400000000000006</v>
      </c>
    </row>
    <row r="605" spans="1:8" ht="15" x14ac:dyDescent="0.2">
      <c r="A605" s="150" t="s">
        <v>99</v>
      </c>
      <c r="B605" s="91" t="s">
        <v>39</v>
      </c>
      <c r="C605" s="129">
        <v>7</v>
      </c>
      <c r="D605" s="129">
        <v>2</v>
      </c>
      <c r="E605" s="91" t="s">
        <v>486</v>
      </c>
      <c r="F605" s="91" t="s">
        <v>100</v>
      </c>
      <c r="G605" s="290">
        <v>71.400000000000006</v>
      </c>
      <c r="H605" s="290">
        <v>71.400000000000006</v>
      </c>
    </row>
    <row r="606" spans="1:8" ht="15" x14ac:dyDescent="0.2">
      <c r="A606" s="83" t="s">
        <v>24</v>
      </c>
      <c r="B606" s="90" t="s">
        <v>39</v>
      </c>
      <c r="C606" s="127">
        <v>7</v>
      </c>
      <c r="D606" s="127">
        <v>7</v>
      </c>
      <c r="E606" s="90" t="s">
        <v>7</v>
      </c>
      <c r="F606" s="90" t="s">
        <v>7</v>
      </c>
      <c r="G606" s="292">
        <f>G607+G634+G639</f>
        <v>7217.5</v>
      </c>
      <c r="H606" s="292">
        <f>H607+H634+H639</f>
        <v>7313.9</v>
      </c>
    </row>
    <row r="607" spans="1:8" ht="15" x14ac:dyDescent="0.2">
      <c r="A607" s="83" t="s">
        <v>276</v>
      </c>
      <c r="B607" s="90" t="s">
        <v>39</v>
      </c>
      <c r="C607" s="127">
        <v>7</v>
      </c>
      <c r="D607" s="127">
        <v>7</v>
      </c>
      <c r="E607" s="90" t="s">
        <v>295</v>
      </c>
      <c r="F607" s="90"/>
      <c r="G607" s="292">
        <f>G608+G615+G619+G623+G627+G631</f>
        <v>3809.4999999999995</v>
      </c>
      <c r="H607" s="292">
        <f>H608+H615+H619+H623+H627+H631</f>
        <v>3809.4999999999995</v>
      </c>
    </row>
    <row r="608" spans="1:8" ht="38.25" x14ac:dyDescent="0.2">
      <c r="A608" s="105" t="s">
        <v>459</v>
      </c>
      <c r="B608" s="90" t="s">
        <v>39</v>
      </c>
      <c r="C608" s="127">
        <v>7</v>
      </c>
      <c r="D608" s="127">
        <v>7</v>
      </c>
      <c r="E608" s="90" t="s">
        <v>275</v>
      </c>
      <c r="F608" s="90"/>
      <c r="G608" s="292">
        <f>G609+G612</f>
        <v>495.4</v>
      </c>
      <c r="H608" s="292">
        <f>H609+H612</f>
        <v>495.4</v>
      </c>
    </row>
    <row r="609" spans="1:8" ht="63.75" x14ac:dyDescent="0.2">
      <c r="A609" s="72" t="s">
        <v>404</v>
      </c>
      <c r="B609" s="90" t="s">
        <v>39</v>
      </c>
      <c r="C609" s="138" t="s">
        <v>11</v>
      </c>
      <c r="D609" s="138" t="s">
        <v>11</v>
      </c>
      <c r="E609" s="90" t="s">
        <v>275</v>
      </c>
      <c r="F609" s="90" t="s">
        <v>171</v>
      </c>
      <c r="G609" s="292">
        <f>G610</f>
        <v>5.5</v>
      </c>
      <c r="H609" s="292">
        <f>H610</f>
        <v>5.5</v>
      </c>
    </row>
    <row r="610" spans="1:8" ht="25.5" x14ac:dyDescent="0.2">
      <c r="A610" s="83" t="s">
        <v>172</v>
      </c>
      <c r="B610" s="90" t="s">
        <v>39</v>
      </c>
      <c r="C610" s="138" t="s">
        <v>11</v>
      </c>
      <c r="D610" s="138" t="s">
        <v>11</v>
      </c>
      <c r="E610" s="90" t="s">
        <v>275</v>
      </c>
      <c r="F610" s="90" t="s">
        <v>170</v>
      </c>
      <c r="G610" s="292">
        <f>G611</f>
        <v>5.5</v>
      </c>
      <c r="H610" s="292">
        <f>H611</f>
        <v>5.5</v>
      </c>
    </row>
    <row r="611" spans="1:8" ht="38.25" x14ac:dyDescent="0.2">
      <c r="A611" s="73" t="s">
        <v>395</v>
      </c>
      <c r="B611" s="91" t="s">
        <v>39</v>
      </c>
      <c r="C611" s="131" t="s">
        <v>11</v>
      </c>
      <c r="D611" s="131" t="s">
        <v>11</v>
      </c>
      <c r="E611" s="91" t="s">
        <v>275</v>
      </c>
      <c r="F611" s="91" t="s">
        <v>88</v>
      </c>
      <c r="G611" s="290">
        <v>5.5</v>
      </c>
      <c r="H611" s="290">
        <v>5.5</v>
      </c>
    </row>
    <row r="612" spans="1:8" ht="25.5" x14ac:dyDescent="0.2">
      <c r="A612" s="105" t="s">
        <v>387</v>
      </c>
      <c r="B612" s="90" t="s">
        <v>39</v>
      </c>
      <c r="C612" s="127">
        <v>7</v>
      </c>
      <c r="D612" s="127">
        <v>7</v>
      </c>
      <c r="E612" s="90" t="s">
        <v>275</v>
      </c>
      <c r="F612" s="90" t="s">
        <v>173</v>
      </c>
      <c r="G612" s="292">
        <f>G613</f>
        <v>489.9</v>
      </c>
      <c r="H612" s="292">
        <f>H613</f>
        <v>489.9</v>
      </c>
    </row>
    <row r="613" spans="1:8" ht="25.5" x14ac:dyDescent="0.2">
      <c r="A613" s="105" t="s">
        <v>388</v>
      </c>
      <c r="B613" s="90" t="s">
        <v>39</v>
      </c>
      <c r="C613" s="127">
        <v>7</v>
      </c>
      <c r="D613" s="127">
        <v>7</v>
      </c>
      <c r="E613" s="90" t="s">
        <v>275</v>
      </c>
      <c r="F613" s="90" t="s">
        <v>174</v>
      </c>
      <c r="G613" s="292">
        <f>G614</f>
        <v>489.9</v>
      </c>
      <c r="H613" s="292">
        <f>H614</f>
        <v>489.9</v>
      </c>
    </row>
    <row r="614" spans="1:8" ht="25.5" x14ac:dyDescent="0.2">
      <c r="A614" s="77" t="s">
        <v>391</v>
      </c>
      <c r="B614" s="91" t="s">
        <v>39</v>
      </c>
      <c r="C614" s="129">
        <v>7</v>
      </c>
      <c r="D614" s="129">
        <v>7</v>
      </c>
      <c r="E614" s="91" t="s">
        <v>275</v>
      </c>
      <c r="F614" s="91" t="s">
        <v>86</v>
      </c>
      <c r="G614" s="290">
        <v>489.9</v>
      </c>
      <c r="H614" s="290">
        <v>489.9</v>
      </c>
    </row>
    <row r="615" spans="1:8" ht="38.25" x14ac:dyDescent="0.2">
      <c r="A615" s="105" t="s">
        <v>273</v>
      </c>
      <c r="B615" s="90" t="s">
        <v>39</v>
      </c>
      <c r="C615" s="127">
        <v>7</v>
      </c>
      <c r="D615" s="127">
        <v>7</v>
      </c>
      <c r="E615" s="90" t="s">
        <v>274</v>
      </c>
      <c r="F615" s="90"/>
      <c r="G615" s="292">
        <f t="shared" ref="G615:H617" si="61">G616</f>
        <v>74.400000000000006</v>
      </c>
      <c r="H615" s="292">
        <f t="shared" si="61"/>
        <v>74.400000000000006</v>
      </c>
    </row>
    <row r="616" spans="1:8" ht="25.5" x14ac:dyDescent="0.2">
      <c r="A616" s="105" t="s">
        <v>387</v>
      </c>
      <c r="B616" s="90" t="s">
        <v>39</v>
      </c>
      <c r="C616" s="127">
        <v>7</v>
      </c>
      <c r="D616" s="127">
        <v>7</v>
      </c>
      <c r="E616" s="90" t="s">
        <v>274</v>
      </c>
      <c r="F616" s="90" t="s">
        <v>173</v>
      </c>
      <c r="G616" s="292">
        <f t="shared" si="61"/>
        <v>74.400000000000006</v>
      </c>
      <c r="H616" s="292">
        <f t="shared" si="61"/>
        <v>74.400000000000006</v>
      </c>
    </row>
    <row r="617" spans="1:8" ht="25.5" x14ac:dyDescent="0.2">
      <c r="A617" s="105" t="s">
        <v>388</v>
      </c>
      <c r="B617" s="90" t="s">
        <v>39</v>
      </c>
      <c r="C617" s="127">
        <v>7</v>
      </c>
      <c r="D617" s="127">
        <v>7</v>
      </c>
      <c r="E617" s="90" t="s">
        <v>274</v>
      </c>
      <c r="F617" s="90" t="s">
        <v>174</v>
      </c>
      <c r="G617" s="292">
        <f t="shared" si="61"/>
        <v>74.400000000000006</v>
      </c>
      <c r="H617" s="292">
        <f t="shared" si="61"/>
        <v>74.400000000000006</v>
      </c>
    </row>
    <row r="618" spans="1:8" ht="25.5" x14ac:dyDescent="0.2">
      <c r="A618" s="77" t="s">
        <v>391</v>
      </c>
      <c r="B618" s="91" t="s">
        <v>39</v>
      </c>
      <c r="C618" s="129">
        <v>7</v>
      </c>
      <c r="D618" s="129">
        <v>7</v>
      </c>
      <c r="E618" s="91" t="s">
        <v>274</v>
      </c>
      <c r="F618" s="91" t="s">
        <v>86</v>
      </c>
      <c r="G618" s="290">
        <v>74.400000000000006</v>
      </c>
      <c r="H618" s="290">
        <v>74.400000000000006</v>
      </c>
    </row>
    <row r="619" spans="1:8" ht="25.5" x14ac:dyDescent="0.2">
      <c r="A619" s="105" t="s">
        <v>271</v>
      </c>
      <c r="B619" s="90" t="s">
        <v>39</v>
      </c>
      <c r="C619" s="127">
        <v>7</v>
      </c>
      <c r="D619" s="127">
        <v>7</v>
      </c>
      <c r="E619" s="90" t="s">
        <v>272</v>
      </c>
      <c r="F619" s="90"/>
      <c r="G619" s="292">
        <f t="shared" ref="G619:H621" si="62">G620</f>
        <v>444.8</v>
      </c>
      <c r="H619" s="292">
        <f t="shared" si="62"/>
        <v>444.8</v>
      </c>
    </row>
    <row r="620" spans="1:8" ht="25.5" x14ac:dyDescent="0.2">
      <c r="A620" s="105" t="s">
        <v>387</v>
      </c>
      <c r="B620" s="90" t="s">
        <v>39</v>
      </c>
      <c r="C620" s="127">
        <v>7</v>
      </c>
      <c r="D620" s="127">
        <v>7</v>
      </c>
      <c r="E620" s="90" t="s">
        <v>272</v>
      </c>
      <c r="F620" s="90" t="s">
        <v>173</v>
      </c>
      <c r="G620" s="292">
        <f t="shared" si="62"/>
        <v>444.8</v>
      </c>
      <c r="H620" s="292">
        <f t="shared" si="62"/>
        <v>444.8</v>
      </c>
    </row>
    <row r="621" spans="1:8" ht="25.5" x14ac:dyDescent="0.2">
      <c r="A621" s="105" t="s">
        <v>388</v>
      </c>
      <c r="B621" s="90" t="s">
        <v>39</v>
      </c>
      <c r="C621" s="127">
        <v>7</v>
      </c>
      <c r="D621" s="127">
        <v>7</v>
      </c>
      <c r="E621" s="90" t="s">
        <v>272</v>
      </c>
      <c r="F621" s="90" t="s">
        <v>174</v>
      </c>
      <c r="G621" s="292">
        <f t="shared" si="62"/>
        <v>444.8</v>
      </c>
      <c r="H621" s="292">
        <f t="shared" si="62"/>
        <v>444.8</v>
      </c>
    </row>
    <row r="622" spans="1:8" ht="25.5" x14ac:dyDescent="0.2">
      <c r="A622" s="77" t="s">
        <v>391</v>
      </c>
      <c r="B622" s="91" t="s">
        <v>39</v>
      </c>
      <c r="C622" s="129">
        <v>7</v>
      </c>
      <c r="D622" s="129">
        <v>7</v>
      </c>
      <c r="E622" s="91" t="s">
        <v>272</v>
      </c>
      <c r="F622" s="91" t="s">
        <v>86</v>
      </c>
      <c r="G622" s="290">
        <v>444.8</v>
      </c>
      <c r="H622" s="290">
        <v>444.8</v>
      </c>
    </row>
    <row r="623" spans="1:8" ht="25.5" x14ac:dyDescent="0.2">
      <c r="A623" s="105" t="s">
        <v>269</v>
      </c>
      <c r="B623" s="90" t="s">
        <v>39</v>
      </c>
      <c r="C623" s="127">
        <v>7</v>
      </c>
      <c r="D623" s="127">
        <v>7</v>
      </c>
      <c r="E623" s="90" t="s">
        <v>270</v>
      </c>
      <c r="F623" s="90"/>
      <c r="G623" s="292">
        <f t="shared" ref="G623:H625" si="63">G624</f>
        <v>531.6</v>
      </c>
      <c r="H623" s="292">
        <f t="shared" si="63"/>
        <v>531.6</v>
      </c>
    </row>
    <row r="624" spans="1:8" ht="25.5" x14ac:dyDescent="0.2">
      <c r="A624" s="105" t="s">
        <v>387</v>
      </c>
      <c r="B624" s="90" t="s">
        <v>39</v>
      </c>
      <c r="C624" s="127">
        <v>7</v>
      </c>
      <c r="D624" s="127">
        <v>7</v>
      </c>
      <c r="E624" s="90" t="s">
        <v>270</v>
      </c>
      <c r="F624" s="90" t="s">
        <v>173</v>
      </c>
      <c r="G624" s="292">
        <f t="shared" si="63"/>
        <v>531.6</v>
      </c>
      <c r="H624" s="292">
        <f t="shared" si="63"/>
        <v>531.6</v>
      </c>
    </row>
    <row r="625" spans="1:8" ht="25.5" x14ac:dyDescent="0.2">
      <c r="A625" s="105" t="s">
        <v>388</v>
      </c>
      <c r="B625" s="90" t="s">
        <v>39</v>
      </c>
      <c r="C625" s="127">
        <v>7</v>
      </c>
      <c r="D625" s="127">
        <v>7</v>
      </c>
      <c r="E625" s="90" t="s">
        <v>270</v>
      </c>
      <c r="F625" s="90" t="s">
        <v>174</v>
      </c>
      <c r="G625" s="292">
        <f t="shared" si="63"/>
        <v>531.6</v>
      </c>
      <c r="H625" s="292">
        <f t="shared" si="63"/>
        <v>531.6</v>
      </c>
    </row>
    <row r="626" spans="1:8" ht="25.5" x14ac:dyDescent="0.2">
      <c r="A626" s="77" t="s">
        <v>391</v>
      </c>
      <c r="B626" s="91" t="s">
        <v>39</v>
      </c>
      <c r="C626" s="129">
        <v>7</v>
      </c>
      <c r="D626" s="129">
        <v>7</v>
      </c>
      <c r="E626" s="91" t="s">
        <v>270</v>
      </c>
      <c r="F626" s="91" t="s">
        <v>86</v>
      </c>
      <c r="G626" s="290">
        <v>531.6</v>
      </c>
      <c r="H626" s="290">
        <v>531.6</v>
      </c>
    </row>
    <row r="627" spans="1:8" ht="38.25" x14ac:dyDescent="0.2">
      <c r="A627" s="105" t="s">
        <v>268</v>
      </c>
      <c r="B627" s="90" t="s">
        <v>39</v>
      </c>
      <c r="C627" s="127">
        <v>7</v>
      </c>
      <c r="D627" s="127">
        <v>7</v>
      </c>
      <c r="E627" s="90" t="s">
        <v>267</v>
      </c>
      <c r="F627" s="90"/>
      <c r="G627" s="292">
        <f t="shared" ref="G627:H629" si="64">G628</f>
        <v>54.1</v>
      </c>
      <c r="H627" s="292">
        <f t="shared" si="64"/>
        <v>54.1</v>
      </c>
    </row>
    <row r="628" spans="1:8" ht="25.5" x14ac:dyDescent="0.2">
      <c r="A628" s="105" t="s">
        <v>387</v>
      </c>
      <c r="B628" s="90" t="s">
        <v>39</v>
      </c>
      <c r="C628" s="127">
        <v>7</v>
      </c>
      <c r="D628" s="127">
        <v>7</v>
      </c>
      <c r="E628" s="90" t="s">
        <v>267</v>
      </c>
      <c r="F628" s="90" t="s">
        <v>173</v>
      </c>
      <c r="G628" s="292">
        <f t="shared" si="64"/>
        <v>54.1</v>
      </c>
      <c r="H628" s="292">
        <f t="shared" si="64"/>
        <v>54.1</v>
      </c>
    </row>
    <row r="629" spans="1:8" ht="25.5" x14ac:dyDescent="0.2">
      <c r="A629" s="105" t="s">
        <v>388</v>
      </c>
      <c r="B629" s="90" t="s">
        <v>39</v>
      </c>
      <c r="C629" s="127">
        <v>7</v>
      </c>
      <c r="D629" s="127">
        <v>7</v>
      </c>
      <c r="E629" s="90" t="s">
        <v>267</v>
      </c>
      <c r="F629" s="90" t="s">
        <v>174</v>
      </c>
      <c r="G629" s="292">
        <f t="shared" si="64"/>
        <v>54.1</v>
      </c>
      <c r="H629" s="292">
        <f t="shared" si="64"/>
        <v>54.1</v>
      </c>
    </row>
    <row r="630" spans="1:8" ht="25.5" x14ac:dyDescent="0.2">
      <c r="A630" s="77" t="s">
        <v>391</v>
      </c>
      <c r="B630" s="91" t="s">
        <v>39</v>
      </c>
      <c r="C630" s="129">
        <v>7</v>
      </c>
      <c r="D630" s="129">
        <v>7</v>
      </c>
      <c r="E630" s="91" t="s">
        <v>267</v>
      </c>
      <c r="F630" s="91" t="s">
        <v>86</v>
      </c>
      <c r="G630" s="290">
        <v>54.1</v>
      </c>
      <c r="H630" s="290">
        <v>54.1</v>
      </c>
    </row>
    <row r="631" spans="1:8" ht="25.5" x14ac:dyDescent="0.2">
      <c r="A631" s="105" t="s">
        <v>266</v>
      </c>
      <c r="B631" s="90" t="s">
        <v>39</v>
      </c>
      <c r="C631" s="127">
        <v>7</v>
      </c>
      <c r="D631" s="127">
        <v>7</v>
      </c>
      <c r="E631" s="90" t="s">
        <v>264</v>
      </c>
      <c r="F631" s="90"/>
      <c r="G631" s="292">
        <f>G632</f>
        <v>2209.1999999999998</v>
      </c>
      <c r="H631" s="292">
        <f>H632</f>
        <v>2209.1999999999998</v>
      </c>
    </row>
    <row r="632" spans="1:8" ht="25.5" x14ac:dyDescent="0.2">
      <c r="A632" s="331" t="s">
        <v>372</v>
      </c>
      <c r="B632" s="90" t="s">
        <v>39</v>
      </c>
      <c r="C632" s="127">
        <v>7</v>
      </c>
      <c r="D632" s="127">
        <v>7</v>
      </c>
      <c r="E632" s="90" t="s">
        <v>264</v>
      </c>
      <c r="F632" s="90" t="s">
        <v>179</v>
      </c>
      <c r="G632" s="292">
        <f>G633</f>
        <v>2209.1999999999998</v>
      </c>
      <c r="H632" s="292">
        <f>H633</f>
        <v>2209.1999999999998</v>
      </c>
    </row>
    <row r="633" spans="1:8" ht="25.5" x14ac:dyDescent="0.2">
      <c r="A633" s="73" t="s">
        <v>265</v>
      </c>
      <c r="B633" s="91" t="s">
        <v>39</v>
      </c>
      <c r="C633" s="129">
        <v>7</v>
      </c>
      <c r="D633" s="129">
        <v>7</v>
      </c>
      <c r="E633" s="91" t="s">
        <v>264</v>
      </c>
      <c r="F633" s="91" t="s">
        <v>137</v>
      </c>
      <c r="G633" s="290">
        <v>2209.1999999999998</v>
      </c>
      <c r="H633" s="290">
        <v>2209.1999999999998</v>
      </c>
    </row>
    <row r="634" spans="1:8" ht="38.25" x14ac:dyDescent="0.2">
      <c r="A634" s="83" t="s">
        <v>256</v>
      </c>
      <c r="B634" s="90" t="s">
        <v>39</v>
      </c>
      <c r="C634" s="127">
        <v>7</v>
      </c>
      <c r="D634" s="127">
        <v>7</v>
      </c>
      <c r="E634" s="90" t="s">
        <v>252</v>
      </c>
      <c r="F634" s="90"/>
      <c r="G634" s="292">
        <f t="shared" ref="G634:H637" si="65">G635</f>
        <v>80</v>
      </c>
      <c r="H634" s="292">
        <f t="shared" si="65"/>
        <v>0</v>
      </c>
    </row>
    <row r="635" spans="1:8" ht="25.5" x14ac:dyDescent="0.2">
      <c r="A635" s="83" t="s">
        <v>263</v>
      </c>
      <c r="B635" s="90" t="s">
        <v>39</v>
      </c>
      <c r="C635" s="127">
        <v>7</v>
      </c>
      <c r="D635" s="127">
        <v>7</v>
      </c>
      <c r="E635" s="90" t="s">
        <v>262</v>
      </c>
      <c r="F635" s="90"/>
      <c r="G635" s="292">
        <f t="shared" si="65"/>
        <v>80</v>
      </c>
      <c r="H635" s="292">
        <f t="shared" si="65"/>
        <v>0</v>
      </c>
    </row>
    <row r="636" spans="1:8" ht="25.5" x14ac:dyDescent="0.2">
      <c r="A636" s="105" t="s">
        <v>387</v>
      </c>
      <c r="B636" s="90" t="s">
        <v>39</v>
      </c>
      <c r="C636" s="127">
        <v>7</v>
      </c>
      <c r="D636" s="127">
        <v>7</v>
      </c>
      <c r="E636" s="90" t="s">
        <v>262</v>
      </c>
      <c r="F636" s="90" t="s">
        <v>173</v>
      </c>
      <c r="G636" s="292">
        <f t="shared" si="65"/>
        <v>80</v>
      </c>
      <c r="H636" s="292">
        <f t="shared" si="65"/>
        <v>0</v>
      </c>
    </row>
    <row r="637" spans="1:8" ht="25.5" x14ac:dyDescent="0.2">
      <c r="A637" s="105" t="s">
        <v>388</v>
      </c>
      <c r="B637" s="90" t="s">
        <v>39</v>
      </c>
      <c r="C637" s="127">
        <v>7</v>
      </c>
      <c r="D637" s="127">
        <v>7</v>
      </c>
      <c r="E637" s="90" t="s">
        <v>262</v>
      </c>
      <c r="F637" s="90" t="s">
        <v>174</v>
      </c>
      <c r="G637" s="292">
        <f t="shared" si="65"/>
        <v>80</v>
      </c>
      <c r="H637" s="292">
        <f t="shared" si="65"/>
        <v>0</v>
      </c>
    </row>
    <row r="638" spans="1:8" ht="25.5" x14ac:dyDescent="0.2">
      <c r="A638" s="77" t="s">
        <v>391</v>
      </c>
      <c r="B638" s="91" t="s">
        <v>39</v>
      </c>
      <c r="C638" s="129">
        <v>7</v>
      </c>
      <c r="D638" s="129">
        <v>7</v>
      </c>
      <c r="E638" s="91" t="s">
        <v>262</v>
      </c>
      <c r="F638" s="91" t="s">
        <v>86</v>
      </c>
      <c r="G638" s="290">
        <v>80</v>
      </c>
      <c r="H638" s="290">
        <v>0</v>
      </c>
    </row>
    <row r="639" spans="1:8" ht="25.5" x14ac:dyDescent="0.2">
      <c r="A639" s="83" t="s">
        <v>469</v>
      </c>
      <c r="B639" s="90" t="s">
        <v>39</v>
      </c>
      <c r="C639" s="127">
        <v>7</v>
      </c>
      <c r="D639" s="127">
        <v>7</v>
      </c>
      <c r="E639" s="90" t="s">
        <v>487</v>
      </c>
      <c r="F639" s="90"/>
      <c r="G639" s="292">
        <f>G640</f>
        <v>3328</v>
      </c>
      <c r="H639" s="292">
        <f>H640</f>
        <v>3504.4</v>
      </c>
    </row>
    <row r="640" spans="1:8" ht="25.5" x14ac:dyDescent="0.2">
      <c r="A640" s="83" t="s">
        <v>277</v>
      </c>
      <c r="B640" s="90" t="s">
        <v>39</v>
      </c>
      <c r="C640" s="127">
        <v>7</v>
      </c>
      <c r="D640" s="127">
        <v>7</v>
      </c>
      <c r="E640" s="90" t="s">
        <v>488</v>
      </c>
      <c r="F640" s="90"/>
      <c r="G640" s="292">
        <f>G643</f>
        <v>3328</v>
      </c>
      <c r="H640" s="292">
        <f>H643</f>
        <v>3504.4</v>
      </c>
    </row>
    <row r="641" spans="1:8" ht="25.5" x14ac:dyDescent="0.2">
      <c r="A641" s="105" t="s">
        <v>387</v>
      </c>
      <c r="B641" s="90" t="s">
        <v>39</v>
      </c>
      <c r="C641" s="127">
        <v>7</v>
      </c>
      <c r="D641" s="127">
        <v>7</v>
      </c>
      <c r="E641" s="90" t="s">
        <v>488</v>
      </c>
      <c r="F641" s="90" t="s">
        <v>173</v>
      </c>
      <c r="G641" s="292">
        <f>G642</f>
        <v>3328</v>
      </c>
      <c r="H641" s="292">
        <f>H642</f>
        <v>3504.4</v>
      </c>
    </row>
    <row r="642" spans="1:8" ht="25.5" x14ac:dyDescent="0.2">
      <c r="A642" s="105" t="s">
        <v>388</v>
      </c>
      <c r="B642" s="90" t="s">
        <v>39</v>
      </c>
      <c r="C642" s="127">
        <v>7</v>
      </c>
      <c r="D642" s="127">
        <v>7</v>
      </c>
      <c r="E642" s="90" t="s">
        <v>488</v>
      </c>
      <c r="F642" s="90" t="s">
        <v>174</v>
      </c>
      <c r="G642" s="292">
        <f>G643</f>
        <v>3328</v>
      </c>
      <c r="H642" s="292">
        <f>H643</f>
        <v>3504.4</v>
      </c>
    </row>
    <row r="643" spans="1:8" ht="25.5" x14ac:dyDescent="0.2">
      <c r="A643" s="77" t="s">
        <v>391</v>
      </c>
      <c r="B643" s="91" t="s">
        <v>39</v>
      </c>
      <c r="C643" s="129">
        <v>7</v>
      </c>
      <c r="D643" s="129">
        <v>7</v>
      </c>
      <c r="E643" s="91" t="s">
        <v>488</v>
      </c>
      <c r="F643" s="91" t="s">
        <v>86</v>
      </c>
      <c r="G643" s="290">
        <v>3328</v>
      </c>
      <c r="H643" s="290">
        <v>3504.4</v>
      </c>
    </row>
    <row r="644" spans="1:8" ht="15" x14ac:dyDescent="0.2">
      <c r="A644" s="83" t="s">
        <v>21</v>
      </c>
      <c r="B644" s="90" t="s">
        <v>39</v>
      </c>
      <c r="C644" s="127">
        <v>7</v>
      </c>
      <c r="D644" s="127">
        <v>9</v>
      </c>
      <c r="E644" s="90" t="s">
        <v>7</v>
      </c>
      <c r="F644" s="90" t="s">
        <v>7</v>
      </c>
      <c r="G644" s="292">
        <f>G645</f>
        <v>41941</v>
      </c>
      <c r="H644" s="292">
        <f>H645</f>
        <v>42125.399999999994</v>
      </c>
    </row>
    <row r="645" spans="1:8" ht="15" x14ac:dyDescent="0.2">
      <c r="A645" s="83" t="s">
        <v>148</v>
      </c>
      <c r="B645" s="90" t="s">
        <v>39</v>
      </c>
      <c r="C645" s="127">
        <v>7</v>
      </c>
      <c r="D645" s="127">
        <v>9</v>
      </c>
      <c r="E645" s="90" t="s">
        <v>147</v>
      </c>
      <c r="F645" s="90"/>
      <c r="G645" s="292">
        <f>G646+G655</f>
        <v>41941</v>
      </c>
      <c r="H645" s="292">
        <f>H646+H655</f>
        <v>42125.399999999994</v>
      </c>
    </row>
    <row r="646" spans="1:8" ht="25.5" x14ac:dyDescent="0.2">
      <c r="A646" s="72" t="s">
        <v>150</v>
      </c>
      <c r="B646" s="90" t="s">
        <v>39</v>
      </c>
      <c r="C646" s="127">
        <v>7</v>
      </c>
      <c r="D646" s="127">
        <v>9</v>
      </c>
      <c r="E646" s="90" t="s">
        <v>151</v>
      </c>
      <c r="F646" s="90" t="s">
        <v>7</v>
      </c>
      <c r="G646" s="292">
        <f>G647+G651</f>
        <v>6306.6</v>
      </c>
      <c r="H646" s="292">
        <f>H647+H651</f>
        <v>6332.7000000000007</v>
      </c>
    </row>
    <row r="647" spans="1:8" ht="63.75" x14ac:dyDescent="0.2">
      <c r="A647" s="72" t="s">
        <v>404</v>
      </c>
      <c r="B647" s="90" t="s">
        <v>39</v>
      </c>
      <c r="C647" s="138" t="s">
        <v>11</v>
      </c>
      <c r="D647" s="138" t="s">
        <v>13</v>
      </c>
      <c r="E647" s="90" t="s">
        <v>151</v>
      </c>
      <c r="F647" s="90" t="s">
        <v>171</v>
      </c>
      <c r="G647" s="292">
        <f>G648</f>
        <v>6025.8</v>
      </c>
      <c r="H647" s="292">
        <f>H648</f>
        <v>6033.6</v>
      </c>
    </row>
    <row r="648" spans="1:8" ht="25.5" x14ac:dyDescent="0.2">
      <c r="A648" s="83" t="s">
        <v>172</v>
      </c>
      <c r="B648" s="90" t="s">
        <v>39</v>
      </c>
      <c r="C648" s="138" t="s">
        <v>11</v>
      </c>
      <c r="D648" s="138" t="s">
        <v>13</v>
      </c>
      <c r="E648" s="90" t="s">
        <v>151</v>
      </c>
      <c r="F648" s="90" t="s">
        <v>170</v>
      </c>
      <c r="G648" s="292">
        <f>G649+G650</f>
        <v>6025.8</v>
      </c>
      <c r="H648" s="292">
        <f>H649+H650</f>
        <v>6033.6</v>
      </c>
    </row>
    <row r="649" spans="1:8" ht="38.25" x14ac:dyDescent="0.2">
      <c r="A649" s="73" t="s">
        <v>394</v>
      </c>
      <c r="B649" s="91" t="s">
        <v>39</v>
      </c>
      <c r="C649" s="131" t="s">
        <v>11</v>
      </c>
      <c r="D649" s="131" t="s">
        <v>13</v>
      </c>
      <c r="E649" s="91" t="s">
        <v>151</v>
      </c>
      <c r="F649" s="91" t="s">
        <v>87</v>
      </c>
      <c r="G649" s="290">
        <v>5878.1</v>
      </c>
      <c r="H649" s="290">
        <v>5878.1</v>
      </c>
    </row>
    <row r="650" spans="1:8" ht="38.25" x14ac:dyDescent="0.2">
      <c r="A650" s="73" t="s">
        <v>395</v>
      </c>
      <c r="B650" s="91" t="s">
        <v>39</v>
      </c>
      <c r="C650" s="131" t="s">
        <v>11</v>
      </c>
      <c r="D650" s="131" t="s">
        <v>13</v>
      </c>
      <c r="E650" s="91" t="s">
        <v>151</v>
      </c>
      <c r="F650" s="91" t="s">
        <v>88</v>
      </c>
      <c r="G650" s="290">
        <v>147.69999999999999</v>
      </c>
      <c r="H650" s="290">
        <v>155.5</v>
      </c>
    </row>
    <row r="651" spans="1:8" ht="25.5" x14ac:dyDescent="0.2">
      <c r="A651" s="105" t="s">
        <v>387</v>
      </c>
      <c r="B651" s="90" t="s">
        <v>39</v>
      </c>
      <c r="C651" s="138" t="s">
        <v>11</v>
      </c>
      <c r="D651" s="138" t="s">
        <v>13</v>
      </c>
      <c r="E651" s="90" t="s">
        <v>151</v>
      </c>
      <c r="F651" s="90" t="s">
        <v>173</v>
      </c>
      <c r="G651" s="292">
        <f>G652</f>
        <v>280.8</v>
      </c>
      <c r="H651" s="292">
        <f>H652</f>
        <v>299.10000000000002</v>
      </c>
    </row>
    <row r="652" spans="1:8" ht="25.5" x14ac:dyDescent="0.2">
      <c r="A652" s="105" t="s">
        <v>388</v>
      </c>
      <c r="B652" s="90" t="s">
        <v>39</v>
      </c>
      <c r="C652" s="138" t="s">
        <v>11</v>
      </c>
      <c r="D652" s="138" t="s">
        <v>13</v>
      </c>
      <c r="E652" s="90" t="s">
        <v>151</v>
      </c>
      <c r="F652" s="90" t="s">
        <v>174</v>
      </c>
      <c r="G652" s="292">
        <f>G653+G654</f>
        <v>280.8</v>
      </c>
      <c r="H652" s="292">
        <f>H653+H654</f>
        <v>299.10000000000002</v>
      </c>
    </row>
    <row r="653" spans="1:8" ht="25.5" x14ac:dyDescent="0.2">
      <c r="A653" s="107" t="s">
        <v>114</v>
      </c>
      <c r="B653" s="91" t="s">
        <v>39</v>
      </c>
      <c r="C653" s="131" t="s">
        <v>11</v>
      </c>
      <c r="D653" s="131" t="s">
        <v>13</v>
      </c>
      <c r="E653" s="91" t="s">
        <v>151</v>
      </c>
      <c r="F653" s="91" t="s">
        <v>115</v>
      </c>
      <c r="G653" s="290">
        <v>103</v>
      </c>
      <c r="H653" s="290">
        <v>121.3</v>
      </c>
    </row>
    <row r="654" spans="1:8" ht="25.5" x14ac:dyDescent="0.2">
      <c r="A654" s="77" t="s">
        <v>391</v>
      </c>
      <c r="B654" s="91" t="s">
        <v>39</v>
      </c>
      <c r="C654" s="131" t="s">
        <v>11</v>
      </c>
      <c r="D654" s="131" t="s">
        <v>13</v>
      </c>
      <c r="E654" s="91" t="s">
        <v>151</v>
      </c>
      <c r="F654" s="91" t="s">
        <v>86</v>
      </c>
      <c r="G654" s="290">
        <v>177.8</v>
      </c>
      <c r="H654" s="290">
        <v>177.8</v>
      </c>
    </row>
    <row r="655" spans="1:8" ht="25.5" x14ac:dyDescent="0.2">
      <c r="A655" s="83" t="s">
        <v>212</v>
      </c>
      <c r="B655" s="90" t="s">
        <v>39</v>
      </c>
      <c r="C655" s="138" t="s">
        <v>11</v>
      </c>
      <c r="D655" s="138" t="s">
        <v>13</v>
      </c>
      <c r="E655" s="90" t="s">
        <v>213</v>
      </c>
      <c r="F655" s="90" t="s">
        <v>7</v>
      </c>
      <c r="G655" s="292">
        <f>G656+G660</f>
        <v>35634.400000000001</v>
      </c>
      <c r="H655" s="292">
        <f>H656+H660</f>
        <v>35792.699999999997</v>
      </c>
    </row>
    <row r="656" spans="1:8" ht="63.75" x14ac:dyDescent="0.2">
      <c r="A656" s="72" t="s">
        <v>404</v>
      </c>
      <c r="B656" s="90" t="s">
        <v>39</v>
      </c>
      <c r="C656" s="138" t="s">
        <v>11</v>
      </c>
      <c r="D656" s="138" t="s">
        <v>13</v>
      </c>
      <c r="E656" s="90" t="s">
        <v>213</v>
      </c>
      <c r="F656" s="90" t="s">
        <v>171</v>
      </c>
      <c r="G656" s="292">
        <f>G657</f>
        <v>29875.7</v>
      </c>
      <c r="H656" s="292">
        <f>H657</f>
        <v>29875.7</v>
      </c>
    </row>
    <row r="657" spans="1:8" ht="24" x14ac:dyDescent="0.2">
      <c r="A657" s="5" t="s">
        <v>476</v>
      </c>
      <c r="B657" s="90" t="s">
        <v>39</v>
      </c>
      <c r="C657" s="138" t="s">
        <v>11</v>
      </c>
      <c r="D657" s="138" t="s">
        <v>13</v>
      </c>
      <c r="E657" s="90" t="s">
        <v>213</v>
      </c>
      <c r="F657" s="90" t="s">
        <v>473</v>
      </c>
      <c r="G657" s="292">
        <f>SUM(G658:G659)</f>
        <v>29875.7</v>
      </c>
      <c r="H657" s="292">
        <f>SUM(H658:H659)</f>
        <v>29875.7</v>
      </c>
    </row>
    <row r="658" spans="1:8" ht="51" x14ac:dyDescent="0.2">
      <c r="A658" s="73" t="s">
        <v>477</v>
      </c>
      <c r="B658" s="91" t="s">
        <v>39</v>
      </c>
      <c r="C658" s="131" t="s">
        <v>11</v>
      </c>
      <c r="D658" s="131" t="s">
        <v>13</v>
      </c>
      <c r="E658" s="91" t="s">
        <v>213</v>
      </c>
      <c r="F658" s="91" t="s">
        <v>475</v>
      </c>
      <c r="G658" s="290">
        <v>29295.4</v>
      </c>
      <c r="H658" s="290">
        <v>29295.4</v>
      </c>
    </row>
    <row r="659" spans="1:8" ht="51" x14ac:dyDescent="0.2">
      <c r="A659" s="73" t="s">
        <v>479</v>
      </c>
      <c r="B659" s="91" t="s">
        <v>39</v>
      </c>
      <c r="C659" s="131" t="s">
        <v>11</v>
      </c>
      <c r="D659" s="131" t="s">
        <v>13</v>
      </c>
      <c r="E659" s="91" t="s">
        <v>213</v>
      </c>
      <c r="F659" s="91" t="s">
        <v>478</v>
      </c>
      <c r="G659" s="290">
        <v>580.29999999999995</v>
      </c>
      <c r="H659" s="290">
        <v>580.29999999999995</v>
      </c>
    </row>
    <row r="660" spans="1:8" ht="25.5" x14ac:dyDescent="0.2">
      <c r="A660" s="105" t="s">
        <v>387</v>
      </c>
      <c r="B660" s="90" t="s">
        <v>39</v>
      </c>
      <c r="C660" s="138" t="s">
        <v>11</v>
      </c>
      <c r="D660" s="138" t="s">
        <v>13</v>
      </c>
      <c r="E660" s="90" t="s">
        <v>213</v>
      </c>
      <c r="F660" s="90" t="s">
        <v>173</v>
      </c>
      <c r="G660" s="292">
        <f>G661</f>
        <v>5758.7</v>
      </c>
      <c r="H660" s="292">
        <f>H661</f>
        <v>5917</v>
      </c>
    </row>
    <row r="661" spans="1:8" ht="25.5" x14ac:dyDescent="0.2">
      <c r="A661" s="105" t="s">
        <v>388</v>
      </c>
      <c r="B661" s="90" t="s">
        <v>39</v>
      </c>
      <c r="C661" s="138" t="s">
        <v>11</v>
      </c>
      <c r="D661" s="138" t="s">
        <v>13</v>
      </c>
      <c r="E661" s="90" t="s">
        <v>213</v>
      </c>
      <c r="F661" s="90" t="s">
        <v>174</v>
      </c>
      <c r="G661" s="292">
        <f>SUM(G662:G663)</f>
        <v>5758.7</v>
      </c>
      <c r="H661" s="292">
        <f>SUM(H662:H663)</f>
        <v>5917</v>
      </c>
    </row>
    <row r="662" spans="1:8" ht="25.5" x14ac:dyDescent="0.2">
      <c r="A662" s="107" t="s">
        <v>114</v>
      </c>
      <c r="B662" s="91" t="s">
        <v>39</v>
      </c>
      <c r="C662" s="131" t="s">
        <v>11</v>
      </c>
      <c r="D662" s="131" t="s">
        <v>13</v>
      </c>
      <c r="E662" s="91" t="s">
        <v>213</v>
      </c>
      <c r="F662" s="91" t="s">
        <v>115</v>
      </c>
      <c r="G662" s="290">
        <v>576.4</v>
      </c>
      <c r="H662" s="290">
        <v>606.9</v>
      </c>
    </row>
    <row r="663" spans="1:8" ht="25.5" x14ac:dyDescent="0.2">
      <c r="A663" s="77" t="s">
        <v>391</v>
      </c>
      <c r="B663" s="91" t="s">
        <v>39</v>
      </c>
      <c r="C663" s="131" t="s">
        <v>11</v>
      </c>
      <c r="D663" s="131" t="s">
        <v>13</v>
      </c>
      <c r="E663" s="91" t="s">
        <v>213</v>
      </c>
      <c r="F663" s="91" t="s">
        <v>86</v>
      </c>
      <c r="G663" s="290">
        <v>5182.3</v>
      </c>
      <c r="H663" s="290">
        <v>5310.1</v>
      </c>
    </row>
    <row r="664" spans="1:8" ht="15" x14ac:dyDescent="0.2">
      <c r="A664" s="284" t="s">
        <v>53</v>
      </c>
      <c r="B664" s="135" t="s">
        <v>39</v>
      </c>
      <c r="C664" s="311" t="s">
        <v>14</v>
      </c>
      <c r="D664" s="311" t="s">
        <v>56</v>
      </c>
      <c r="E664" s="135" t="s">
        <v>7</v>
      </c>
      <c r="F664" s="135" t="s">
        <v>7</v>
      </c>
      <c r="G664" s="310">
        <f>G672+G665</f>
        <v>15247.3</v>
      </c>
      <c r="H664" s="310">
        <f>H672+H665</f>
        <v>15248.699999999999</v>
      </c>
    </row>
    <row r="665" spans="1:8" ht="15" x14ac:dyDescent="0.2">
      <c r="A665" s="83" t="s">
        <v>29</v>
      </c>
      <c r="B665" s="90" t="s">
        <v>39</v>
      </c>
      <c r="C665" s="138" t="s">
        <v>14</v>
      </c>
      <c r="D665" s="138" t="s">
        <v>9</v>
      </c>
      <c r="E665" s="90" t="s">
        <v>7</v>
      </c>
      <c r="F665" s="90" t="s">
        <v>7</v>
      </c>
      <c r="G665" s="330">
        <f t="shared" ref="G665:H670" si="66">G666</f>
        <v>28.9</v>
      </c>
      <c r="H665" s="330">
        <f t="shared" si="66"/>
        <v>30.3</v>
      </c>
    </row>
    <row r="666" spans="1:8" ht="15" x14ac:dyDescent="0.2">
      <c r="A666" s="83" t="s">
        <v>148</v>
      </c>
      <c r="B666" s="90" t="s">
        <v>142</v>
      </c>
      <c r="C666" s="138" t="s">
        <v>118</v>
      </c>
      <c r="D666" s="138" t="s">
        <v>9</v>
      </c>
      <c r="E666" s="90" t="s">
        <v>147</v>
      </c>
      <c r="F666" s="90"/>
      <c r="G666" s="330">
        <f t="shared" si="66"/>
        <v>28.9</v>
      </c>
      <c r="H666" s="330">
        <f t="shared" si="66"/>
        <v>30.3</v>
      </c>
    </row>
    <row r="667" spans="1:8" ht="25.5" x14ac:dyDescent="0.2">
      <c r="A667" s="83" t="s">
        <v>300</v>
      </c>
      <c r="B667" s="90" t="s">
        <v>39</v>
      </c>
      <c r="C667" s="127">
        <v>10</v>
      </c>
      <c r="D667" s="127">
        <v>3</v>
      </c>
      <c r="E667" s="90" t="s">
        <v>299</v>
      </c>
      <c r="F667" s="90" t="s">
        <v>7</v>
      </c>
      <c r="G667" s="330">
        <f t="shared" si="66"/>
        <v>28.9</v>
      </c>
      <c r="H667" s="330">
        <f t="shared" si="66"/>
        <v>30.3</v>
      </c>
    </row>
    <row r="668" spans="1:8" ht="89.25" x14ac:dyDescent="0.2">
      <c r="A668" s="196" t="s">
        <v>472</v>
      </c>
      <c r="B668" s="90" t="s">
        <v>39</v>
      </c>
      <c r="C668" s="127">
        <v>10</v>
      </c>
      <c r="D668" s="127">
        <v>3</v>
      </c>
      <c r="E668" s="90" t="s">
        <v>298</v>
      </c>
      <c r="F668" s="90"/>
      <c r="G668" s="330">
        <f t="shared" si="66"/>
        <v>28.9</v>
      </c>
      <c r="H668" s="330">
        <f t="shared" si="66"/>
        <v>30.3</v>
      </c>
    </row>
    <row r="669" spans="1:8" ht="38.25" x14ac:dyDescent="0.2">
      <c r="A669" s="83" t="s">
        <v>369</v>
      </c>
      <c r="B669" s="90" t="s">
        <v>39</v>
      </c>
      <c r="C669" s="127">
        <v>10</v>
      </c>
      <c r="D669" s="127">
        <v>3</v>
      </c>
      <c r="E669" s="90" t="s">
        <v>298</v>
      </c>
      <c r="F669" s="90" t="s">
        <v>164</v>
      </c>
      <c r="G669" s="330">
        <f t="shared" si="66"/>
        <v>28.9</v>
      </c>
      <c r="H669" s="330">
        <f t="shared" si="66"/>
        <v>30.3</v>
      </c>
    </row>
    <row r="670" spans="1:8" ht="15" x14ac:dyDescent="0.2">
      <c r="A670" s="83" t="s">
        <v>167</v>
      </c>
      <c r="B670" s="90" t="s">
        <v>39</v>
      </c>
      <c r="C670" s="127">
        <v>10</v>
      </c>
      <c r="D670" s="127">
        <v>3</v>
      </c>
      <c r="E670" s="90" t="s">
        <v>298</v>
      </c>
      <c r="F670" s="90" t="s">
        <v>165</v>
      </c>
      <c r="G670" s="330">
        <f t="shared" si="66"/>
        <v>28.9</v>
      </c>
      <c r="H670" s="330">
        <f t="shared" si="66"/>
        <v>30.3</v>
      </c>
    </row>
    <row r="671" spans="1:8" ht="15" x14ac:dyDescent="0.2">
      <c r="A671" s="150" t="s">
        <v>97</v>
      </c>
      <c r="B671" s="91" t="s">
        <v>39</v>
      </c>
      <c r="C671" s="129">
        <v>10</v>
      </c>
      <c r="D671" s="129">
        <v>3</v>
      </c>
      <c r="E671" s="91" t="s">
        <v>298</v>
      </c>
      <c r="F671" s="91" t="s">
        <v>98</v>
      </c>
      <c r="G671" s="290">
        <v>28.9</v>
      </c>
      <c r="H671" s="290">
        <v>30.3</v>
      </c>
    </row>
    <row r="672" spans="1:8" ht="15" x14ac:dyDescent="0.2">
      <c r="A672" s="83" t="s">
        <v>62</v>
      </c>
      <c r="B672" s="90" t="s">
        <v>39</v>
      </c>
      <c r="C672" s="138" t="s">
        <v>14</v>
      </c>
      <c r="D672" s="138" t="s">
        <v>10</v>
      </c>
      <c r="E672" s="90" t="s">
        <v>7</v>
      </c>
      <c r="F672" s="90" t="s">
        <v>7</v>
      </c>
      <c r="G672" s="292">
        <f>G673</f>
        <v>15218.4</v>
      </c>
      <c r="H672" s="292">
        <f>H673</f>
        <v>15218.4</v>
      </c>
    </row>
    <row r="673" spans="1:8" ht="15" x14ac:dyDescent="0.2">
      <c r="A673" s="83" t="s">
        <v>148</v>
      </c>
      <c r="B673" s="90" t="s">
        <v>39</v>
      </c>
      <c r="C673" s="138" t="s">
        <v>14</v>
      </c>
      <c r="D673" s="138" t="s">
        <v>10</v>
      </c>
      <c r="E673" s="90" t="s">
        <v>147</v>
      </c>
      <c r="F673" s="90"/>
      <c r="G673" s="292">
        <f>G674</f>
        <v>15218.4</v>
      </c>
      <c r="H673" s="292">
        <f>H674</f>
        <v>15218.4</v>
      </c>
    </row>
    <row r="674" spans="1:8" ht="63.75" x14ac:dyDescent="0.2">
      <c r="A674" s="196" t="s">
        <v>421</v>
      </c>
      <c r="B674" s="90" t="s">
        <v>39</v>
      </c>
      <c r="C674" s="138" t="s">
        <v>14</v>
      </c>
      <c r="D674" s="138" t="s">
        <v>10</v>
      </c>
      <c r="E674" s="90" t="s">
        <v>364</v>
      </c>
      <c r="F674" s="90"/>
      <c r="G674" s="292">
        <f>G675+G679</f>
        <v>15218.4</v>
      </c>
      <c r="H674" s="292">
        <f>H675+H679</f>
        <v>15218.4</v>
      </c>
    </row>
    <row r="675" spans="1:8" ht="25.5" x14ac:dyDescent="0.2">
      <c r="A675" s="196" t="s">
        <v>432</v>
      </c>
      <c r="B675" s="90" t="s">
        <v>39</v>
      </c>
      <c r="C675" s="138" t="s">
        <v>14</v>
      </c>
      <c r="D675" s="138" t="s">
        <v>10</v>
      </c>
      <c r="E675" s="90" t="s">
        <v>364</v>
      </c>
      <c r="F675" s="90" t="s">
        <v>179</v>
      </c>
      <c r="G675" s="292">
        <f t="shared" ref="G675:H677" si="67">G676</f>
        <v>1750</v>
      </c>
      <c r="H675" s="292">
        <f t="shared" si="67"/>
        <v>1750</v>
      </c>
    </row>
    <row r="676" spans="1:8" ht="38.25" x14ac:dyDescent="0.2">
      <c r="A676" s="195" t="s">
        <v>375</v>
      </c>
      <c r="B676" s="90" t="s">
        <v>39</v>
      </c>
      <c r="C676" s="138" t="s">
        <v>14</v>
      </c>
      <c r="D676" s="138" t="s">
        <v>10</v>
      </c>
      <c r="E676" s="90" t="s">
        <v>364</v>
      </c>
      <c r="F676" s="90" t="s">
        <v>186</v>
      </c>
      <c r="G676" s="292">
        <f t="shared" si="67"/>
        <v>1750</v>
      </c>
      <c r="H676" s="292">
        <f t="shared" si="67"/>
        <v>1750</v>
      </c>
    </row>
    <row r="677" spans="1:8" ht="38.25" x14ac:dyDescent="0.2">
      <c r="A677" s="194" t="s">
        <v>431</v>
      </c>
      <c r="B677" s="90" t="s">
        <v>39</v>
      </c>
      <c r="C677" s="138" t="s">
        <v>14</v>
      </c>
      <c r="D677" s="138" t="s">
        <v>10</v>
      </c>
      <c r="E677" s="90" t="s">
        <v>364</v>
      </c>
      <c r="F677" s="90" t="s">
        <v>113</v>
      </c>
      <c r="G677" s="292">
        <f t="shared" si="67"/>
        <v>1750</v>
      </c>
      <c r="H677" s="292">
        <f t="shared" si="67"/>
        <v>1750</v>
      </c>
    </row>
    <row r="678" spans="1:8" ht="15" x14ac:dyDescent="0.2">
      <c r="A678" s="150" t="s">
        <v>65</v>
      </c>
      <c r="B678" s="91" t="s">
        <v>39</v>
      </c>
      <c r="C678" s="131" t="s">
        <v>14</v>
      </c>
      <c r="D678" s="131" t="s">
        <v>10</v>
      </c>
      <c r="E678" s="91" t="s">
        <v>364</v>
      </c>
      <c r="F678" s="91" t="s">
        <v>113</v>
      </c>
      <c r="G678" s="290">
        <v>1750</v>
      </c>
      <c r="H678" s="290">
        <v>1750</v>
      </c>
    </row>
    <row r="679" spans="1:8" ht="38.25" x14ac:dyDescent="0.2">
      <c r="A679" s="83" t="s">
        <v>369</v>
      </c>
      <c r="B679" s="90" t="s">
        <v>39</v>
      </c>
      <c r="C679" s="138" t="s">
        <v>14</v>
      </c>
      <c r="D679" s="138" t="s">
        <v>10</v>
      </c>
      <c r="E679" s="90" t="s">
        <v>364</v>
      </c>
      <c r="F679" s="90" t="s">
        <v>164</v>
      </c>
      <c r="G679" s="292">
        <f>G680+G683</f>
        <v>13468.4</v>
      </c>
      <c r="H679" s="292">
        <f>H680+H683</f>
        <v>13468.4</v>
      </c>
    </row>
    <row r="680" spans="1:8" ht="15" x14ac:dyDescent="0.2">
      <c r="A680" s="83" t="s">
        <v>167</v>
      </c>
      <c r="B680" s="90" t="s">
        <v>39</v>
      </c>
      <c r="C680" s="138" t="s">
        <v>14</v>
      </c>
      <c r="D680" s="138" t="s">
        <v>10</v>
      </c>
      <c r="E680" s="90" t="s">
        <v>364</v>
      </c>
      <c r="F680" s="90" t="s">
        <v>165</v>
      </c>
      <c r="G680" s="292">
        <f>G681</f>
        <v>2320</v>
      </c>
      <c r="H680" s="292">
        <f>H681</f>
        <v>2320</v>
      </c>
    </row>
    <row r="681" spans="1:8" ht="15" x14ac:dyDescent="0.2">
      <c r="A681" s="83" t="s">
        <v>97</v>
      </c>
      <c r="B681" s="90" t="s">
        <v>39</v>
      </c>
      <c r="C681" s="138" t="s">
        <v>14</v>
      </c>
      <c r="D681" s="138" t="s">
        <v>10</v>
      </c>
      <c r="E681" s="90" t="s">
        <v>364</v>
      </c>
      <c r="F681" s="90" t="s">
        <v>98</v>
      </c>
      <c r="G681" s="292">
        <f>G682</f>
        <v>2320</v>
      </c>
      <c r="H681" s="292">
        <f>H682</f>
        <v>2320</v>
      </c>
    </row>
    <row r="682" spans="1:8" ht="15" x14ac:dyDescent="0.2">
      <c r="A682" s="150" t="s">
        <v>112</v>
      </c>
      <c r="B682" s="91" t="s">
        <v>39</v>
      </c>
      <c r="C682" s="131" t="s">
        <v>14</v>
      </c>
      <c r="D682" s="131" t="s">
        <v>10</v>
      </c>
      <c r="E682" s="91" t="s">
        <v>364</v>
      </c>
      <c r="F682" s="91" t="s">
        <v>98</v>
      </c>
      <c r="G682" s="290">
        <f>235+2085</f>
        <v>2320</v>
      </c>
      <c r="H682" s="290">
        <f>235+2085</f>
        <v>2320</v>
      </c>
    </row>
    <row r="683" spans="1:8" ht="15" x14ac:dyDescent="0.2">
      <c r="A683" s="83" t="s">
        <v>169</v>
      </c>
      <c r="B683" s="90" t="s">
        <v>39</v>
      </c>
      <c r="C683" s="138" t="s">
        <v>14</v>
      </c>
      <c r="D683" s="138" t="s">
        <v>10</v>
      </c>
      <c r="E683" s="90" t="s">
        <v>364</v>
      </c>
      <c r="F683" s="90" t="s">
        <v>168</v>
      </c>
      <c r="G683" s="292">
        <f>G684</f>
        <v>11148.4</v>
      </c>
      <c r="H683" s="292">
        <f>H684</f>
        <v>11148.4</v>
      </c>
    </row>
    <row r="684" spans="1:8" ht="15" x14ac:dyDescent="0.2">
      <c r="A684" s="83" t="s">
        <v>99</v>
      </c>
      <c r="B684" s="90" t="s">
        <v>39</v>
      </c>
      <c r="C684" s="138" t="s">
        <v>14</v>
      </c>
      <c r="D684" s="138" t="s">
        <v>10</v>
      </c>
      <c r="E684" s="90" t="s">
        <v>364</v>
      </c>
      <c r="F684" s="90" t="s">
        <v>100</v>
      </c>
      <c r="G684" s="292">
        <f>G685</f>
        <v>11148.4</v>
      </c>
      <c r="H684" s="292">
        <f>H685</f>
        <v>11148.4</v>
      </c>
    </row>
    <row r="685" spans="1:8" ht="15" x14ac:dyDescent="0.2">
      <c r="A685" s="150" t="s">
        <v>66</v>
      </c>
      <c r="B685" s="91" t="s">
        <v>39</v>
      </c>
      <c r="C685" s="131" t="s">
        <v>14</v>
      </c>
      <c r="D685" s="131" t="s">
        <v>10</v>
      </c>
      <c r="E685" s="91" t="s">
        <v>364</v>
      </c>
      <c r="F685" s="91" t="s">
        <v>100</v>
      </c>
      <c r="G685" s="290">
        <f>11148.4</f>
        <v>11148.4</v>
      </c>
      <c r="H685" s="290">
        <f>11148.4</f>
        <v>11148.4</v>
      </c>
    </row>
    <row r="686" spans="1:8" ht="31.5" x14ac:dyDescent="0.2">
      <c r="A686" s="198" t="s">
        <v>61</v>
      </c>
      <c r="B686" s="315" t="s">
        <v>40</v>
      </c>
      <c r="C686" s="336"/>
      <c r="D686" s="336"/>
      <c r="E686" s="315" t="s">
        <v>7</v>
      </c>
      <c r="F686" s="315" t="s">
        <v>7</v>
      </c>
      <c r="G686" s="293">
        <f>G687+G717+G724+G729+G748</f>
        <v>50899.799999999996</v>
      </c>
      <c r="H686" s="293">
        <f>H687+H717+H724+H729+H748</f>
        <v>68058.299999999988</v>
      </c>
    </row>
    <row r="687" spans="1:8" ht="15" x14ac:dyDescent="0.2">
      <c r="A687" s="284" t="s">
        <v>46</v>
      </c>
      <c r="B687" s="135" t="s">
        <v>40</v>
      </c>
      <c r="C687" s="311" t="s">
        <v>8</v>
      </c>
      <c r="D687" s="311" t="s">
        <v>56</v>
      </c>
      <c r="E687" s="135" t="s">
        <v>7</v>
      </c>
      <c r="F687" s="135" t="s">
        <v>7</v>
      </c>
      <c r="G687" s="330">
        <f>G688+G710</f>
        <v>18842.199999999997</v>
      </c>
      <c r="H687" s="330">
        <f>H688+H710</f>
        <v>18877.399999999998</v>
      </c>
    </row>
    <row r="688" spans="1:8" ht="38.25" x14ac:dyDescent="0.2">
      <c r="A688" s="291" t="s">
        <v>59</v>
      </c>
      <c r="B688" s="133">
        <v>992</v>
      </c>
      <c r="C688" s="127">
        <v>1</v>
      </c>
      <c r="D688" s="127">
        <v>6</v>
      </c>
      <c r="E688" s="132"/>
      <c r="F688" s="133"/>
      <c r="G688" s="292">
        <f>G689</f>
        <v>18700.999999999996</v>
      </c>
      <c r="H688" s="292">
        <f>H689</f>
        <v>18736.199999999997</v>
      </c>
    </row>
    <row r="689" spans="1:8" ht="15" x14ac:dyDescent="0.2">
      <c r="A689" s="83" t="s">
        <v>148</v>
      </c>
      <c r="B689" s="133">
        <v>992</v>
      </c>
      <c r="C689" s="127">
        <v>1</v>
      </c>
      <c r="D689" s="127">
        <v>6</v>
      </c>
      <c r="E689" s="132" t="s">
        <v>147</v>
      </c>
      <c r="F689" s="133"/>
      <c r="G689" s="292">
        <f>G690+G702+G706</f>
        <v>18700.999999999996</v>
      </c>
      <c r="H689" s="292">
        <f>H690+H702+H706</f>
        <v>18736.199999999997</v>
      </c>
    </row>
    <row r="690" spans="1:8" ht="25.5" x14ac:dyDescent="0.2">
      <c r="A690" s="72" t="s">
        <v>150</v>
      </c>
      <c r="B690" s="133">
        <v>992</v>
      </c>
      <c r="C690" s="127">
        <v>1</v>
      </c>
      <c r="D690" s="127">
        <v>6</v>
      </c>
      <c r="E690" s="90" t="s">
        <v>151</v>
      </c>
      <c r="F690" s="133"/>
      <c r="G690" s="292">
        <f>G691+G695+G699</f>
        <v>18694.999999999996</v>
      </c>
      <c r="H690" s="292">
        <f>H691+H695+H699</f>
        <v>18730.199999999997</v>
      </c>
    </row>
    <row r="691" spans="1:8" ht="63.75" x14ac:dyDescent="0.2">
      <c r="A691" s="72" t="s">
        <v>404</v>
      </c>
      <c r="B691" s="133">
        <v>992</v>
      </c>
      <c r="C691" s="127">
        <v>1</v>
      </c>
      <c r="D691" s="127">
        <v>6</v>
      </c>
      <c r="E691" s="90" t="s">
        <v>151</v>
      </c>
      <c r="F691" s="90" t="s">
        <v>171</v>
      </c>
      <c r="G691" s="292">
        <f>G692</f>
        <v>17253.199999999997</v>
      </c>
      <c r="H691" s="292">
        <f>H692</f>
        <v>17253.199999999997</v>
      </c>
    </row>
    <row r="692" spans="1:8" ht="25.5" x14ac:dyDescent="0.2">
      <c r="A692" s="291" t="s">
        <v>172</v>
      </c>
      <c r="B692" s="133">
        <v>992</v>
      </c>
      <c r="C692" s="127">
        <v>1</v>
      </c>
      <c r="D692" s="127">
        <v>6</v>
      </c>
      <c r="E692" s="90" t="s">
        <v>151</v>
      </c>
      <c r="F692" s="90" t="s">
        <v>170</v>
      </c>
      <c r="G692" s="292">
        <f>SUM(G693:G694)</f>
        <v>17253.199999999997</v>
      </c>
      <c r="H692" s="292">
        <f>SUM(H693:H694)</f>
        <v>17253.199999999997</v>
      </c>
    </row>
    <row r="693" spans="1:8" ht="38.25" x14ac:dyDescent="0.2">
      <c r="A693" s="73" t="s">
        <v>394</v>
      </c>
      <c r="B693" s="128">
        <v>992</v>
      </c>
      <c r="C693" s="129">
        <v>1</v>
      </c>
      <c r="D693" s="129">
        <v>6</v>
      </c>
      <c r="E693" s="91" t="s">
        <v>151</v>
      </c>
      <c r="F693" s="130" t="s">
        <v>87</v>
      </c>
      <c r="G693" s="290">
        <v>16788.599999999999</v>
      </c>
      <c r="H693" s="290">
        <v>16788.599999999999</v>
      </c>
    </row>
    <row r="694" spans="1:8" ht="38.25" x14ac:dyDescent="0.2">
      <c r="A694" s="73" t="s">
        <v>395</v>
      </c>
      <c r="B694" s="128">
        <v>992</v>
      </c>
      <c r="C694" s="129">
        <v>1</v>
      </c>
      <c r="D694" s="129">
        <v>6</v>
      </c>
      <c r="E694" s="91" t="s">
        <v>151</v>
      </c>
      <c r="F694" s="130" t="s">
        <v>88</v>
      </c>
      <c r="G694" s="290">
        <v>464.6</v>
      </c>
      <c r="H694" s="290">
        <v>464.6</v>
      </c>
    </row>
    <row r="695" spans="1:8" ht="25.5" x14ac:dyDescent="0.2">
      <c r="A695" s="105" t="s">
        <v>387</v>
      </c>
      <c r="B695" s="133">
        <v>992</v>
      </c>
      <c r="C695" s="127">
        <v>1</v>
      </c>
      <c r="D695" s="127">
        <v>6</v>
      </c>
      <c r="E695" s="90" t="s">
        <v>151</v>
      </c>
      <c r="F695" s="134" t="s">
        <v>173</v>
      </c>
      <c r="G695" s="292">
        <f>G696</f>
        <v>1430.8</v>
      </c>
      <c r="H695" s="292">
        <f>H696</f>
        <v>1466</v>
      </c>
    </row>
    <row r="696" spans="1:8" ht="25.5" x14ac:dyDescent="0.2">
      <c r="A696" s="105" t="s">
        <v>388</v>
      </c>
      <c r="B696" s="133">
        <v>992</v>
      </c>
      <c r="C696" s="127">
        <v>1</v>
      </c>
      <c r="D696" s="127">
        <v>6</v>
      </c>
      <c r="E696" s="90" t="s">
        <v>151</v>
      </c>
      <c r="F696" s="134" t="s">
        <v>174</v>
      </c>
      <c r="G696" s="292">
        <f>SUM(G697:G698)</f>
        <v>1430.8</v>
      </c>
      <c r="H696" s="292">
        <f>SUM(H697:H698)</f>
        <v>1466</v>
      </c>
    </row>
    <row r="697" spans="1:8" ht="25.5" x14ac:dyDescent="0.2">
      <c r="A697" s="107" t="s">
        <v>114</v>
      </c>
      <c r="B697" s="128">
        <v>992</v>
      </c>
      <c r="C697" s="129">
        <v>1</v>
      </c>
      <c r="D697" s="129">
        <v>6</v>
      </c>
      <c r="E697" s="91" t="s">
        <v>151</v>
      </c>
      <c r="F697" s="130" t="s">
        <v>115</v>
      </c>
      <c r="G697" s="290">
        <v>142</v>
      </c>
      <c r="H697" s="290">
        <v>149</v>
      </c>
    </row>
    <row r="698" spans="1:8" ht="25.5" x14ac:dyDescent="0.2">
      <c r="A698" s="77" t="s">
        <v>391</v>
      </c>
      <c r="B698" s="128">
        <v>992</v>
      </c>
      <c r="C698" s="129">
        <v>1</v>
      </c>
      <c r="D698" s="129">
        <v>6</v>
      </c>
      <c r="E698" s="91" t="s">
        <v>151</v>
      </c>
      <c r="F698" s="130" t="s">
        <v>86</v>
      </c>
      <c r="G698" s="290">
        <f>1276.7+12.1</f>
        <v>1288.8</v>
      </c>
      <c r="H698" s="290">
        <f>1304.9+12.1</f>
        <v>1317</v>
      </c>
    </row>
    <row r="699" spans="1:8" ht="15" x14ac:dyDescent="0.2">
      <c r="A699" s="105" t="s">
        <v>175</v>
      </c>
      <c r="B699" s="133">
        <v>992</v>
      </c>
      <c r="C699" s="127">
        <v>1</v>
      </c>
      <c r="D699" s="127">
        <v>6</v>
      </c>
      <c r="E699" s="90" t="s">
        <v>151</v>
      </c>
      <c r="F699" s="134" t="s">
        <v>176</v>
      </c>
      <c r="G699" s="292">
        <f>G700</f>
        <v>11</v>
      </c>
      <c r="H699" s="292">
        <f>H700</f>
        <v>11</v>
      </c>
    </row>
    <row r="700" spans="1:8" ht="15" x14ac:dyDescent="0.2">
      <c r="A700" s="105" t="s">
        <v>178</v>
      </c>
      <c r="B700" s="133">
        <v>992</v>
      </c>
      <c r="C700" s="127">
        <v>1</v>
      </c>
      <c r="D700" s="127">
        <v>6</v>
      </c>
      <c r="E700" s="90" t="s">
        <v>151</v>
      </c>
      <c r="F700" s="134" t="s">
        <v>177</v>
      </c>
      <c r="G700" s="292">
        <f>G701</f>
        <v>11</v>
      </c>
      <c r="H700" s="292">
        <f>H701</f>
        <v>11</v>
      </c>
    </row>
    <row r="701" spans="1:8" ht="15" x14ac:dyDescent="0.2">
      <c r="A701" s="73" t="s">
        <v>94</v>
      </c>
      <c r="B701" s="128">
        <v>992</v>
      </c>
      <c r="C701" s="129">
        <v>1</v>
      </c>
      <c r="D701" s="129">
        <v>6</v>
      </c>
      <c r="E701" s="91" t="s">
        <v>151</v>
      </c>
      <c r="F701" s="130" t="s">
        <v>95</v>
      </c>
      <c r="G701" s="290">
        <v>11</v>
      </c>
      <c r="H701" s="290">
        <v>11</v>
      </c>
    </row>
    <row r="702" spans="1:8" ht="204" x14ac:dyDescent="0.2">
      <c r="A702" s="337" t="s">
        <v>78</v>
      </c>
      <c r="B702" s="133">
        <v>992</v>
      </c>
      <c r="C702" s="127">
        <v>1</v>
      </c>
      <c r="D702" s="127">
        <v>6</v>
      </c>
      <c r="E702" s="132" t="s">
        <v>417</v>
      </c>
      <c r="F702" s="133"/>
      <c r="G702" s="292">
        <f t="shared" ref="G702:H704" si="68">G703</f>
        <v>3</v>
      </c>
      <c r="H702" s="292">
        <f t="shared" si="68"/>
        <v>3</v>
      </c>
    </row>
    <row r="703" spans="1:8" ht="25.5" x14ac:dyDescent="0.2">
      <c r="A703" s="105" t="s">
        <v>387</v>
      </c>
      <c r="B703" s="133">
        <v>992</v>
      </c>
      <c r="C703" s="127">
        <v>1</v>
      </c>
      <c r="D703" s="127">
        <v>6</v>
      </c>
      <c r="E703" s="132" t="s">
        <v>417</v>
      </c>
      <c r="F703" s="133">
        <v>200</v>
      </c>
      <c r="G703" s="292">
        <f t="shared" si="68"/>
        <v>3</v>
      </c>
      <c r="H703" s="292">
        <f t="shared" si="68"/>
        <v>3</v>
      </c>
    </row>
    <row r="704" spans="1:8" ht="25.5" x14ac:dyDescent="0.2">
      <c r="A704" s="105" t="s">
        <v>388</v>
      </c>
      <c r="B704" s="133">
        <v>992</v>
      </c>
      <c r="C704" s="127">
        <v>1</v>
      </c>
      <c r="D704" s="127">
        <v>6</v>
      </c>
      <c r="E704" s="132" t="s">
        <v>417</v>
      </c>
      <c r="F704" s="133">
        <v>240</v>
      </c>
      <c r="G704" s="292">
        <f t="shared" si="68"/>
        <v>3</v>
      </c>
      <c r="H704" s="292">
        <f t="shared" si="68"/>
        <v>3</v>
      </c>
    </row>
    <row r="705" spans="1:8" ht="25.5" x14ac:dyDescent="0.2">
      <c r="A705" s="77" t="s">
        <v>391</v>
      </c>
      <c r="B705" s="128">
        <v>992</v>
      </c>
      <c r="C705" s="129">
        <v>1</v>
      </c>
      <c r="D705" s="129">
        <v>6</v>
      </c>
      <c r="E705" s="338" t="s">
        <v>417</v>
      </c>
      <c r="F705" s="130" t="s">
        <v>86</v>
      </c>
      <c r="G705" s="290">
        <v>3</v>
      </c>
      <c r="H705" s="290">
        <v>3</v>
      </c>
    </row>
    <row r="706" spans="1:8" ht="165.75" x14ac:dyDescent="0.2">
      <c r="A706" s="337" t="s">
        <v>77</v>
      </c>
      <c r="B706" s="133">
        <v>992</v>
      </c>
      <c r="C706" s="127">
        <v>1</v>
      </c>
      <c r="D706" s="127">
        <v>6</v>
      </c>
      <c r="E706" s="132" t="s">
        <v>418</v>
      </c>
      <c r="F706" s="133"/>
      <c r="G706" s="292">
        <f>G709</f>
        <v>3</v>
      </c>
      <c r="H706" s="292">
        <f>H709</f>
        <v>3</v>
      </c>
    </row>
    <row r="707" spans="1:8" ht="25.5" x14ac:dyDescent="0.2">
      <c r="A707" s="105" t="s">
        <v>387</v>
      </c>
      <c r="B707" s="133">
        <v>992</v>
      </c>
      <c r="C707" s="127">
        <v>1</v>
      </c>
      <c r="D707" s="127">
        <v>6</v>
      </c>
      <c r="E707" s="132" t="s">
        <v>418</v>
      </c>
      <c r="F707" s="133">
        <v>200</v>
      </c>
      <c r="G707" s="292">
        <f>G708</f>
        <v>3</v>
      </c>
      <c r="H707" s="292">
        <f>H708</f>
        <v>3</v>
      </c>
    </row>
    <row r="708" spans="1:8" ht="25.5" x14ac:dyDescent="0.2">
      <c r="A708" s="105" t="s">
        <v>388</v>
      </c>
      <c r="B708" s="133">
        <v>992</v>
      </c>
      <c r="C708" s="127">
        <v>1</v>
      </c>
      <c r="D708" s="127">
        <v>6</v>
      </c>
      <c r="E708" s="132" t="s">
        <v>418</v>
      </c>
      <c r="F708" s="133">
        <v>240</v>
      </c>
      <c r="G708" s="292">
        <f>G709</f>
        <v>3</v>
      </c>
      <c r="H708" s="292">
        <f>H709</f>
        <v>3</v>
      </c>
    </row>
    <row r="709" spans="1:8" ht="25.5" x14ac:dyDescent="0.2">
      <c r="A709" s="77" t="s">
        <v>391</v>
      </c>
      <c r="B709" s="128">
        <v>992</v>
      </c>
      <c r="C709" s="129">
        <v>1</v>
      </c>
      <c r="D709" s="129">
        <v>6</v>
      </c>
      <c r="E709" s="338" t="s">
        <v>418</v>
      </c>
      <c r="F709" s="130" t="s">
        <v>86</v>
      </c>
      <c r="G709" s="290">
        <v>3</v>
      </c>
      <c r="H709" s="290">
        <v>3</v>
      </c>
    </row>
    <row r="710" spans="1:8" ht="15" x14ac:dyDescent="0.2">
      <c r="A710" s="83" t="s">
        <v>12</v>
      </c>
      <c r="B710" s="90" t="s">
        <v>40</v>
      </c>
      <c r="C710" s="137" t="s">
        <v>8</v>
      </c>
      <c r="D710" s="137" t="s">
        <v>67</v>
      </c>
      <c r="E710" s="90" t="s">
        <v>7</v>
      </c>
      <c r="F710" s="90" t="s">
        <v>7</v>
      </c>
      <c r="G710" s="295">
        <f t="shared" ref="G710:H715" si="69">G711</f>
        <v>141.19999999999999</v>
      </c>
      <c r="H710" s="295">
        <f t="shared" si="69"/>
        <v>141.19999999999999</v>
      </c>
    </row>
    <row r="711" spans="1:8" ht="15" x14ac:dyDescent="0.2">
      <c r="A711" s="339" t="s">
        <v>148</v>
      </c>
      <c r="B711" s="90" t="s">
        <v>40</v>
      </c>
      <c r="C711" s="138" t="s">
        <v>8</v>
      </c>
      <c r="D711" s="138" t="s">
        <v>67</v>
      </c>
      <c r="E711" s="90" t="s">
        <v>147</v>
      </c>
      <c r="F711" s="90" t="s">
        <v>7</v>
      </c>
      <c r="G711" s="295">
        <f t="shared" si="69"/>
        <v>141.19999999999999</v>
      </c>
      <c r="H711" s="295">
        <f t="shared" si="69"/>
        <v>141.19999999999999</v>
      </c>
    </row>
    <row r="712" spans="1:8" ht="15" x14ac:dyDescent="0.2">
      <c r="A712" s="231" t="s">
        <v>483</v>
      </c>
      <c r="B712" s="90" t="s">
        <v>40</v>
      </c>
      <c r="C712" s="138" t="s">
        <v>8</v>
      </c>
      <c r="D712" s="138" t="s">
        <v>67</v>
      </c>
      <c r="E712" s="90" t="s">
        <v>188</v>
      </c>
      <c r="F712" s="90" t="s">
        <v>7</v>
      </c>
      <c r="G712" s="295">
        <f t="shared" si="69"/>
        <v>141.19999999999999</v>
      </c>
      <c r="H712" s="295">
        <f t="shared" si="69"/>
        <v>141.19999999999999</v>
      </c>
    </row>
    <row r="713" spans="1:8" ht="36" x14ac:dyDescent="0.2">
      <c r="A713" s="61" t="s">
        <v>484</v>
      </c>
      <c r="B713" s="11" t="s">
        <v>40</v>
      </c>
      <c r="C713" s="13" t="s">
        <v>8</v>
      </c>
      <c r="D713" s="13" t="s">
        <v>67</v>
      </c>
      <c r="E713" s="11" t="s">
        <v>482</v>
      </c>
      <c r="F713" s="90"/>
      <c r="G713" s="295">
        <f t="shared" si="69"/>
        <v>141.19999999999999</v>
      </c>
      <c r="H713" s="295">
        <f t="shared" si="69"/>
        <v>141.19999999999999</v>
      </c>
    </row>
    <row r="714" spans="1:8" ht="15" x14ac:dyDescent="0.2">
      <c r="A714" s="340" t="s">
        <v>163</v>
      </c>
      <c r="B714" s="11" t="s">
        <v>40</v>
      </c>
      <c r="C714" s="13" t="s">
        <v>8</v>
      </c>
      <c r="D714" s="13" t="s">
        <v>67</v>
      </c>
      <c r="E714" s="11" t="s">
        <v>482</v>
      </c>
      <c r="F714" s="90" t="s">
        <v>161</v>
      </c>
      <c r="G714" s="295">
        <f t="shared" si="69"/>
        <v>141.19999999999999</v>
      </c>
      <c r="H714" s="295">
        <f t="shared" si="69"/>
        <v>141.19999999999999</v>
      </c>
    </row>
    <row r="715" spans="1:8" ht="15" x14ac:dyDescent="0.2">
      <c r="A715" s="296" t="s">
        <v>102</v>
      </c>
      <c r="B715" s="11" t="s">
        <v>40</v>
      </c>
      <c r="C715" s="13" t="s">
        <v>8</v>
      </c>
      <c r="D715" s="13" t="s">
        <v>67</v>
      </c>
      <c r="E715" s="11" t="s">
        <v>482</v>
      </c>
      <c r="F715" s="90" t="s">
        <v>103</v>
      </c>
      <c r="G715" s="295">
        <f t="shared" si="69"/>
        <v>141.19999999999999</v>
      </c>
      <c r="H715" s="295">
        <f t="shared" si="69"/>
        <v>141.19999999999999</v>
      </c>
    </row>
    <row r="716" spans="1:8" ht="15" x14ac:dyDescent="0.2">
      <c r="A716" s="150" t="s">
        <v>85</v>
      </c>
      <c r="B716" s="64" t="s">
        <v>40</v>
      </c>
      <c r="C716" s="65" t="s">
        <v>8</v>
      </c>
      <c r="D716" s="65" t="s">
        <v>67</v>
      </c>
      <c r="E716" s="64" t="s">
        <v>482</v>
      </c>
      <c r="F716" s="91" t="s">
        <v>103</v>
      </c>
      <c r="G716" s="290">
        <v>141.19999999999999</v>
      </c>
      <c r="H716" s="290">
        <v>141.19999999999999</v>
      </c>
    </row>
    <row r="717" spans="1:8" ht="15" x14ac:dyDescent="0.2">
      <c r="A717" s="284" t="s">
        <v>79</v>
      </c>
      <c r="B717" s="135" t="s">
        <v>40</v>
      </c>
      <c r="C717" s="311" t="s">
        <v>18</v>
      </c>
      <c r="D717" s="311" t="s">
        <v>56</v>
      </c>
      <c r="E717" s="135" t="s">
        <v>7</v>
      </c>
      <c r="F717" s="135" t="s">
        <v>7</v>
      </c>
      <c r="G717" s="310">
        <f t="shared" ref="G717:H719" si="70">G718</f>
        <v>1405.8</v>
      </c>
      <c r="H717" s="310">
        <f t="shared" si="70"/>
        <v>1405.8</v>
      </c>
    </row>
    <row r="718" spans="1:8" ht="15" x14ac:dyDescent="0.2">
      <c r="A718" s="83" t="s">
        <v>80</v>
      </c>
      <c r="B718" s="90" t="s">
        <v>40</v>
      </c>
      <c r="C718" s="138" t="s">
        <v>18</v>
      </c>
      <c r="D718" s="138" t="s">
        <v>9</v>
      </c>
      <c r="E718" s="90"/>
      <c r="F718" s="90"/>
      <c r="G718" s="292">
        <f t="shared" si="70"/>
        <v>1405.8</v>
      </c>
      <c r="H718" s="292">
        <f t="shared" si="70"/>
        <v>1405.8</v>
      </c>
    </row>
    <row r="719" spans="1:8" ht="15" x14ac:dyDescent="0.2">
      <c r="A719" s="339" t="s">
        <v>148</v>
      </c>
      <c r="B719" s="90" t="s">
        <v>40</v>
      </c>
      <c r="C719" s="138" t="s">
        <v>18</v>
      </c>
      <c r="D719" s="138" t="s">
        <v>9</v>
      </c>
      <c r="E719" s="90" t="s">
        <v>147</v>
      </c>
      <c r="F719" s="90" t="s">
        <v>7</v>
      </c>
      <c r="G719" s="292">
        <f t="shared" si="70"/>
        <v>1405.8</v>
      </c>
      <c r="H719" s="292">
        <f t="shared" si="70"/>
        <v>1405.8</v>
      </c>
    </row>
    <row r="720" spans="1:8" ht="25.5" x14ac:dyDescent="0.2">
      <c r="A720" s="83" t="s">
        <v>81</v>
      </c>
      <c r="B720" s="90" t="s">
        <v>40</v>
      </c>
      <c r="C720" s="138" t="s">
        <v>18</v>
      </c>
      <c r="D720" s="138" t="s">
        <v>9</v>
      </c>
      <c r="E720" s="90" t="s">
        <v>187</v>
      </c>
      <c r="F720" s="90" t="s">
        <v>7</v>
      </c>
      <c r="G720" s="292">
        <f t="shared" ref="G720:H722" si="71">G721</f>
        <v>1405.8</v>
      </c>
      <c r="H720" s="292">
        <f t="shared" si="71"/>
        <v>1405.8</v>
      </c>
    </row>
    <row r="721" spans="1:8" ht="15" x14ac:dyDescent="0.2">
      <c r="A721" s="340" t="s">
        <v>163</v>
      </c>
      <c r="B721" s="90" t="s">
        <v>40</v>
      </c>
      <c r="C721" s="138" t="s">
        <v>18</v>
      </c>
      <c r="D721" s="138" t="s">
        <v>9</v>
      </c>
      <c r="E721" s="90" t="s">
        <v>187</v>
      </c>
      <c r="F721" s="90" t="s">
        <v>161</v>
      </c>
      <c r="G721" s="292">
        <f t="shared" si="71"/>
        <v>1405.8</v>
      </c>
      <c r="H721" s="292">
        <f t="shared" si="71"/>
        <v>1405.8</v>
      </c>
    </row>
    <row r="722" spans="1:8" ht="15" x14ac:dyDescent="0.2">
      <c r="A722" s="83" t="s">
        <v>102</v>
      </c>
      <c r="B722" s="90" t="s">
        <v>40</v>
      </c>
      <c r="C722" s="138" t="s">
        <v>18</v>
      </c>
      <c r="D722" s="138" t="s">
        <v>9</v>
      </c>
      <c r="E722" s="90" t="s">
        <v>187</v>
      </c>
      <c r="F722" s="90" t="s">
        <v>103</v>
      </c>
      <c r="G722" s="292">
        <f t="shared" si="71"/>
        <v>1405.8</v>
      </c>
      <c r="H722" s="292">
        <f t="shared" si="71"/>
        <v>1405.8</v>
      </c>
    </row>
    <row r="723" spans="1:8" ht="15" x14ac:dyDescent="0.2">
      <c r="A723" s="150" t="s">
        <v>85</v>
      </c>
      <c r="B723" s="91" t="s">
        <v>40</v>
      </c>
      <c r="C723" s="131" t="s">
        <v>18</v>
      </c>
      <c r="D723" s="131" t="s">
        <v>9</v>
      </c>
      <c r="E723" s="91" t="s">
        <v>187</v>
      </c>
      <c r="F723" s="91" t="s">
        <v>103</v>
      </c>
      <c r="G723" s="290">
        <v>1405.8</v>
      </c>
      <c r="H723" s="290">
        <v>1405.8</v>
      </c>
    </row>
    <row r="724" spans="1:8" ht="27" x14ac:dyDescent="0.2">
      <c r="A724" s="284" t="s">
        <v>606</v>
      </c>
      <c r="B724" s="341">
        <v>992</v>
      </c>
      <c r="C724" s="286">
        <v>13</v>
      </c>
      <c r="D724" s="286">
        <v>0</v>
      </c>
      <c r="E724" s="342"/>
      <c r="F724" s="341"/>
      <c r="G724" s="330">
        <f t="shared" ref="G724:H726" si="72">G725</f>
        <v>200</v>
      </c>
      <c r="H724" s="330">
        <f t="shared" si="72"/>
        <v>200</v>
      </c>
    </row>
    <row r="725" spans="1:8" ht="25.5" x14ac:dyDescent="0.2">
      <c r="A725" s="83" t="s">
        <v>581</v>
      </c>
      <c r="B725" s="90" t="s">
        <v>40</v>
      </c>
      <c r="C725" s="138" t="s">
        <v>67</v>
      </c>
      <c r="D725" s="138" t="s">
        <v>8</v>
      </c>
      <c r="E725" s="90" t="s">
        <v>7</v>
      </c>
      <c r="F725" s="90" t="s">
        <v>7</v>
      </c>
      <c r="G725" s="292">
        <f t="shared" si="72"/>
        <v>200</v>
      </c>
      <c r="H725" s="292">
        <f t="shared" si="72"/>
        <v>200</v>
      </c>
    </row>
    <row r="726" spans="1:8" ht="15" x14ac:dyDescent="0.2">
      <c r="A726" s="83" t="s">
        <v>607</v>
      </c>
      <c r="B726" s="90" t="s">
        <v>40</v>
      </c>
      <c r="C726" s="138" t="s">
        <v>67</v>
      </c>
      <c r="D726" s="138" t="s">
        <v>8</v>
      </c>
      <c r="E726" s="90" t="s">
        <v>608</v>
      </c>
      <c r="F726" s="90" t="s">
        <v>7</v>
      </c>
      <c r="G726" s="292">
        <f t="shared" si="72"/>
        <v>200</v>
      </c>
      <c r="H726" s="292">
        <f t="shared" si="72"/>
        <v>200</v>
      </c>
    </row>
    <row r="727" spans="1:8" ht="15" x14ac:dyDescent="0.2">
      <c r="A727" s="83" t="s">
        <v>609</v>
      </c>
      <c r="B727" s="90" t="s">
        <v>40</v>
      </c>
      <c r="C727" s="138" t="s">
        <v>67</v>
      </c>
      <c r="D727" s="138" t="s">
        <v>8</v>
      </c>
      <c r="E727" s="90" t="s">
        <v>608</v>
      </c>
      <c r="F727" s="90" t="s">
        <v>610</v>
      </c>
      <c r="G727" s="292">
        <f>G728</f>
        <v>200</v>
      </c>
      <c r="H727" s="292">
        <f>H728</f>
        <v>200</v>
      </c>
    </row>
    <row r="728" spans="1:8" ht="15" x14ac:dyDescent="0.2">
      <c r="A728" s="150" t="s">
        <v>611</v>
      </c>
      <c r="B728" s="91" t="s">
        <v>40</v>
      </c>
      <c r="C728" s="131" t="s">
        <v>67</v>
      </c>
      <c r="D728" s="131" t="s">
        <v>8</v>
      </c>
      <c r="E728" s="91" t="s">
        <v>608</v>
      </c>
      <c r="F728" s="91" t="s">
        <v>612</v>
      </c>
      <c r="G728" s="290">
        <v>200</v>
      </c>
      <c r="H728" s="290">
        <v>200</v>
      </c>
    </row>
    <row r="729" spans="1:8" ht="40.5" x14ac:dyDescent="0.2">
      <c r="A729" s="343" t="s">
        <v>73</v>
      </c>
      <c r="B729" s="135" t="s">
        <v>40</v>
      </c>
      <c r="C729" s="311" t="s">
        <v>34</v>
      </c>
      <c r="D729" s="311" t="s">
        <v>56</v>
      </c>
      <c r="E729" s="135" t="s">
        <v>7</v>
      </c>
      <c r="F729" s="135" t="s">
        <v>7</v>
      </c>
      <c r="G729" s="310">
        <f>G730+G742</f>
        <v>13451.8</v>
      </c>
      <c r="H729" s="310">
        <f>H730+H742</f>
        <v>12975.1</v>
      </c>
    </row>
    <row r="730" spans="1:8" ht="38.25" x14ac:dyDescent="0.2">
      <c r="A730" s="291" t="s">
        <v>74</v>
      </c>
      <c r="B730" s="90" t="s">
        <v>40</v>
      </c>
      <c r="C730" s="138" t="s">
        <v>34</v>
      </c>
      <c r="D730" s="138" t="s">
        <v>8</v>
      </c>
      <c r="E730" s="90" t="s">
        <v>7</v>
      </c>
      <c r="F730" s="90" t="s">
        <v>7</v>
      </c>
      <c r="G730" s="292">
        <f>G731</f>
        <v>6068.4</v>
      </c>
      <c r="H730" s="292">
        <f>H731</f>
        <v>6050</v>
      </c>
    </row>
    <row r="731" spans="1:8" ht="15" x14ac:dyDescent="0.2">
      <c r="A731" s="83" t="s">
        <v>148</v>
      </c>
      <c r="B731" s="90" t="s">
        <v>40</v>
      </c>
      <c r="C731" s="138" t="s">
        <v>34</v>
      </c>
      <c r="D731" s="138" t="s">
        <v>8</v>
      </c>
      <c r="E731" s="90" t="s">
        <v>147</v>
      </c>
      <c r="F731" s="90" t="s">
        <v>7</v>
      </c>
      <c r="G731" s="292">
        <f>G732+G737</f>
        <v>6068.4</v>
      </c>
      <c r="H731" s="292">
        <f>H732+H737</f>
        <v>6050</v>
      </c>
    </row>
    <row r="732" spans="1:8" ht="25.5" x14ac:dyDescent="0.2">
      <c r="A732" s="83" t="s">
        <v>462</v>
      </c>
      <c r="B732" s="90" t="s">
        <v>40</v>
      </c>
      <c r="C732" s="138" t="s">
        <v>34</v>
      </c>
      <c r="D732" s="138" t="s">
        <v>8</v>
      </c>
      <c r="E732" s="90" t="s">
        <v>158</v>
      </c>
      <c r="F732" s="90" t="s">
        <v>7</v>
      </c>
      <c r="G732" s="292">
        <f>G735</f>
        <v>4418.3999999999996</v>
      </c>
      <c r="H732" s="292">
        <f>H735</f>
        <v>4400</v>
      </c>
    </row>
    <row r="733" spans="1:8" ht="15" x14ac:dyDescent="0.2">
      <c r="A733" s="340" t="s">
        <v>163</v>
      </c>
      <c r="B733" s="90" t="s">
        <v>40</v>
      </c>
      <c r="C733" s="138" t="s">
        <v>34</v>
      </c>
      <c r="D733" s="138" t="s">
        <v>8</v>
      </c>
      <c r="E733" s="90" t="s">
        <v>158</v>
      </c>
      <c r="F733" s="90" t="s">
        <v>161</v>
      </c>
      <c r="G733" s="292">
        <f t="shared" ref="G733:H735" si="73">G734</f>
        <v>4418.3999999999996</v>
      </c>
      <c r="H733" s="292">
        <f t="shared" si="73"/>
        <v>4400</v>
      </c>
    </row>
    <row r="734" spans="1:8" ht="15" x14ac:dyDescent="0.2">
      <c r="A734" s="340" t="s">
        <v>55</v>
      </c>
      <c r="B734" s="90" t="s">
        <v>40</v>
      </c>
      <c r="C734" s="138" t="s">
        <v>34</v>
      </c>
      <c r="D734" s="138" t="s">
        <v>8</v>
      </c>
      <c r="E734" s="90" t="s">
        <v>158</v>
      </c>
      <c r="F734" s="90" t="s">
        <v>162</v>
      </c>
      <c r="G734" s="292">
        <f t="shared" si="73"/>
        <v>4418.3999999999996</v>
      </c>
      <c r="H734" s="292">
        <f t="shared" si="73"/>
        <v>4400</v>
      </c>
    </row>
    <row r="735" spans="1:8" ht="15" x14ac:dyDescent="0.2">
      <c r="A735" s="83" t="s">
        <v>160</v>
      </c>
      <c r="B735" s="90" t="s">
        <v>40</v>
      </c>
      <c r="C735" s="138" t="s">
        <v>34</v>
      </c>
      <c r="D735" s="138" t="s">
        <v>8</v>
      </c>
      <c r="E735" s="90" t="s">
        <v>158</v>
      </c>
      <c r="F735" s="90" t="s">
        <v>106</v>
      </c>
      <c r="G735" s="292">
        <f t="shared" si="73"/>
        <v>4418.3999999999996</v>
      </c>
      <c r="H735" s="292">
        <f t="shared" si="73"/>
        <v>4400</v>
      </c>
    </row>
    <row r="736" spans="1:8" ht="15" x14ac:dyDescent="0.2">
      <c r="A736" s="150" t="s">
        <v>64</v>
      </c>
      <c r="B736" s="91" t="s">
        <v>40</v>
      </c>
      <c r="C736" s="131" t="s">
        <v>34</v>
      </c>
      <c r="D736" s="131" t="s">
        <v>8</v>
      </c>
      <c r="E736" s="91" t="s">
        <v>158</v>
      </c>
      <c r="F736" s="91" t="s">
        <v>106</v>
      </c>
      <c r="G736" s="290">
        <v>4418.3999999999996</v>
      </c>
      <c r="H736" s="290">
        <v>4400</v>
      </c>
    </row>
    <row r="737" spans="1:8" ht="25.5" x14ac:dyDescent="0.2">
      <c r="A737" s="83" t="s">
        <v>402</v>
      </c>
      <c r="B737" s="90" t="s">
        <v>40</v>
      </c>
      <c r="C737" s="138" t="s">
        <v>34</v>
      </c>
      <c r="D737" s="138" t="s">
        <v>8</v>
      </c>
      <c r="E737" s="90" t="s">
        <v>416</v>
      </c>
      <c r="F737" s="90" t="s">
        <v>7</v>
      </c>
      <c r="G737" s="292">
        <f t="shared" ref="G737:H740" si="74">G738</f>
        <v>1650</v>
      </c>
      <c r="H737" s="292">
        <f t="shared" si="74"/>
        <v>1650</v>
      </c>
    </row>
    <row r="738" spans="1:8" ht="15" x14ac:dyDescent="0.2">
      <c r="A738" s="195" t="s">
        <v>163</v>
      </c>
      <c r="B738" s="90" t="s">
        <v>40</v>
      </c>
      <c r="C738" s="138" t="s">
        <v>34</v>
      </c>
      <c r="D738" s="138" t="s">
        <v>8</v>
      </c>
      <c r="E738" s="90" t="s">
        <v>416</v>
      </c>
      <c r="F738" s="90" t="s">
        <v>161</v>
      </c>
      <c r="G738" s="292">
        <f t="shared" si="74"/>
        <v>1650</v>
      </c>
      <c r="H738" s="292">
        <f t="shared" si="74"/>
        <v>1650</v>
      </c>
    </row>
    <row r="739" spans="1:8" ht="15" x14ac:dyDescent="0.2">
      <c r="A739" s="195" t="s">
        <v>55</v>
      </c>
      <c r="B739" s="90" t="s">
        <v>40</v>
      </c>
      <c r="C739" s="138" t="s">
        <v>34</v>
      </c>
      <c r="D739" s="138" t="s">
        <v>8</v>
      </c>
      <c r="E739" s="90" t="s">
        <v>416</v>
      </c>
      <c r="F739" s="90" t="s">
        <v>162</v>
      </c>
      <c r="G739" s="292">
        <f t="shared" si="74"/>
        <v>1650</v>
      </c>
      <c r="H739" s="292">
        <f t="shared" si="74"/>
        <v>1650</v>
      </c>
    </row>
    <row r="740" spans="1:8" ht="15" x14ac:dyDescent="0.2">
      <c r="A740" s="83" t="s">
        <v>160</v>
      </c>
      <c r="B740" s="90" t="s">
        <v>40</v>
      </c>
      <c r="C740" s="138" t="s">
        <v>34</v>
      </c>
      <c r="D740" s="138" t="s">
        <v>8</v>
      </c>
      <c r="E740" s="90" t="s">
        <v>416</v>
      </c>
      <c r="F740" s="90" t="s">
        <v>106</v>
      </c>
      <c r="G740" s="292">
        <f t="shared" si="74"/>
        <v>1650</v>
      </c>
      <c r="H740" s="292">
        <f t="shared" si="74"/>
        <v>1650</v>
      </c>
    </row>
    <row r="741" spans="1:8" ht="15" x14ac:dyDescent="0.2">
      <c r="A741" s="150" t="s">
        <v>65</v>
      </c>
      <c r="B741" s="91" t="s">
        <v>40</v>
      </c>
      <c r="C741" s="131" t="s">
        <v>34</v>
      </c>
      <c r="D741" s="131" t="s">
        <v>8</v>
      </c>
      <c r="E741" s="91" t="s">
        <v>416</v>
      </c>
      <c r="F741" s="91" t="s">
        <v>106</v>
      </c>
      <c r="G741" s="290">
        <v>1650</v>
      </c>
      <c r="H741" s="290">
        <v>1650</v>
      </c>
    </row>
    <row r="742" spans="1:8" ht="15" x14ac:dyDescent="0.2">
      <c r="A742" s="291" t="s">
        <v>75</v>
      </c>
      <c r="B742" s="90" t="s">
        <v>40</v>
      </c>
      <c r="C742" s="138" t="s">
        <v>34</v>
      </c>
      <c r="D742" s="138" t="s">
        <v>18</v>
      </c>
      <c r="E742" s="90"/>
      <c r="F742" s="90"/>
      <c r="G742" s="292">
        <f t="shared" ref="G742:H745" si="75">G743</f>
        <v>7383.4</v>
      </c>
      <c r="H742" s="292">
        <f t="shared" si="75"/>
        <v>6925.1</v>
      </c>
    </row>
    <row r="743" spans="1:8" ht="15" x14ac:dyDescent="0.2">
      <c r="A743" s="83" t="s">
        <v>148</v>
      </c>
      <c r="B743" s="90" t="s">
        <v>40</v>
      </c>
      <c r="C743" s="138" t="s">
        <v>34</v>
      </c>
      <c r="D743" s="138" t="s">
        <v>18</v>
      </c>
      <c r="E743" s="90" t="s">
        <v>147</v>
      </c>
      <c r="F743" s="90" t="s">
        <v>7</v>
      </c>
      <c r="G743" s="292">
        <f t="shared" si="75"/>
        <v>7383.4</v>
      </c>
      <c r="H743" s="292">
        <f t="shared" si="75"/>
        <v>6925.1</v>
      </c>
    </row>
    <row r="744" spans="1:8" ht="25.5" x14ac:dyDescent="0.2">
      <c r="A744" s="340" t="s">
        <v>157</v>
      </c>
      <c r="B744" s="90" t="s">
        <v>40</v>
      </c>
      <c r="C744" s="138" t="s">
        <v>34</v>
      </c>
      <c r="D744" s="138" t="s">
        <v>18</v>
      </c>
      <c r="E744" s="90" t="s">
        <v>159</v>
      </c>
      <c r="F744" s="90" t="s">
        <v>7</v>
      </c>
      <c r="G744" s="292">
        <f t="shared" si="75"/>
        <v>7383.4</v>
      </c>
      <c r="H744" s="292">
        <f t="shared" si="75"/>
        <v>6925.1</v>
      </c>
    </row>
    <row r="745" spans="1:8" ht="15" x14ac:dyDescent="0.2">
      <c r="A745" s="340" t="s">
        <v>163</v>
      </c>
      <c r="B745" s="90" t="s">
        <v>40</v>
      </c>
      <c r="C745" s="138" t="s">
        <v>34</v>
      </c>
      <c r="D745" s="138" t="s">
        <v>18</v>
      </c>
      <c r="E745" s="90" t="s">
        <v>159</v>
      </c>
      <c r="F745" s="90" t="s">
        <v>161</v>
      </c>
      <c r="G745" s="292">
        <f t="shared" si="75"/>
        <v>7383.4</v>
      </c>
      <c r="H745" s="292">
        <f t="shared" si="75"/>
        <v>6925.1</v>
      </c>
    </row>
    <row r="746" spans="1:8" ht="15" x14ac:dyDescent="0.2">
      <c r="A746" s="340" t="s">
        <v>55</v>
      </c>
      <c r="B746" s="90" t="s">
        <v>40</v>
      </c>
      <c r="C746" s="138" t="s">
        <v>34</v>
      </c>
      <c r="D746" s="138" t="s">
        <v>18</v>
      </c>
      <c r="E746" s="90" t="s">
        <v>159</v>
      </c>
      <c r="F746" s="90" t="s">
        <v>162</v>
      </c>
      <c r="G746" s="292">
        <f>G747</f>
        <v>7383.4</v>
      </c>
      <c r="H746" s="292">
        <f>H747</f>
        <v>6925.1</v>
      </c>
    </row>
    <row r="747" spans="1:8" ht="15" x14ac:dyDescent="0.2">
      <c r="A747" s="150" t="s">
        <v>75</v>
      </c>
      <c r="B747" s="91" t="s">
        <v>40</v>
      </c>
      <c r="C747" s="131" t="s">
        <v>34</v>
      </c>
      <c r="D747" s="131" t="s">
        <v>18</v>
      </c>
      <c r="E747" s="91" t="s">
        <v>159</v>
      </c>
      <c r="F747" s="91" t="s">
        <v>107</v>
      </c>
      <c r="G747" s="290">
        <v>7383.4</v>
      </c>
      <c r="H747" s="290">
        <v>6925.1</v>
      </c>
    </row>
    <row r="748" spans="1:8" ht="25.5" x14ac:dyDescent="0.2">
      <c r="A748" s="344" t="s">
        <v>613</v>
      </c>
      <c r="B748" s="345" t="s">
        <v>40</v>
      </c>
      <c r="C748" s="345">
        <v>99</v>
      </c>
      <c r="D748" s="345" t="s">
        <v>56</v>
      </c>
      <c r="E748" s="345"/>
      <c r="F748" s="345"/>
      <c r="G748" s="346">
        <f t="shared" ref="G748:H752" si="76">G749</f>
        <v>17000</v>
      </c>
      <c r="H748" s="346">
        <f t="shared" si="76"/>
        <v>34600</v>
      </c>
    </row>
    <row r="749" spans="1:8" ht="15" x14ac:dyDescent="0.2">
      <c r="A749" s="347" t="s">
        <v>582</v>
      </c>
      <c r="B749" s="348" t="s">
        <v>40</v>
      </c>
      <c r="C749" s="348">
        <v>99</v>
      </c>
      <c r="D749" s="348">
        <v>99</v>
      </c>
      <c r="E749" s="349"/>
      <c r="F749" s="348"/>
      <c r="G749" s="350">
        <f t="shared" si="76"/>
        <v>17000</v>
      </c>
      <c r="H749" s="350">
        <f t="shared" si="76"/>
        <v>34600</v>
      </c>
    </row>
    <row r="750" spans="1:8" ht="15" x14ac:dyDescent="0.2">
      <c r="A750" s="347" t="s">
        <v>148</v>
      </c>
      <c r="B750" s="348" t="s">
        <v>40</v>
      </c>
      <c r="C750" s="348">
        <v>99</v>
      </c>
      <c r="D750" s="348">
        <v>99</v>
      </c>
      <c r="E750" s="349" t="s">
        <v>147</v>
      </c>
      <c r="F750" s="348"/>
      <c r="G750" s="350">
        <f t="shared" si="76"/>
        <v>17000</v>
      </c>
      <c r="H750" s="350">
        <f t="shared" si="76"/>
        <v>34600</v>
      </c>
    </row>
    <row r="751" spans="1:8" ht="15" x14ac:dyDescent="0.2">
      <c r="A751" s="347" t="s">
        <v>582</v>
      </c>
      <c r="B751" s="348" t="s">
        <v>40</v>
      </c>
      <c r="C751" s="348">
        <v>99</v>
      </c>
      <c r="D751" s="348">
        <v>99</v>
      </c>
      <c r="E751" s="349" t="s">
        <v>614</v>
      </c>
      <c r="F751" s="348"/>
      <c r="G751" s="350">
        <f t="shared" si="76"/>
        <v>17000</v>
      </c>
      <c r="H751" s="350">
        <f t="shared" si="76"/>
        <v>34600</v>
      </c>
    </row>
    <row r="752" spans="1:8" ht="15" x14ac:dyDescent="0.2">
      <c r="A752" s="347" t="s">
        <v>175</v>
      </c>
      <c r="B752" s="348" t="s">
        <v>40</v>
      </c>
      <c r="C752" s="348">
        <v>99</v>
      </c>
      <c r="D752" s="348">
        <v>99</v>
      </c>
      <c r="E752" s="349" t="s">
        <v>614</v>
      </c>
      <c r="F752" s="348">
        <v>800</v>
      </c>
      <c r="G752" s="350">
        <f t="shared" si="76"/>
        <v>17000</v>
      </c>
      <c r="H752" s="350">
        <f t="shared" si="76"/>
        <v>34600</v>
      </c>
    </row>
    <row r="753" spans="1:8" ht="15" x14ac:dyDescent="0.2">
      <c r="A753" s="351" t="s">
        <v>615</v>
      </c>
      <c r="B753" s="352" t="s">
        <v>40</v>
      </c>
      <c r="C753" s="353">
        <v>99</v>
      </c>
      <c r="D753" s="353">
        <v>99</v>
      </c>
      <c r="E753" s="352" t="s">
        <v>614</v>
      </c>
      <c r="F753" s="352">
        <v>880</v>
      </c>
      <c r="G753" s="354">
        <v>17000</v>
      </c>
      <c r="H753" s="354">
        <v>34600</v>
      </c>
    </row>
  </sheetData>
  <customSheetViews>
    <customSheetView guid="{1C060685-541B-49B8-81E5-C9855E92EF71}" showPageBreaks="1" view="pageBreakPreview">
      <selection activeCell="G754" sqref="G754"/>
      <pageMargins left="0.70866141732283472" right="0.70866141732283472" top="0.74803149606299213" bottom="0.74803149606299213" header="0.31496062992125984" footer="0.31496062992125984"/>
      <pageSetup paperSize="9" scale="72" orientation="portrait" r:id="rId1"/>
    </customSheetView>
    <customSheetView guid="{167491D8-6D6D-447D-A119-5E65D8431081}" showPageBreaks="1" view="pageBreakPreview">
      <selection activeCell="H3" sqref="H3"/>
      <pageMargins left="0.70866141732283472" right="0.70866141732283472" top="0.74803149606299213" bottom="0.74803149606299213" header="0.31496062992125984" footer="0.31496062992125984"/>
      <pageSetup paperSize="9" scale="72" orientation="portrait" r:id="rId2"/>
    </customSheetView>
    <customSheetView guid="{EA1929C7-85F7-40DE-826A-94377FC9966E}" topLeftCell="A217">
      <selection activeCell="G252" sqref="G252"/>
      <pageMargins left="0.7" right="0.7" top="0.75" bottom="0.75" header="0.3" footer="0.3"/>
      <pageSetup paperSize="9" orientation="portrait" r:id="rId3"/>
    </customSheetView>
    <customSheetView guid="{DA15D12B-B687-4104-AF35-4470F046E021}" topLeftCell="A388">
      <selection activeCell="B19" sqref="B19"/>
      <pageMargins left="0.7" right="0.7" top="0.75" bottom="0.75" header="0.3" footer="0.3"/>
      <pageSetup paperSize="9" orientation="portrait" r:id="rId4"/>
    </customSheetView>
  </customSheetViews>
  <mergeCells count="2">
    <mergeCell ref="A9:H9"/>
    <mergeCell ref="A5:H5"/>
  </mergeCells>
  <pageMargins left="0.70866141732283472" right="0.70866141732283472" top="0.74803149606299213" bottom="0.74803149606299213" header="0.31496062992125984" footer="0.31496062992125984"/>
  <pageSetup paperSize="9" scale="72"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vt:i4>
      </vt:variant>
    </vt:vector>
  </HeadingPairs>
  <TitlesOfParts>
    <vt:vector size="6" baseType="lpstr">
      <vt:lpstr>1</vt:lpstr>
      <vt:lpstr>2014 </vt:lpstr>
      <vt:lpstr>2014 год</vt:lpstr>
      <vt:lpstr>2015-2016</vt:lpstr>
      <vt:lpstr>2015-2016 годы</vt:lpstr>
      <vt:lpstr>'2014 год'!Область_печати</vt:lpstr>
    </vt:vector>
  </TitlesOfParts>
  <Company>Bss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Кузьмина</dc:creator>
  <cp:lastModifiedBy>Дячук</cp:lastModifiedBy>
  <cp:lastPrinted>2014-10-01T12:34:40Z</cp:lastPrinted>
  <dcterms:created xsi:type="dcterms:W3CDTF">2003-12-05T21:14:57Z</dcterms:created>
  <dcterms:modified xsi:type="dcterms:W3CDTF">2014-10-01T12:34:58Z</dcterms:modified>
</cp:coreProperties>
</file>