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-15" yWindow="705" windowWidth="15300" windowHeight="7350" tabRatio="603"/>
  </bookViews>
  <sheets>
    <sheet name="Приложение №1" sheetId="46" r:id="rId1"/>
  </sheets>
  <definedNames>
    <definedName name="_xlnm._FilterDatabase" localSheetId="0" hidden="1">'Приложение №1'!$A$10:$Q$215</definedName>
  </definedNames>
  <calcPr calcId="144525"/>
</workbook>
</file>

<file path=xl/calcChain.xml><?xml version="1.0" encoding="utf-8"?>
<calcChain xmlns="http://schemas.openxmlformats.org/spreadsheetml/2006/main">
  <c r="K17" i="46" l="1"/>
  <c r="H41" i="46"/>
  <c r="I41" i="46"/>
  <c r="J41" i="46"/>
  <c r="K41" i="46"/>
  <c r="L41" i="46"/>
  <c r="M41" i="46"/>
  <c r="N41" i="46"/>
  <c r="O41" i="46"/>
  <c r="P41" i="46"/>
  <c r="Q41" i="46"/>
  <c r="G41" i="46"/>
  <c r="F15" i="46"/>
  <c r="F17" i="46"/>
  <c r="J17" i="46"/>
  <c r="J16" i="46"/>
  <c r="F16" i="46" s="1"/>
  <c r="K67" i="46" l="1"/>
  <c r="K66" i="46"/>
  <c r="F186" i="46" l="1"/>
  <c r="G109" i="46" l="1"/>
  <c r="H109" i="46"/>
  <c r="I109" i="46"/>
  <c r="H210" i="46"/>
  <c r="H231" i="46" s="1"/>
  <c r="I210" i="46"/>
  <c r="I231" i="46" s="1"/>
  <c r="J210" i="46"/>
  <c r="J231" i="46" s="1"/>
  <c r="L210" i="46"/>
  <c r="L231" i="46" s="1"/>
  <c r="M210" i="46"/>
  <c r="M231" i="46" s="1"/>
  <c r="N210" i="46"/>
  <c r="N231" i="46" s="1"/>
  <c r="O210" i="46"/>
  <c r="O231" i="46" s="1"/>
  <c r="P210" i="46"/>
  <c r="P231" i="46" s="1"/>
  <c r="Q210" i="46"/>
  <c r="Q231" i="46" s="1"/>
  <c r="G210" i="46"/>
  <c r="G231" i="46" s="1"/>
  <c r="H209" i="46"/>
  <c r="I209" i="46"/>
  <c r="J209" i="46"/>
  <c r="L209" i="46"/>
  <c r="M209" i="46"/>
  <c r="N209" i="46"/>
  <c r="O209" i="46"/>
  <c r="P209" i="46"/>
  <c r="Q209" i="46"/>
  <c r="G209" i="46"/>
  <c r="F20" i="46"/>
  <c r="F19" i="46"/>
  <c r="H230" i="46" l="1"/>
  <c r="G230" i="46"/>
  <c r="I230" i="46"/>
  <c r="K185" i="46" l="1"/>
  <c r="F185" i="46" s="1"/>
  <c r="K182" i="46"/>
  <c r="F191" i="46" l="1"/>
  <c r="F207" i="46"/>
  <c r="F206" i="46"/>
  <c r="F205" i="46"/>
  <c r="F204" i="46"/>
  <c r="F203" i="46"/>
  <c r="F202" i="46"/>
  <c r="F193" i="46"/>
  <c r="F190" i="46"/>
  <c r="K188" i="46"/>
  <c r="F188" i="46" s="1"/>
  <c r="F172" i="46"/>
  <c r="F173" i="46"/>
  <c r="F174" i="46"/>
  <c r="F168" i="46"/>
  <c r="F160" i="46"/>
  <c r="F153" i="46"/>
  <c r="H211" i="46" l="1"/>
  <c r="I211" i="46"/>
  <c r="J211" i="46"/>
  <c r="K211" i="46"/>
  <c r="L211" i="46"/>
  <c r="M211" i="46"/>
  <c r="N211" i="46"/>
  <c r="O211" i="46"/>
  <c r="P211" i="46"/>
  <c r="Q211" i="46"/>
  <c r="G211" i="46"/>
  <c r="F224" i="46"/>
  <c r="F221" i="46"/>
  <c r="F219" i="46"/>
  <c r="F217" i="46"/>
  <c r="F215" i="46"/>
  <c r="F201" i="46"/>
  <c r="F200" i="46"/>
  <c r="F199" i="46"/>
  <c r="F198" i="46"/>
  <c r="F197" i="46"/>
  <c r="F196" i="46"/>
  <c r="F195" i="46"/>
  <c r="F194" i="46"/>
  <c r="F192" i="46"/>
  <c r="F189" i="46"/>
  <c r="K187" i="46"/>
  <c r="K184" i="46"/>
  <c r="F183" i="46"/>
  <c r="F182" i="46"/>
  <c r="F181" i="46"/>
  <c r="F180" i="46"/>
  <c r="F179" i="46"/>
  <c r="F178" i="46"/>
  <c r="F177" i="46"/>
  <c r="F176" i="46"/>
  <c r="F175" i="46"/>
  <c r="F171" i="46"/>
  <c r="F170" i="46"/>
  <c r="F169" i="46"/>
  <c r="F167" i="46"/>
  <c r="F166" i="46"/>
  <c r="F165" i="46"/>
  <c r="F164" i="46"/>
  <c r="F163" i="46"/>
  <c r="K162" i="46"/>
  <c r="K161" i="46"/>
  <c r="K159" i="46"/>
  <c r="K158" i="46"/>
  <c r="F157" i="46"/>
  <c r="F156" i="46"/>
  <c r="F155" i="46"/>
  <c r="F154" i="46"/>
  <c r="F152" i="46"/>
  <c r="F151" i="46"/>
  <c r="F150" i="46"/>
  <c r="F149" i="46"/>
  <c r="F148" i="46"/>
  <c r="K147" i="46"/>
  <c r="K146" i="46"/>
  <c r="F145" i="46"/>
  <c r="F144" i="46"/>
  <c r="F143" i="46"/>
  <c r="F142" i="46"/>
  <c r="F141" i="46"/>
  <c r="F140" i="46"/>
  <c r="F139" i="46"/>
  <c r="F138" i="46"/>
  <c r="F137" i="46"/>
  <c r="F135" i="46"/>
  <c r="F134" i="46"/>
  <c r="F133" i="46"/>
  <c r="F132" i="46"/>
  <c r="F131" i="46"/>
  <c r="F130" i="46"/>
  <c r="F129" i="46"/>
  <c r="F128" i="46"/>
  <c r="F127" i="46"/>
  <c r="F126" i="46"/>
  <c r="F125" i="46"/>
  <c r="F124" i="46"/>
  <c r="F123" i="46"/>
  <c r="F122" i="46"/>
  <c r="F121" i="46"/>
  <c r="F120" i="46"/>
  <c r="F119" i="46"/>
  <c r="F118" i="46"/>
  <c r="F117" i="46"/>
  <c r="F116" i="46"/>
  <c r="F115" i="46"/>
  <c r="F114" i="46"/>
  <c r="F113" i="46"/>
  <c r="F112" i="46"/>
  <c r="Q109" i="46"/>
  <c r="P109" i="46"/>
  <c r="O109" i="46"/>
  <c r="N109" i="46"/>
  <c r="M109" i="46"/>
  <c r="L109" i="46"/>
  <c r="J109" i="46"/>
  <c r="F107" i="46"/>
  <c r="F106" i="46"/>
  <c r="F105" i="46"/>
  <c r="F104" i="46"/>
  <c r="F103" i="46"/>
  <c r="F102" i="46"/>
  <c r="F101" i="46"/>
  <c r="F100" i="46"/>
  <c r="F99" i="46"/>
  <c r="Q98" i="46"/>
  <c r="P98" i="46"/>
  <c r="O98" i="46"/>
  <c r="N98" i="46"/>
  <c r="M98" i="46"/>
  <c r="L98" i="46"/>
  <c r="K98" i="46"/>
  <c r="J98" i="46"/>
  <c r="I98" i="46"/>
  <c r="H98" i="46"/>
  <c r="G98" i="46"/>
  <c r="F97" i="46"/>
  <c r="F96" i="46"/>
  <c r="F95" i="46"/>
  <c r="F94" i="46"/>
  <c r="Q93" i="46"/>
  <c r="P93" i="46"/>
  <c r="O93" i="46"/>
  <c r="N93" i="46"/>
  <c r="M93" i="46"/>
  <c r="L93" i="46"/>
  <c r="K93" i="46"/>
  <c r="J93" i="46"/>
  <c r="I93" i="46"/>
  <c r="H93" i="46"/>
  <c r="G93" i="46"/>
  <c r="F92" i="46"/>
  <c r="F91" i="46"/>
  <c r="F90" i="46"/>
  <c r="F89" i="46"/>
  <c r="F88" i="46"/>
  <c r="F87" i="46"/>
  <c r="F86" i="46"/>
  <c r="F85" i="46"/>
  <c r="F84" i="46"/>
  <c r="F83" i="46"/>
  <c r="F82" i="46"/>
  <c r="F81" i="46"/>
  <c r="F80" i="46"/>
  <c r="F79" i="46"/>
  <c r="F78" i="46"/>
  <c r="F77" i="46"/>
  <c r="F76" i="46"/>
  <c r="F75" i="46"/>
  <c r="F74" i="46"/>
  <c r="F73" i="46"/>
  <c r="F72" i="46"/>
  <c r="F71" i="46"/>
  <c r="F70" i="46"/>
  <c r="F69" i="46"/>
  <c r="F68" i="46"/>
  <c r="F67" i="46"/>
  <c r="F66" i="46"/>
  <c r="F65" i="46"/>
  <c r="F64" i="46"/>
  <c r="F63" i="46"/>
  <c r="F62" i="46"/>
  <c r="F60" i="46"/>
  <c r="F59" i="46"/>
  <c r="F55" i="46"/>
  <c r="F54" i="46"/>
  <c r="F53" i="46"/>
  <c r="F49" i="46"/>
  <c r="F48" i="46"/>
  <c r="F47" i="46"/>
  <c r="F46" i="46"/>
  <c r="F45" i="46"/>
  <c r="F44" i="46"/>
  <c r="Q42" i="46"/>
  <c r="P42" i="46"/>
  <c r="O42" i="46"/>
  <c r="N42" i="46"/>
  <c r="M42" i="46"/>
  <c r="L42" i="46"/>
  <c r="K42" i="46"/>
  <c r="J42" i="46"/>
  <c r="I42" i="46"/>
  <c r="H42" i="46"/>
  <c r="H40" i="46" s="1"/>
  <c r="G42" i="46"/>
  <c r="G40" i="46" s="1"/>
  <c r="J40" i="46"/>
  <c r="I40" i="46"/>
  <c r="F39" i="46"/>
  <c r="F38" i="46"/>
  <c r="F37" i="46"/>
  <c r="F36" i="46"/>
  <c r="F35" i="46"/>
  <c r="F34" i="46"/>
  <c r="F33" i="46"/>
  <c r="F32" i="46"/>
  <c r="F31" i="46"/>
  <c r="F30" i="46"/>
  <c r="F29" i="46"/>
  <c r="F28" i="46"/>
  <c r="F27" i="46"/>
  <c r="F26" i="46"/>
  <c r="F25" i="46"/>
  <c r="F24" i="46"/>
  <c r="F23" i="46"/>
  <c r="F22" i="46"/>
  <c r="F21" i="46"/>
  <c r="F18" i="46"/>
  <c r="F14" i="46"/>
  <c r="F13" i="46"/>
  <c r="H110" i="46" l="1"/>
  <c r="H108" i="46" s="1"/>
  <c r="J110" i="46"/>
  <c r="L110" i="46"/>
  <c r="L108" i="46" s="1"/>
  <c r="N110" i="46"/>
  <c r="K210" i="46"/>
  <c r="K231" i="46" s="1"/>
  <c r="P110" i="46"/>
  <c r="K209" i="46"/>
  <c r="F209" i="46" s="1"/>
  <c r="G110" i="46"/>
  <c r="G108" i="46" s="1"/>
  <c r="I110" i="46"/>
  <c r="I108" i="46" s="1"/>
  <c r="K110" i="46"/>
  <c r="M110" i="46"/>
  <c r="M108" i="46" s="1"/>
  <c r="O110" i="46"/>
  <c r="Q110" i="46"/>
  <c r="Q108" i="46" s="1"/>
  <c r="J108" i="46"/>
  <c r="J230" i="46"/>
  <c r="M230" i="46"/>
  <c r="O108" i="46"/>
  <c r="O230" i="46"/>
  <c r="Q230" i="46"/>
  <c r="O232" i="46"/>
  <c r="K232" i="46"/>
  <c r="I232" i="46"/>
  <c r="L230" i="46"/>
  <c r="N108" i="46"/>
  <c r="N230" i="46"/>
  <c r="P108" i="46"/>
  <c r="P230" i="46"/>
  <c r="G232" i="46"/>
  <c r="P232" i="46"/>
  <c r="N232" i="46"/>
  <c r="J232" i="46"/>
  <c r="H232" i="46"/>
  <c r="P40" i="46"/>
  <c r="L40" i="46"/>
  <c r="N40" i="46"/>
  <c r="F98" i="46"/>
  <c r="M40" i="46"/>
  <c r="O40" i="46"/>
  <c r="Q40" i="46"/>
  <c r="K40" i="46"/>
  <c r="F184" i="46"/>
  <c r="F136" i="46"/>
  <c r="F93" i="46"/>
  <c r="F42" i="46"/>
  <c r="F158" i="46"/>
  <c r="F159" i="46"/>
  <c r="F41" i="46"/>
  <c r="K109" i="46"/>
  <c r="K108" i="46" s="1"/>
  <c r="F146" i="46"/>
  <c r="F147" i="46"/>
  <c r="F161" i="46"/>
  <c r="F162" i="46"/>
  <c r="F187" i="46"/>
  <c r="M232" i="46" l="1"/>
  <c r="M229" i="46" s="1"/>
  <c r="L232" i="46"/>
  <c r="Q232" i="46"/>
  <c r="K230" i="46"/>
  <c r="K229" i="46" s="1"/>
  <c r="I229" i="46"/>
  <c r="Q229" i="46"/>
  <c r="H229" i="46"/>
  <c r="L229" i="46"/>
  <c r="P229" i="46"/>
  <c r="O229" i="46"/>
  <c r="J229" i="46"/>
  <c r="N229" i="46"/>
  <c r="F40" i="46"/>
  <c r="F231" i="46"/>
  <c r="F210" i="46"/>
  <c r="N208" i="46"/>
  <c r="J208" i="46"/>
  <c r="I208" i="46"/>
  <c r="F110" i="46"/>
  <c r="G229" i="46"/>
  <c r="G208" i="46"/>
  <c r="P208" i="46"/>
  <c r="L208" i="46"/>
  <c r="H208" i="46"/>
  <c r="Q208" i="46"/>
  <c r="O208" i="46"/>
  <c r="M208" i="46"/>
  <c r="K208" i="46"/>
  <c r="F211" i="46"/>
  <c r="F108" i="46"/>
  <c r="F109" i="46"/>
  <c r="F208" i="46" l="1"/>
  <c r="F230" i="46"/>
  <c r="F232" i="46"/>
  <c r="F229" i="46" l="1"/>
</calcChain>
</file>

<file path=xl/sharedStrings.xml><?xml version="1.0" encoding="utf-8"?>
<sst xmlns="http://schemas.openxmlformats.org/spreadsheetml/2006/main" count="678" uniqueCount="337">
  <si>
    <t>Наименование мероприятия</t>
  </si>
  <si>
    <t>Исполнитель</t>
  </si>
  <si>
    <t>Источник финансирования</t>
  </si>
  <si>
    <t>Сумма, тыс. руб.</t>
  </si>
  <si>
    <t>В том числе по годам</t>
  </si>
  <si>
    <t>бюджет МО МР «Печора»</t>
  </si>
  <si>
    <t>III. Мероприятия по энергосбережению в организациях с участием муниципального образования и повышению энергетической эффективности этих организаций</t>
  </si>
  <si>
    <t>1. Проведение энергетического обследования зданий, строений, сооружений</t>
  </si>
  <si>
    <t>объект</t>
  </si>
  <si>
    <t>2012г.- 1</t>
  </si>
  <si>
    <t>Администрация МР «Печора»</t>
  </si>
  <si>
    <t>2012г.-20</t>
  </si>
  <si>
    <t>2013г.-8</t>
  </si>
  <si>
    <t>Управление культуры и туризма муниципального района «Печора»</t>
  </si>
  <si>
    <t>2012г.-15</t>
  </si>
  <si>
    <t>МУ «Печорская ЦРБ»</t>
  </si>
  <si>
    <t>2012г.-1</t>
  </si>
  <si>
    <t>МУП «Ритуал»</t>
  </si>
  <si>
    <t>2012г.- 3</t>
  </si>
  <si>
    <t>МУП «Рембыттехника»</t>
  </si>
  <si>
    <t>2. Оснащение зданий, строений сооружений приборами учета тепловой энергии</t>
  </si>
  <si>
    <t>Штук</t>
  </si>
  <si>
    <t>2010г.- 1</t>
  </si>
  <si>
    <t>2012г.-2</t>
  </si>
  <si>
    <t>2011г.-2</t>
  </si>
  <si>
    <t xml:space="preserve">2010г.-1 </t>
  </si>
  <si>
    <t>МУП «Ретро»</t>
  </si>
  <si>
    <t>3.Установка прибора учета холодного водоснабжения</t>
  </si>
  <si>
    <t>штук</t>
  </si>
  <si>
    <t>2013г.-1</t>
  </si>
  <si>
    <t>2011г. -2</t>
  </si>
  <si>
    <t>4. Установка прибора учета горячего водоснабжения</t>
  </si>
  <si>
    <t>2010г.-1</t>
  </si>
  <si>
    <t>5. Установка энергосберегающих окон</t>
  </si>
  <si>
    <t>2011г.-7</t>
  </si>
  <si>
    <t>МУП «Аптека № 19»</t>
  </si>
  <si>
    <t>2010г. – 1</t>
  </si>
  <si>
    <t>МУП «Печорское время»</t>
  </si>
  <si>
    <t>2011г.-1</t>
  </si>
  <si>
    <t>2014г.-40</t>
  </si>
  <si>
    <t>МУП «Оптика»</t>
  </si>
  <si>
    <t>7. Проведение капитального ремонта системы электроснабжения</t>
  </si>
  <si>
    <t>8. Установка автоматических доводчиков на входных дверях</t>
  </si>
  <si>
    <t>9. Содержание в исправном состоянии запорно-регулирующей арматуры систем отопления, горячего и холодного водоснабжения</t>
  </si>
  <si>
    <t>2014г.-1</t>
  </si>
  <si>
    <t>11. Установка светильников с отражающей поверхностью</t>
  </si>
  <si>
    <t>12. Регулярная очистка окон</t>
  </si>
  <si>
    <t>Кв. м</t>
  </si>
  <si>
    <t>13. Уплотнение оконных и дверных проемов</t>
  </si>
  <si>
    <t>14. Установка энергосберегающих дверей</t>
  </si>
  <si>
    <t>15. Ремонт пункта расчета холодного водоснабжения</t>
  </si>
  <si>
    <t>пункт</t>
  </si>
  <si>
    <t>16. Утепление ворот в стояночных боксах гаража</t>
  </si>
  <si>
    <t>17. Установка электроконвекторов</t>
  </si>
  <si>
    <t>2012г.-9</t>
  </si>
  <si>
    <t>18. Осуществление технологического присоединения</t>
  </si>
  <si>
    <t>19. Ремонт (замена) системы отопления</t>
  </si>
  <si>
    <t>21. Проведение гидравлической регулировки, автоматической/ручной балансировки распределительных систем отопления и стояков в здании</t>
  </si>
  <si>
    <t>Планирование   работы транспорта          и транспортных процессов   (развитие системы логистики)  в городских поселениях</t>
  </si>
  <si>
    <t>Организация системы муниципальных маршрутов городского и пригородного общественного транспорта</t>
  </si>
  <si>
    <t xml:space="preserve">Мероприятия        по замещению природным газом        бензина, используемого  транспортными  средствами в качестве моторного топлива    </t>
  </si>
  <si>
    <t>Переоборудование транспортных средств, оснащенных бензиновыми двигателями на использование газа</t>
  </si>
  <si>
    <t>Предприятия и организации МР «Печора»</t>
  </si>
  <si>
    <t>Информационно-аналитическое обеспечение государственной политики в области повышения энергетической эффективности и энергосбережения</t>
  </si>
  <si>
    <t xml:space="preserve">Информационное  обеспечение мероприятий        по энергосбережению    и повышению энергетической эффективности        </t>
  </si>
  <si>
    <t xml:space="preserve">Мероприятия по  учету в      инвестиционных программах организаций коммунального комплекса   мер    по энергосбережению    и повышению энергетической эффективности        </t>
  </si>
  <si>
    <t xml:space="preserve">Организация  обучения специалистов        в области  энергосбережения    и энергетической  эффективности, в  том числе   по   вопросам проведения энергетических       </t>
  </si>
  <si>
    <t xml:space="preserve">обследований,   подготовки          и реализации энергосервисных договоров            </t>
  </si>
  <si>
    <t xml:space="preserve">(контрактов)         </t>
  </si>
  <si>
    <t xml:space="preserve">Информирование  руководителей муниципальных  бюджетных  учреждений о       необходимости проведения мероприятий        по энергосбережению    и энергетической       </t>
  </si>
  <si>
    <t xml:space="preserve">эффективности, в  том числе  о  возможности заключения энергосервисных      </t>
  </si>
  <si>
    <t>договоров   (контрактов)   и   об</t>
  </si>
  <si>
    <t xml:space="preserve">особенностях их заключения           </t>
  </si>
  <si>
    <t>Структурные подразделения администрации МР «Печора» в отношении подведомственных организаций</t>
  </si>
  <si>
    <t>Образовательные программы для школьников, наглядная агитация</t>
  </si>
  <si>
    <t xml:space="preserve"> средства бюджета МО МР «Печора»</t>
  </si>
  <si>
    <t>средства бюджета ГП «Печора»</t>
  </si>
  <si>
    <t>внебюджетные источники</t>
  </si>
  <si>
    <t xml:space="preserve">Мероприятия,  направленные       на содействие заключению и          реализации энергосервисных договоров     (контрактов) муниципальными бюджетными учреждениями     </t>
  </si>
  <si>
    <t>20. Заключение энергосервисных договоров на осуществление исполнителем действий, направленных на энергосбережение и повышение энергетической эффективности использования энергетических ресурсов заказчиком</t>
  </si>
  <si>
    <t>22. Установка теплоотражателей на приборы отопления</t>
  </si>
  <si>
    <t>23. Утепление наружных ограждающих конструкций (ремонт фасада)</t>
  </si>
  <si>
    <t>24. Замер сопротивления изоляции электропроводки</t>
  </si>
  <si>
    <t>МОУ "СОШ с. Приуральское"</t>
  </si>
  <si>
    <t>МДОУ "Детский сад с. Приуральское"</t>
  </si>
  <si>
    <t>26. Замена системы канализации и водоснабжения на автономную в МОУ "СОШ с. Приуральское"</t>
  </si>
  <si>
    <t>Отдел информационно-аналитической работы и общественных связей администрации МР «Печора», управляющие и энергоснабжающие организации, ТСЖ</t>
  </si>
  <si>
    <t>Наименование работ, объекта</t>
  </si>
  <si>
    <t>Объем работ</t>
  </si>
  <si>
    <t>I. Мероприятия по энергоснабжению и повышению энергетической эффективности жилищного фонда</t>
  </si>
  <si>
    <t xml:space="preserve">Мероприятия,  направленные       на установление  целевых показателей повышения эффективности использования энергетических ресурсов  в  жилищном фонде,        включая годовой        расход тепловой            и электрической энергии на  один   квадратный метр,  в  том   числе мероприятия,  направленные на  сбор и  анализ  информации об  энергопотреблении жилых домов          </t>
  </si>
  <si>
    <t xml:space="preserve">Ранжирование  многоквартирных домов по  уровню энергоэффективности, выявление многоквартирных  домов,      требующих реализации первоочередных мер по повышению   энергоэффективности,         сопоставление уровней энергоэффективности с российскими         и зарубежными аналогами и  оценка   на   этой основе     потенциала энергосбережения  </t>
  </si>
  <si>
    <t>929 многоквартирных домов</t>
  </si>
  <si>
    <t>Мероприятия        по энергосбережению    и повышению энергетической   эффективности       в отношении      общего имущества собственников помещений           в многоквартирных домах</t>
  </si>
  <si>
    <t>Управляющие организации, ТСЖ</t>
  </si>
  <si>
    <t>190 м²</t>
  </si>
  <si>
    <t xml:space="preserve">Мероприятия, направленные на повышение уровня оснащенности  общедомовыми и поквартирными  приборами учета используемых  энергетических  ресурсов  и  воды,  в том  числе информирование  потребителей        о требованиях по оснащению приборами учета,  автоматизация расчетов за потребляемые энергетические  ресурсы, внедрение        систем дистанционного снятия показаний приборов учета используемых энергетических ресурсов  </t>
  </si>
  <si>
    <t>Проектирование установки узлов учета тепловой энергии системы отопления и ГВС</t>
  </si>
  <si>
    <t>9 домов</t>
  </si>
  <si>
    <t>ОАО «Тепловая сервисная компания»</t>
  </si>
  <si>
    <t>75 домов</t>
  </si>
  <si>
    <t>ж/д часть города</t>
  </si>
  <si>
    <t>Установка на границе эксплуатационной принадлежности (на вводе в дом) многотарифных общедомовых счетчиков и дифференцированной по зонам суток системы тарифов с внедрением автоматизированных систем контроля и учета энергоресурсов (АСКУЭ)</t>
  </si>
  <si>
    <t>52 дома</t>
  </si>
  <si>
    <t>Энергоснабжающая организация</t>
  </si>
  <si>
    <t>Внебюджетные источники</t>
  </si>
  <si>
    <t>Мероприятия, обеспечивающие  распространение информации         об установленных законодательством  об энергосбережении    и повышении  энергетической  эффективности   требованиях, предъявляемых       к собственникам   жилых домов,  собственникам помещений           в многоквартирных домах,         лицам, ответственным      за содержание  многоквартирных домов, информирование жителей  о  возможных типовых      решениях повышения   энергетической эффективности       и энергосбережения  (использование  энергосберегающих   ламп, приборов учета, более     экономичных бытовых     приборов, утепление  и   т.д.), пропаганду реализации мер, направленных на снижение пикового потребления электрической энергии населением</t>
  </si>
  <si>
    <t>Публикации в СМИ, проведение собраний собственников жилых помещений и др.</t>
  </si>
  <si>
    <t xml:space="preserve">Разработка технико-экономических обоснований        на внедрение энергосберегающих мероприятий          </t>
  </si>
  <si>
    <t xml:space="preserve">Проведение энергетических обследований, включая диагностику   оптимальности структуры потребления энергетических ресурсов             </t>
  </si>
  <si>
    <t>Составление энергетических паспортов</t>
  </si>
  <si>
    <t>Реализация мероприятий по повышению энергетической  эффективности при проведении  капитального  ремонта многоквартирных домов</t>
  </si>
  <si>
    <t>В соответствии с программами капитального ремонта многоквартирных домов на текущий год</t>
  </si>
  <si>
    <t>Управляющие организации, ТСЖ, Управление  по муниципальному хозяйству, строительству и промышленности администрации МР «Печора»</t>
  </si>
  <si>
    <t xml:space="preserve">Утепление многоквартирных домов,   квартир    и площади  мест  общего пользования         в многоквартирных  домах, не  подлежащих капитальному ремонту, а   также   внедрение систем  регулирования потребления энергетических   ресурсов             </t>
  </si>
  <si>
    <t>Уменьшение потерь тепла за счет утепления фасадов (заделка швов, штукатурка и т.п.)</t>
  </si>
  <si>
    <t>13 домов</t>
  </si>
  <si>
    <t>Управляющие организации</t>
  </si>
  <si>
    <t>Ремонт кровли, в т.ч. утепление чердаков с ремонтом слуховых окон, вентиляционных систем</t>
  </si>
  <si>
    <t>42 дома</t>
  </si>
  <si>
    <t>Осушение, ремонт и утепление подвалов</t>
  </si>
  <si>
    <t>8 домов</t>
  </si>
  <si>
    <t xml:space="preserve">Размещение на фасадах многоквартирных домов указателей классов их энергетической  эффективности   </t>
  </si>
  <si>
    <t>В многоквартирных домах после капитального ремонта</t>
  </si>
  <si>
    <t>В соответствии с программами капитального ремонта многоквартирных домов</t>
  </si>
  <si>
    <t xml:space="preserve">Мероприятия        по повышению   энергетической  эффективности  систем освещения,    включая мероприятия по замене ламп  накаливания  на энергоэффективные осветительные устройства  в многоквартирных домах,     перекладка электрических   сетей для  снижения  потерь электроэнергии       </t>
  </si>
  <si>
    <t>Ремонт внутридомовых систем электроснабжения</t>
  </si>
  <si>
    <t xml:space="preserve">Мероприятия, направленные       на повышение энергетической эффективности крупных электробытовых  приборов (стимулирование замены холодильников, морозильников и стиральных  машин  со роком службы выше 15 лет на энергоэффективные    модели)              </t>
  </si>
  <si>
    <t>Публикация в СМИ, проведение собраний собственников жилья, проведение конкурсов по энергосбережению и др.</t>
  </si>
  <si>
    <t xml:space="preserve">Повышение энергетической  эффективности использования  лифтового хозяйства  </t>
  </si>
  <si>
    <t>Замена электродвигателей на более энергоэффективные</t>
  </si>
  <si>
    <t xml:space="preserve">Повышение эффективности  использования       и сокращение     потерь воды                 </t>
  </si>
  <si>
    <t>Замена ветхих систем водоснабжения</t>
  </si>
  <si>
    <t>4330 п.м.</t>
  </si>
  <si>
    <t xml:space="preserve">Автоматизация   потребления  тепловой энергии  многоквартирными домами (автоматизация тепловых     пунктов, пофасадное (регулирование)    </t>
  </si>
  <si>
    <t xml:space="preserve">Тепловая     изоляция трубопроводов       и повышение  энергетической  эффективности оборудования тепловых пунктов,   разводящих трубопроводов    отопления и  горячего водоснабжения        </t>
  </si>
  <si>
    <t>Теплоизоляция (восстановление теплоизоляции) внутренних трубопроводов систем отопления и горячего водоснабжения в подвалах и на чердаках (при верхней проводке)</t>
  </si>
  <si>
    <t>33 дома</t>
  </si>
  <si>
    <t>Восстановление/ внедрение циркуляционных систем горячего водоснабжения, проведение  гидравлической регулировки,  автоматической/  ручной   балансировки распределительных систем  отопления   и стояков</t>
  </si>
  <si>
    <t xml:space="preserve">Установка  частотного регулирования   приводов  насосов   в системах     горячего водоснабжения             </t>
  </si>
  <si>
    <t>II. Мероприятия по энергосбережению и повышению энергетической эффективности систем коммунальной инфраструктуры</t>
  </si>
  <si>
    <t>Проведение энергетического аудита</t>
  </si>
  <si>
    <t>Энергоаудит  и паспортизация объектов</t>
  </si>
  <si>
    <t>Объекты водоснабжения и водоотведения</t>
  </si>
  <si>
    <t>МУП «Горводоканал»</t>
  </si>
  <si>
    <t>Энергетическое обследование специализированной организацией</t>
  </si>
  <si>
    <t>Энергетическое обследование котельных</t>
  </si>
  <si>
    <t>11 ед.</t>
  </si>
  <si>
    <t>ООО «ТЭК-Печора»</t>
  </si>
  <si>
    <t>Энергетическое обследование котельных, объектов водоснабжения и водоотведения</t>
  </si>
  <si>
    <t>18 котельных, 10 СБО, 22 КНС, 5 СП-2</t>
  </si>
  <si>
    <t>ООО «Тепловая компания»</t>
  </si>
  <si>
    <t xml:space="preserve"> Анализ договоров электро-, тепло-, газо- и водоснабжения жилых многоквартирных домов на предмет выявления положений договоров, препятствующих реализации мер по повышению энергетической эффективности</t>
  </si>
  <si>
    <t>Оценка аварийности и потерь в тепловых, электрических  и водопроводных сетях</t>
  </si>
  <si>
    <t>Оперативно - диспетчерский контроль</t>
  </si>
  <si>
    <t>постоянно</t>
  </si>
  <si>
    <t>МУП «Горводоканал»,</t>
  </si>
  <si>
    <t>ОАО «Тепловая сервисная компания»,</t>
  </si>
  <si>
    <t>ООО «ТЭК-Печора»,</t>
  </si>
  <si>
    <t>Оптимизация режимов работы энергоисточников, количества котельных и их установленной мощности с учетом корректировок схем  энергосбережения, местных условий и видов топлива</t>
  </si>
  <si>
    <t>Переключение нагрузки по ГВС в летний период от котельных №№3, 7,18,9 на котельную №1</t>
  </si>
  <si>
    <t>5 ед.</t>
  </si>
  <si>
    <t>Проведение режимной наладки по котельным №33 -  п. Каджером, №57 – п. Талый, №22- п. Озерный, №58 – п. Косью, №26 – п. Путеец, №42-п. Набережный</t>
  </si>
  <si>
    <t>6 ед.</t>
  </si>
  <si>
    <t xml:space="preserve"> Разработка технико-экономических обоснований на внедрение энергосберегающих технологий в целях привлечения внебюджетного финансирования. </t>
  </si>
  <si>
    <t>Вывод из эксплуатации муниципальных котельных, выработавших ресурс, или имеющих избыточные мощности</t>
  </si>
  <si>
    <t>Закрытие котельных: №1, № 18</t>
  </si>
  <si>
    <t>2 ед.</t>
  </si>
  <si>
    <t>Бюджет МО МР «Печора»</t>
  </si>
  <si>
    <t>Закрытие котельных: №41 – п. Белый – Ю;</t>
  </si>
  <si>
    <t>№44 – п. Набережный</t>
  </si>
  <si>
    <t>Модернизация котельных, в том числе с использованием энергоэффективного оборудования с высоким коэффициентом полезного действия</t>
  </si>
  <si>
    <t>Автоматизация ЦТП</t>
  </si>
  <si>
    <t>4 ЦТП</t>
  </si>
  <si>
    <t>3 ед.</t>
  </si>
  <si>
    <t>Строительство котельных с использованием энергоэффективных технологий с высоким коэффициентом полезного действия</t>
  </si>
  <si>
    <t>Строительство автоматизированной блочно-модульной котельной мощностью 16 МВт</t>
  </si>
  <si>
    <t>Администрация МР "Печора"</t>
  </si>
  <si>
    <t>Снижение энергопотребления на собственные нужды котельных</t>
  </si>
  <si>
    <t>Установка энергосберегающих ламп на котельных, объектах водоснабжения и водоотведения</t>
  </si>
  <si>
    <t>500 шт.</t>
  </si>
  <si>
    <t xml:space="preserve">ООО «Тепловая компания» </t>
  </si>
  <si>
    <t>Замена насосов</t>
  </si>
  <si>
    <t>3 шт.</t>
  </si>
  <si>
    <t>Замена электродвигателя воздуходувки</t>
  </si>
  <si>
    <t>2 шт.</t>
  </si>
  <si>
    <t>Строительство тепловых сетей с использованием энергоэффективных технологий</t>
  </si>
  <si>
    <t>Строительство сетей ГВС к жилым домам</t>
  </si>
  <si>
    <t xml:space="preserve">Замена тепловых сетей с использованием энергоэффективного оборудования, применение эффективных технологий по тепловой изоляции вновь строящихся тепловых сетей при восстановлении разрушенной тепловой изоляции </t>
  </si>
  <si>
    <t>Замена участка тепловой сети</t>
  </si>
  <si>
    <t>Тепловая изоляция поверхностей водяных подогревателей горячей воды и трубопроводов</t>
  </si>
  <si>
    <t>Замена участка магистральной тепловой сети на трубы с изоляцией из пенополиуретана в полихлорвиниловой оболочке</t>
  </si>
  <si>
    <t>Замена участка квартальной тепловой сети на трубы с изоляцией из пенополиуретана в полихлорвиниловой оболочке</t>
  </si>
  <si>
    <t>Капитальный ремонт теплотрассы и ХВС от ТК-33 до ТК-44 по ул. Первомайская (Каджером)</t>
  </si>
  <si>
    <t>Капитальный ремонт ТТ по ул. Строительной д.18 (здание ФСБ)</t>
  </si>
  <si>
    <t>Капитальный ремонт ТТ и ХВС от ТК-8 до ТК-10 (п.Путеец)</t>
  </si>
  <si>
    <t>Капитальный ремонт  ТТ и ХВС от ТК-26 до ТК-35 (п.Путеец)</t>
  </si>
  <si>
    <t>Замена участков тепловых сетей с использованием предизолированных стальных труб и предизолированных труб из сшитого полиэтилена от котельных №№ 1,3 4, 7, 8</t>
  </si>
  <si>
    <t>6,5 км</t>
  </si>
  <si>
    <t>ООО «ТЭК – Печора»</t>
  </si>
  <si>
    <t>Установка регулируемого привода в системах водоснабжения и водоотведения</t>
  </si>
  <si>
    <t xml:space="preserve">Внедрение частотно-регулируемых электроприводов насосов перекачки питьевой воды </t>
  </si>
  <si>
    <t>Внедрение частотно-регулируемых электроприводов насосов перекачки стоков</t>
  </si>
  <si>
    <t>Установка частотных преобразователей, определение оптимального режима подъема и подачи воды</t>
  </si>
  <si>
    <t>п. Талый</t>
  </si>
  <si>
    <t xml:space="preserve">Внедрение частотно-регулируемого привода электродвигателей тягодутьевых машин и насосного оборудования, работающего с переменной нагрузкой </t>
  </si>
  <si>
    <t>Замена сетевых насосов</t>
  </si>
  <si>
    <t>2 насоса</t>
  </si>
  <si>
    <t>Замена насосов ГВС</t>
  </si>
  <si>
    <t>1 насос</t>
  </si>
  <si>
    <t>Установка ЧРП на дымососах и вентиляторах  котельных №3, №4</t>
  </si>
  <si>
    <t>Мероприятия по сокращению потерь воды, внедрение систем оборотного водоснабжения</t>
  </si>
  <si>
    <t xml:space="preserve">Замена  ветхих  сетей  водопровода </t>
  </si>
  <si>
    <t xml:space="preserve">Проведение мероприятий по повышению энергетической эффективности объектов наружного освещения и рекламы, в том числе направленных на замену светильников уличного освещения на энергоэффективные; замену неизолированных проводов на самонесущие изолированные провода, кабель-ные линии; установку светодиодных ламп  </t>
  </si>
  <si>
    <t>Внедрение энергоэффективного оборудования и материалов (малоэнергоёмкие светильники, фотоэлементы  и  т.д.)</t>
  </si>
  <si>
    <t>Мероприятия по сокращению объемов электрической энергии, используемой при передаче (транспортировке)  воды</t>
  </si>
  <si>
    <t>- добыча воды</t>
  </si>
  <si>
    <t>- водоподготовка</t>
  </si>
  <si>
    <t>- подача в сеть</t>
  </si>
  <si>
    <t>Замена сетевых насосов на котельных №№ 3,4,8,9, ЦТП-3 на насосы с меньшим энергопотреблением</t>
  </si>
  <si>
    <t>Мероприятия по сокращению объемов электрической энергии, используемой при  водоотведении  и  очистки сточных вод</t>
  </si>
  <si>
    <t xml:space="preserve">Замена  ветхих  сетей  канализации </t>
  </si>
  <si>
    <t>Оснащение зданий, строений, сооружений приборами учета используемых энергетических ресурсов</t>
  </si>
  <si>
    <t>Приобретение и установка  (замена)  приборов учета расхода воды</t>
  </si>
  <si>
    <t>Приобретение и установка приборов учета расхода  сточных  вод</t>
  </si>
  <si>
    <t>Повышение тепловой защиты зданий, строений, сооружений при капитальном ремонте, утепление зданий, строений, сооружений</t>
  </si>
  <si>
    <t>Утепление  строительных конструкций зданий и сооружений на участке водоснабжения</t>
  </si>
  <si>
    <t>Утепление  строительных конструкций зданий и сооружений на участке водоотведения</t>
  </si>
  <si>
    <t>Мероприятия по выявлению безхозяйных объектов недвижимого имущества, используемых для передачи энергетических ресурсов (включая тепло – и электроснабжение), организации поставки в установленном порядке  таких объектов на учет в качестве безхозяйных объектов недвижимого имущества и затем признанию права муниципальной собственности на такие бесхозяйные объекты недвижимого имущества</t>
  </si>
  <si>
    <t>Мероприятия по организации управления безхозяйными объектами недвижимого имущества, используемыми для передачи энергетических ресурсов, с момента выявления таких объектов</t>
  </si>
  <si>
    <t xml:space="preserve">по мере выявления </t>
  </si>
  <si>
    <t>10. Промывка систем централизованного отопления</t>
  </si>
  <si>
    <t>ООО «Печорская районная тепловая компания»</t>
  </si>
  <si>
    <t>Замена на котельных котлоагрегатов с низким КПД:                                        №54 – п. Чикшино;</t>
  </si>
  <si>
    <t xml:space="preserve">          - очистка</t>
  </si>
  <si>
    <t xml:space="preserve">          - перекачка                  </t>
  </si>
  <si>
    <t>Отдел жилищно-коммунального хозяйства администрации  МР "Печора";                                           Комитет по управлению муниципальной собственностью  МР «Печора»</t>
  </si>
  <si>
    <t>Отдел жилищно-коммунального хозяйства администрации  МР "Печора";                                                                                    Комитет по управлению муниципальной собственностью  МР «Печора»</t>
  </si>
  <si>
    <t>Итого: по мероприятиям по энергоснабжению и повышению энергетической эффективности жилищного фонда, в том числе:</t>
  </si>
  <si>
    <t xml:space="preserve"> внебюджетные источники</t>
  </si>
  <si>
    <t>ИТОГО: по мероприятиям по энергосбережению и повышению энергетической эффективности систем коммунальной инфраструктуры, в том числе:</t>
  </si>
  <si>
    <t xml:space="preserve">2011г.-2       2012г.-1    </t>
  </si>
  <si>
    <t>2011г.-7           2012г.-6                   2013г.-2                      2014г.-2</t>
  </si>
  <si>
    <t>2010г. -1                  2011г. -2</t>
  </si>
  <si>
    <t>бюджет ГП "Печора"</t>
  </si>
  <si>
    <t>2010г.-10            2011г.-10</t>
  </si>
  <si>
    <t>2010г.-33            2011г.-11</t>
  </si>
  <si>
    <t>2010г.-13                 2011г.-7</t>
  </si>
  <si>
    <t>2010г. -7               2011г.-11                   2012г.-15                                 2013г.-15                   2014г.-15</t>
  </si>
  <si>
    <t>2010г.-1             2011г.-1            2012г.-1            2013г.-1                  2014г.-1</t>
  </si>
  <si>
    <t>2010г.-14                  2011г.-14</t>
  </si>
  <si>
    <t xml:space="preserve">2010г.-1       2011г.-1   </t>
  </si>
  <si>
    <t>ИТОГО: по мероприятиям по энергосбережению в организациях с участием муниципального образования и повышению энергетической эффективности этих организаций, в том числе:</t>
  </si>
  <si>
    <t>IV. Мероприятия по стимулированию производителей и потребителей энергетических ресурсов, организаций, осуществляющих передачу энергетических ресурсов, проводить мероприятия по энергосбережению, повышению энергетической эффективности и сокращению потерь энергетических ресурсов</t>
  </si>
  <si>
    <t>V. Мероприятия по энергосбережению в транспортном комплексе и повышению его энергетической эффективности, в том числе замещению бензина, используемого транспортными средствами в качестве моторного топлива, природным газом</t>
  </si>
  <si>
    <t>ИТОГО по программе, в том числе:</t>
  </si>
  <si>
    <t xml:space="preserve">Разработка          и проведение мероприятий        по пропаганде энергосбережения   через        средства массовой  информации,  распространение социальной рекламы  в области  энергосбережения    и повышения энергетической эффективности     </t>
  </si>
  <si>
    <t>Управление образования муниципального района «Печора»;           Управление культуры и туризма муниципального района «Печора»; Отдел жилищно-коммунального хозяйства администрации МР"Печора";                                       Отдел информационно-аналитической работы и общественных связей администрации МР «Печора»,  управляющие и энергоснабжающие организации, ТСЖ</t>
  </si>
  <si>
    <t>Бюджет ГП «Печора"</t>
  </si>
  <si>
    <t>Управление образования МР «Печора»</t>
  </si>
  <si>
    <t>25. Замена системы отопления на автономную электрическую для учреждений</t>
  </si>
  <si>
    <t>Бюджет МО МР «Печора», внебюджетные источники</t>
  </si>
  <si>
    <t>Капитальный ремонт ТТ и ХВС от ТК-23/1 до д. 7, ул. Школьная, от ТК-17 до д. 3 б, ул.Центральная, от ТК-18 до д. 3, ул. Центральная, от ТК-6 до здания администрации(п.Чикшино)</t>
  </si>
  <si>
    <t>Отдел жилищно-коммунального хозяйства администрации  МР "Печора"</t>
  </si>
  <si>
    <t>Управляющие организации, ТСЖ, Отдел жилищно-коммунального хозяйства администрации  МР "Печора"</t>
  </si>
  <si>
    <t>Отдел жилищно-коммунального хозяйства администрации  МР "Печора", отдел информационно-аналитической работы и общественных связей администрации МР «Печора», управляющие и ресурсноснабжающие организации, ТСЖ</t>
  </si>
  <si>
    <t>Управляющие, ресурсоснабжающие организации, ТСЖ, Отдел жилищно-коммунального хозяйства администрации  МР "Печора"</t>
  </si>
  <si>
    <t>Отдел жилищно-коммунального хозяйства администрации  МР "Печора", организации коммунального комплекса</t>
  </si>
  <si>
    <t>Внебюджетные источники управляющих и ресурсоснабжающих организаций</t>
  </si>
  <si>
    <r>
      <rPr>
        <b/>
        <sz val="8"/>
        <rFont val="Times New Roman"/>
        <family val="1"/>
        <charset val="204"/>
      </rPr>
      <t>Капитальный ремонт</t>
    </r>
    <r>
      <rPr>
        <sz val="8"/>
        <rFont val="Times New Roman"/>
        <family val="1"/>
        <charset val="204"/>
      </rPr>
      <t xml:space="preserve"> ТТ и ХВС от котельной № 53 на участках от ТК-5 до домов № 11,12,22, от ТК-7 до домов №5,7, от ТК-6 до домов 9,1. </t>
    </r>
    <r>
      <rPr>
        <b/>
        <sz val="8"/>
        <rFont val="Times New Roman"/>
        <family val="1"/>
        <charset val="204"/>
      </rPr>
      <t xml:space="preserve">Капитальный ремонт </t>
    </r>
    <r>
      <rPr>
        <sz val="8"/>
        <rFont val="Times New Roman"/>
        <family val="1"/>
        <charset val="204"/>
      </rPr>
      <t>ТТ и ХВС на участках от ТК-4 до д.12, от ТК-3 до д.8,6, от ТК-12 до д.10, от ТК-2 до д. Шанс, от ТК-13 до ТК-14, ТК-20 (п.Чикшино)</t>
    </r>
  </si>
  <si>
    <r>
      <t xml:space="preserve">Внедрение систем автоматического контроля и управления технологическими процессами,  </t>
    </r>
    <r>
      <rPr>
        <b/>
        <sz val="8"/>
        <rFont val="Times New Roman"/>
        <family val="1"/>
        <charset val="204"/>
      </rPr>
      <t>всего, в т.ч.:</t>
    </r>
  </si>
  <si>
    <r>
      <t xml:space="preserve">Внедрение систем автоматического контроля и управления технологическими процессами, </t>
    </r>
    <r>
      <rPr>
        <b/>
        <sz val="8"/>
        <rFont val="Times New Roman"/>
        <family val="1"/>
        <charset val="204"/>
      </rPr>
      <t xml:space="preserve">всего, в т.ч.:   </t>
    </r>
    <r>
      <rPr>
        <sz val="8"/>
        <rFont val="Times New Roman"/>
        <family val="1"/>
        <charset val="204"/>
      </rPr>
      <t xml:space="preserve">                       </t>
    </r>
  </si>
  <si>
    <t>к муниципальной программе "Энергосбережение и повышение энергетической</t>
  </si>
  <si>
    <t xml:space="preserve">2012г. - 30                                     2013г.-17              </t>
  </si>
  <si>
    <t xml:space="preserve">2011г.-6           2012г. –33      2013г. - 35                 </t>
  </si>
  <si>
    <t xml:space="preserve">2011г.-3       2012г.-2           </t>
  </si>
  <si>
    <t xml:space="preserve">2011г. 5       2012г.-21         2013г.-15      </t>
  </si>
  <si>
    <t xml:space="preserve">2011г.-6      2012г.-15                2013г.-1            </t>
  </si>
  <si>
    <t xml:space="preserve">2012г.-5   </t>
  </si>
  <si>
    <t xml:space="preserve">2012г. -7              2014г.-77       </t>
  </si>
  <si>
    <t>2011г.-1300             2012г.-200          2013г.-130         2014-65</t>
  </si>
  <si>
    <t xml:space="preserve">2011г.-1            2012г.-10                2013г.-6                2014г.-40        </t>
  </si>
  <si>
    <t xml:space="preserve">2012г.-12          </t>
  </si>
  <si>
    <t>2011г.-26    2012г.-26     2013г.-26      2014г.27</t>
  </si>
  <si>
    <t xml:space="preserve">2011г.-11          2012г.-15               2013г.-15            </t>
  </si>
  <si>
    <t xml:space="preserve">2012г.-3      2013г.-3             2014г.-3              </t>
  </si>
  <si>
    <t xml:space="preserve">2012г.-34            </t>
  </si>
  <si>
    <t xml:space="preserve">2012г.-3028             2013г.-3028                  2014г.-3028         </t>
  </si>
  <si>
    <t xml:space="preserve">2012г.-1        </t>
  </si>
  <si>
    <t>2013г.-2       2014-2</t>
  </si>
  <si>
    <t xml:space="preserve">2013-2          </t>
  </si>
  <si>
    <t xml:space="preserve">Поставка резервауара стального для горячей воды </t>
  </si>
  <si>
    <t>1ед.</t>
  </si>
  <si>
    <t>ДОП. РАБОТЫ Капитальный ремонт ТТ и ХВС на участках от ТК-4 до д.12, от ТК-3 до д.8,6, от ТК-12 до д.10, от ТК-2 до д. Шанс, от ТК-13 до ТК-14, ТК-20 (п.Чикшино)</t>
  </si>
  <si>
    <t>Приложение  №  1</t>
  </si>
  <si>
    <t xml:space="preserve"> эффективности  на территории  муниципального района  «Печора» на 2010-2020 годы"</t>
  </si>
  <si>
    <t>к постановлению администрации МР "Печора"</t>
  </si>
  <si>
    <t>Приобретение и установка блок-модуля котельной в п.Зеленоборск</t>
  </si>
  <si>
    <t>Приобретение и установка блок - модуля котельной в.п.Косью</t>
  </si>
  <si>
    <t>Бюджет МО МР "Печора"</t>
  </si>
  <si>
    <t>Установка блок-модуля котельных пп.Чикшино, Набережный, Каджером</t>
  </si>
  <si>
    <t>1 ед.</t>
  </si>
  <si>
    <t>Зашивка оконных проемов (3,4,5,6 эт.) в жилом доме по адресу ул. Первомайская, д.15</t>
  </si>
  <si>
    <t>27. Обучение сотрудников организации на ответственного по тепловым энергоустановкам</t>
  </si>
  <si>
    <t xml:space="preserve">28. Подготовка проектной документации по установке теплосчетчиков </t>
  </si>
  <si>
    <t>29. Работы по заземлению контура здания</t>
  </si>
  <si>
    <t>30. Ремонт помещений</t>
  </si>
  <si>
    <t>Управление культуры и туризма МР «Печора»</t>
  </si>
  <si>
    <t>Управление культуры и туризма МР«Печора»</t>
  </si>
  <si>
    <t>Управление культуры и туризма МР  «Печора»</t>
  </si>
  <si>
    <t>Комитет по управлению муниципальной собственностью МР «Печора»</t>
  </si>
  <si>
    <t>Бюджет МО МР «Печора"</t>
  </si>
  <si>
    <t xml:space="preserve">Приложение </t>
  </si>
  <si>
    <t>2015г.-6</t>
  </si>
  <si>
    <t>2015г.-42</t>
  </si>
  <si>
    <t>2015г.-12</t>
  </si>
  <si>
    <t>2015г.-1</t>
  </si>
  <si>
    <t>2015г.-43</t>
  </si>
  <si>
    <t xml:space="preserve">2013г.-3      2015г.-2          </t>
  </si>
  <si>
    <t>31. Замена светильников уличного освещения на энергоэффективные</t>
  </si>
  <si>
    <t>2015г.-4</t>
  </si>
  <si>
    <t>32. Осуществление технологического присоединения (Работы по установке дополнительного оборудования в кинотеатре им. А.М. Горького)</t>
  </si>
  <si>
    <t>33. Замена радиаторов</t>
  </si>
  <si>
    <t>34. Разработка схемы-проекта теплоснабжения и повышения ДК п. Кожва</t>
  </si>
  <si>
    <t>35. Замена системы отопления ДК п. Путеец</t>
  </si>
  <si>
    <t>36. Замена электрического котла</t>
  </si>
  <si>
    <t>2013г.-1        2015г.-2</t>
  </si>
  <si>
    <t>Разработка ПСД и установка общедомовых приборов учета коммунальных ресурсов</t>
  </si>
  <si>
    <t>Установка, замена индивидуальных приборов учета в муниципальных квартирах</t>
  </si>
  <si>
    <t xml:space="preserve">2013г.-116   2014г.-  37  2015г.- 685 (43 учреждения)   </t>
  </si>
  <si>
    <t>6. Замена энергосберегающих ламп (светильников)</t>
  </si>
  <si>
    <t xml:space="preserve">2012г.-41      2013г.-15   2014г. -7  2015г.-16            </t>
  </si>
  <si>
    <t>2010г.-140                2011г.-230                   2012г.-370      2013г.-220                 2015г.-100 2020-1288</t>
  </si>
  <si>
    <t xml:space="preserve">КР систем пожарного водоснабжения </t>
  </si>
  <si>
    <t>Утепление  фасада дома</t>
  </si>
  <si>
    <t xml:space="preserve">от     8 сентября    2014г. №  1391      </t>
  </si>
  <si>
    <t xml:space="preserve">Замена ветхих внутридомовых систем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</si>
</sst>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00"/>
    <numFmt numFmtId="165" formatCode="#,##0.00000"/>
    <numFmt numFmtId="166" formatCode="#,##0.0000"/>
    <numFmt numFmtId="167" formatCode="#,##0.000"/>
  </numFmts>
  <fonts count="8" x14ac:knownFonts="1">
    <font>
      <sz val="10"/>
      <name val="Arial Cyr"/>
      <charset val="204"/>
    </font>
    <font>
      <sz val="8"/>
      <name val="Arial Cyr"/>
      <charset val="204"/>
    </font>
    <font>
      <b/>
      <sz val="8"/>
      <name val="Arial Cyr"/>
      <charset val="204"/>
    </font>
    <font>
      <sz val="9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b/>
      <sz val="8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6">
    <xf numFmtId="0" fontId="0" fillId="0" borderId="0" xfId="0"/>
    <xf numFmtId="0" fontId="1" fillId="0" borderId="0" xfId="0" applyFont="1"/>
    <xf numFmtId="0" fontId="1" fillId="2" borderId="0" xfId="0" applyFont="1" applyFill="1"/>
    <xf numFmtId="0" fontId="3" fillId="2" borderId="0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vertical="top" wrapText="1"/>
    </xf>
    <xf numFmtId="0" fontId="3" fillId="2" borderId="0" xfId="0" applyFont="1" applyFill="1" applyAlignment="1">
      <alignment vertical="top"/>
    </xf>
    <xf numFmtId="0" fontId="3" fillId="2" borderId="0" xfId="0" applyFont="1" applyFill="1" applyAlignment="1">
      <alignment horizontal="left" vertical="center"/>
    </xf>
    <xf numFmtId="4" fontId="3" fillId="2" borderId="0" xfId="0" applyNumberFormat="1" applyFont="1" applyFill="1" applyBorder="1" applyAlignment="1">
      <alignment horizontal="center" vertical="center" wrapText="1"/>
    </xf>
    <xf numFmtId="164" fontId="2" fillId="2" borderId="0" xfId="0" applyNumberFormat="1" applyFont="1" applyFill="1"/>
    <xf numFmtId="0" fontId="3" fillId="2" borderId="0" xfId="0" applyFont="1" applyFill="1" applyAlignment="1">
      <alignment horizontal="left"/>
    </xf>
    <xf numFmtId="0" fontId="4" fillId="2" borderId="1" xfId="0" applyFont="1" applyFill="1" applyBorder="1" applyAlignment="1">
      <alignment vertical="top" wrapText="1"/>
    </xf>
    <xf numFmtId="4" fontId="4" fillId="2" borderId="1" xfId="0" applyNumberFormat="1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vertical="top" wrapText="1"/>
    </xf>
    <xf numFmtId="164" fontId="4" fillId="2" borderId="1" xfId="0" applyNumberFormat="1" applyFont="1" applyFill="1" applyBorder="1" applyAlignment="1">
      <alignment horizontal="left" vertical="center" wrapText="1"/>
    </xf>
    <xf numFmtId="0" fontId="5" fillId="2" borderId="6" xfId="0" applyFont="1" applyFill="1" applyBorder="1" applyAlignment="1">
      <alignment vertical="top" wrapText="1"/>
    </xf>
    <xf numFmtId="0" fontId="5" fillId="2" borderId="5" xfId="0" applyFont="1" applyFill="1" applyBorder="1" applyAlignment="1">
      <alignment vertical="top" wrapText="1"/>
    </xf>
    <xf numFmtId="0" fontId="3" fillId="2" borderId="0" xfId="0" applyFont="1" applyFill="1" applyAlignment="1">
      <alignment vertical="center" wrapText="1"/>
    </xf>
    <xf numFmtId="164" fontId="4" fillId="2" borderId="1" xfId="0" applyNumberFormat="1" applyFont="1" applyFill="1" applyBorder="1" applyAlignment="1">
      <alignment vertical="center" wrapText="1"/>
    </xf>
    <xf numFmtId="0" fontId="3" fillId="2" borderId="0" xfId="0" applyFont="1" applyFill="1" applyAlignment="1">
      <alignment vertical="center"/>
    </xf>
    <xf numFmtId="0" fontId="4" fillId="2" borderId="1" xfId="0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horizontal="left" vertical="top" wrapText="1"/>
    </xf>
    <xf numFmtId="0" fontId="5" fillId="2" borderId="3" xfId="0" applyFont="1" applyFill="1" applyBorder="1" applyAlignment="1">
      <alignment vertical="top" wrapText="1"/>
    </xf>
    <xf numFmtId="2" fontId="5" fillId="2" borderId="1" xfId="0" applyNumberFormat="1" applyFont="1" applyFill="1" applyBorder="1" applyAlignment="1">
      <alignment horizontal="center" vertical="center" wrapText="1"/>
    </xf>
    <xf numFmtId="167" fontId="5" fillId="2" borderId="1" xfId="0" applyNumberFormat="1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left"/>
    </xf>
    <xf numFmtId="0" fontId="3" fillId="2" borderId="7" xfId="0" applyFont="1" applyFill="1" applyBorder="1" applyAlignment="1">
      <alignment vertical="center"/>
    </xf>
    <xf numFmtId="0" fontId="3" fillId="2" borderId="7" xfId="0" applyFont="1" applyFill="1" applyBorder="1" applyAlignment="1">
      <alignment horizontal="left" vertical="center"/>
    </xf>
    <xf numFmtId="0" fontId="3" fillId="2" borderId="7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3" fillId="2" borderId="0" xfId="0" applyFont="1" applyFill="1" applyAlignment="1">
      <alignment horizontal="left" vertical="center" wrapText="1"/>
    </xf>
    <xf numFmtId="0" fontId="4" fillId="2" borderId="0" xfId="0" applyFont="1" applyFill="1" applyBorder="1" applyAlignment="1">
      <alignment horizontal="left" vertical="center" wrapText="1"/>
    </xf>
    <xf numFmtId="0" fontId="4" fillId="2" borderId="0" xfId="0" applyFont="1" applyFill="1" applyBorder="1" applyAlignment="1">
      <alignment horizontal="center" vertical="center" wrapText="1"/>
    </xf>
    <xf numFmtId="4" fontId="3" fillId="2" borderId="0" xfId="0" applyNumberFormat="1" applyFont="1" applyFill="1" applyAlignment="1">
      <alignment horizontal="center" vertical="center" wrapText="1"/>
    </xf>
    <xf numFmtId="166" fontId="5" fillId="2" borderId="1" xfId="0" applyNumberFormat="1" applyFont="1" applyFill="1" applyBorder="1" applyAlignment="1">
      <alignment horizontal="center" vertical="center" wrapText="1"/>
    </xf>
    <xf numFmtId="165" fontId="5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vertical="center" wrapText="1"/>
    </xf>
    <xf numFmtId="0" fontId="5" fillId="2" borderId="6" xfId="0" applyFont="1" applyFill="1" applyBorder="1" applyAlignment="1">
      <alignment vertical="center" wrapText="1"/>
    </xf>
    <xf numFmtId="0" fontId="5" fillId="2" borderId="3" xfId="0" applyFont="1" applyFill="1" applyBorder="1" applyAlignment="1">
      <alignment vertical="center" wrapText="1"/>
    </xf>
    <xf numFmtId="4" fontId="5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center" wrapText="1"/>
    </xf>
    <xf numFmtId="4" fontId="5" fillId="2" borderId="1" xfId="0" applyNumberFormat="1" applyFont="1" applyFill="1" applyBorder="1" applyAlignment="1">
      <alignment horizontal="left" vertical="center" wrapText="1"/>
    </xf>
    <xf numFmtId="0" fontId="5" fillId="2" borderId="6" xfId="0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vertical="center" wrapText="1"/>
    </xf>
    <xf numFmtId="164" fontId="5" fillId="2" borderId="1" xfId="0" applyNumberFormat="1" applyFont="1" applyFill="1" applyBorder="1" applyAlignment="1">
      <alignment horizontal="left" vertical="center" wrapText="1"/>
    </xf>
    <xf numFmtId="167" fontId="1" fillId="2" borderId="0" xfId="0" applyNumberFormat="1" applyFont="1" applyFill="1"/>
    <xf numFmtId="0" fontId="5" fillId="2" borderId="6" xfId="0" applyFont="1" applyFill="1" applyBorder="1" applyAlignment="1">
      <alignment horizontal="left" vertical="top" wrapText="1"/>
    </xf>
    <xf numFmtId="0" fontId="5" fillId="2" borderId="6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vertical="center" wrapText="1"/>
    </xf>
    <xf numFmtId="0" fontId="5" fillId="2" borderId="5" xfId="0" applyFont="1" applyFill="1" applyBorder="1" applyAlignment="1">
      <alignment horizontal="left" vertical="top" wrapText="1"/>
    </xf>
    <xf numFmtId="4" fontId="5" fillId="2" borderId="1" xfId="0" applyNumberFormat="1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vertical="top" wrapText="1"/>
    </xf>
    <xf numFmtId="4" fontId="5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5" fillId="2" borderId="6" xfId="0" applyFont="1" applyFill="1" applyBorder="1" applyAlignment="1">
      <alignment horizontal="left" vertical="top" wrapText="1"/>
    </xf>
    <xf numFmtId="0" fontId="5" fillId="2" borderId="3" xfId="0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horizontal="center" vertical="center" wrapText="1"/>
    </xf>
    <xf numFmtId="4" fontId="5" fillId="2" borderId="1" xfId="0" applyNumberFormat="1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4" fontId="1" fillId="2" borderId="0" xfId="0" applyNumberFormat="1" applyFont="1" applyFill="1"/>
    <xf numFmtId="4" fontId="5" fillId="2" borderId="1" xfId="0" applyNumberFormat="1" applyFont="1" applyFill="1" applyBorder="1" applyAlignment="1">
      <alignment horizontal="center" vertical="center" wrapText="1"/>
    </xf>
    <xf numFmtId="4" fontId="5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167" fontId="5" fillId="2" borderId="1" xfId="0" applyNumberFormat="1" applyFont="1" applyFill="1" applyBorder="1" applyAlignment="1">
      <alignment horizontal="center" vertical="center" wrapText="1"/>
    </xf>
    <xf numFmtId="4" fontId="7" fillId="2" borderId="1" xfId="0" applyNumberFormat="1" applyFont="1" applyFill="1" applyBorder="1" applyAlignment="1">
      <alignment horizontal="center" vertical="center" wrapText="1"/>
    </xf>
    <xf numFmtId="4" fontId="5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vertical="top" wrapText="1"/>
    </xf>
    <xf numFmtId="0" fontId="4" fillId="2" borderId="6" xfId="0" applyFont="1" applyFill="1" applyBorder="1" applyAlignment="1">
      <alignment horizontal="center" vertical="top" wrapText="1"/>
    </xf>
    <xf numFmtId="0" fontId="4" fillId="2" borderId="3" xfId="0" applyFont="1" applyFill="1" applyBorder="1" applyAlignment="1">
      <alignment horizontal="center" vertical="top" wrapText="1"/>
    </xf>
    <xf numFmtId="0" fontId="5" fillId="2" borderId="6" xfId="0" applyFont="1" applyFill="1" applyBorder="1" applyAlignment="1">
      <alignment horizontal="center" vertical="top" wrapText="1"/>
    </xf>
    <xf numFmtId="0" fontId="5" fillId="2" borderId="3" xfId="0" applyFont="1" applyFill="1" applyBorder="1" applyAlignment="1">
      <alignment horizontal="center" vertical="top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vertical="center" wrapText="1"/>
    </xf>
    <xf numFmtId="0" fontId="5" fillId="2" borderId="3" xfId="0" applyFont="1" applyFill="1" applyBorder="1" applyAlignment="1">
      <alignment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4" fontId="5" fillId="2" borderId="6" xfId="0" applyNumberFormat="1" applyFont="1" applyFill="1" applyBorder="1" applyAlignment="1">
      <alignment horizontal="center" vertical="center" wrapText="1"/>
    </xf>
    <xf numFmtId="4" fontId="5" fillId="2" borderId="5" xfId="0" applyNumberFormat="1" applyFont="1" applyFill="1" applyBorder="1" applyAlignment="1">
      <alignment horizontal="center" vertical="center" wrapText="1"/>
    </xf>
    <xf numFmtId="4" fontId="5" fillId="2" borderId="3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5" fillId="2" borderId="6" xfId="0" applyFont="1" applyFill="1" applyBorder="1" applyAlignment="1">
      <alignment horizontal="left" vertical="top" wrapText="1"/>
    </xf>
    <xf numFmtId="0" fontId="5" fillId="2" borderId="5" xfId="0" applyFont="1" applyFill="1" applyBorder="1" applyAlignment="1">
      <alignment horizontal="left" vertical="top" wrapText="1"/>
    </xf>
    <xf numFmtId="0" fontId="5" fillId="2" borderId="3" xfId="0" applyFont="1" applyFill="1" applyBorder="1" applyAlignment="1">
      <alignment horizontal="left" vertical="top" wrapText="1"/>
    </xf>
    <xf numFmtId="0" fontId="3" fillId="2" borderId="0" xfId="0" applyFont="1" applyFill="1" applyAlignment="1">
      <alignment horizontal="right" vertical="center" wrapText="1"/>
    </xf>
    <xf numFmtId="167" fontId="3" fillId="2" borderId="0" xfId="0" applyNumberFormat="1" applyFont="1" applyFill="1" applyAlignment="1">
      <alignment horizontal="right" vertical="center" wrapText="1"/>
    </xf>
    <xf numFmtId="0" fontId="5" fillId="2" borderId="1" xfId="0" applyFont="1" applyFill="1" applyBorder="1" applyAlignment="1">
      <alignment horizontal="center" vertical="center" wrapText="1"/>
    </xf>
    <xf numFmtId="167" fontId="5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vertical="center" wrapText="1"/>
    </xf>
    <xf numFmtId="4" fontId="5" fillId="2" borderId="1" xfId="0" applyNumberFormat="1" applyFont="1" applyFill="1" applyBorder="1" applyAlignment="1">
      <alignment horizontal="left" vertical="center" wrapText="1"/>
    </xf>
    <xf numFmtId="0" fontId="5" fillId="2" borderId="6" xfId="0" applyFont="1" applyFill="1" applyBorder="1" applyAlignment="1">
      <alignment horizontal="left" vertical="center" wrapText="1"/>
    </xf>
    <xf numFmtId="0" fontId="5" fillId="2" borderId="3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167" fontId="4" fillId="2" borderId="1" xfId="0" applyNumberFormat="1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vertical="center" wrapText="1"/>
    </xf>
    <xf numFmtId="167" fontId="1" fillId="4" borderId="0" xfId="0" applyNumberFormat="1" applyFont="1" applyFill="1"/>
    <xf numFmtId="167" fontId="5" fillId="4" borderId="0" xfId="0" applyNumberFormat="1" applyFont="1" applyFill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4" fontId="5" fillId="4" borderId="1" xfId="0" applyNumberFormat="1" applyFont="1" applyFill="1" applyBorder="1" applyAlignment="1">
      <alignment horizontal="center" vertical="center" wrapText="1"/>
    </xf>
    <xf numFmtId="167" fontId="5" fillId="4" borderId="1" xfId="0" applyNumberFormat="1" applyFont="1" applyFill="1" applyBorder="1" applyAlignment="1">
      <alignment horizontal="center" vertical="center" wrapText="1"/>
    </xf>
    <xf numFmtId="167" fontId="4" fillId="4" borderId="1" xfId="0" applyNumberFormat="1" applyFont="1" applyFill="1" applyBorder="1" applyAlignment="1">
      <alignment horizontal="center" vertical="center" wrapText="1"/>
    </xf>
    <xf numFmtId="4" fontId="4" fillId="4" borderId="1" xfId="0" applyNumberFormat="1" applyFont="1" applyFill="1" applyBorder="1" applyAlignment="1">
      <alignment horizontal="center" vertical="center" wrapText="1"/>
    </xf>
    <xf numFmtId="4" fontId="5" fillId="4" borderId="1" xfId="0" applyNumberFormat="1" applyFont="1" applyFill="1" applyBorder="1" applyAlignment="1">
      <alignment horizontal="center" vertical="center" wrapText="1"/>
    </xf>
    <xf numFmtId="167" fontId="5" fillId="4" borderId="1" xfId="0" applyNumberFormat="1" applyFont="1" applyFill="1" applyBorder="1" applyAlignment="1">
      <alignment horizontal="center" vertical="center"/>
    </xf>
    <xf numFmtId="4" fontId="6" fillId="4" borderId="1" xfId="0" applyNumberFormat="1" applyFont="1" applyFill="1" applyBorder="1" applyAlignment="1">
      <alignment horizontal="center" vertical="center" wrapText="1"/>
    </xf>
    <xf numFmtId="167" fontId="5" fillId="4" borderId="0" xfId="0" applyNumberFormat="1" applyFont="1" applyFill="1" applyBorder="1" applyAlignment="1">
      <alignment horizontal="center" vertical="center" wrapText="1"/>
    </xf>
    <xf numFmtId="0" fontId="1" fillId="4" borderId="0" xfId="0" applyFont="1" applyFill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06"/>
  <sheetViews>
    <sheetView tabSelected="1" workbookViewId="0">
      <selection activeCell="A37" sqref="A37:XFD37"/>
    </sheetView>
  </sheetViews>
  <sheetFormatPr defaultColWidth="8.85546875" defaultRowHeight="12" x14ac:dyDescent="0.2"/>
  <cols>
    <col min="1" max="1" width="42.140625" style="5" customWidth="1"/>
    <col min="2" max="2" width="27.85546875" style="5" customWidth="1"/>
    <col min="3" max="3" width="11" style="9" customWidth="1"/>
    <col min="4" max="4" width="20.140625" style="18" customWidth="1"/>
    <col min="5" max="5" width="12.140625" style="6" customWidth="1"/>
    <col min="6" max="6" width="12" style="28" customWidth="1"/>
    <col min="7" max="7" width="9.140625" style="28" customWidth="1"/>
    <col min="8" max="8" width="11.140625" style="28" customWidth="1"/>
    <col min="9" max="10" width="9.140625" style="28" customWidth="1"/>
    <col min="11" max="11" width="10.5703125" style="105" customWidth="1"/>
    <col min="12" max="12" width="9.28515625" style="28" customWidth="1"/>
    <col min="13" max="17" width="6.85546875" style="28" customWidth="1"/>
    <col min="18" max="18" width="12.85546875" style="1" customWidth="1"/>
    <col min="19" max="19" width="14.5703125" style="1" customWidth="1"/>
    <col min="20" max="16384" width="8.85546875" style="1"/>
  </cols>
  <sheetData>
    <row r="1" spans="1:19" s="2" customFormat="1" x14ac:dyDescent="0.2">
      <c r="A1" s="4"/>
      <c r="B1" s="4"/>
      <c r="C1" s="29"/>
      <c r="D1" s="16"/>
      <c r="E1" s="29"/>
      <c r="F1" s="28"/>
      <c r="G1" s="28"/>
      <c r="K1" s="104"/>
    </row>
    <row r="2" spans="1:19" s="2" customFormat="1" x14ac:dyDescent="0.2">
      <c r="A2" s="87" t="s">
        <v>312</v>
      </c>
      <c r="B2" s="87"/>
      <c r="C2" s="87"/>
      <c r="D2" s="87"/>
      <c r="E2" s="87"/>
      <c r="F2" s="87"/>
      <c r="G2" s="87"/>
      <c r="H2" s="87"/>
      <c r="I2" s="87"/>
      <c r="J2" s="87"/>
      <c r="K2" s="88"/>
      <c r="L2" s="87"/>
      <c r="M2" s="87"/>
      <c r="N2" s="87"/>
      <c r="O2" s="87"/>
      <c r="P2" s="87"/>
      <c r="Q2" s="87"/>
    </row>
    <row r="3" spans="1:19" s="2" customFormat="1" x14ac:dyDescent="0.2">
      <c r="A3" s="87" t="s">
        <v>296</v>
      </c>
      <c r="B3" s="87"/>
      <c r="C3" s="87"/>
      <c r="D3" s="87"/>
      <c r="E3" s="87"/>
      <c r="F3" s="87"/>
      <c r="G3" s="87"/>
      <c r="H3" s="87"/>
      <c r="I3" s="87"/>
      <c r="J3" s="87"/>
      <c r="K3" s="88"/>
      <c r="L3" s="87"/>
      <c r="M3" s="87"/>
      <c r="N3" s="87"/>
      <c r="O3" s="87"/>
      <c r="P3" s="87"/>
      <c r="Q3" s="87"/>
    </row>
    <row r="4" spans="1:19" s="2" customFormat="1" x14ac:dyDescent="0.2">
      <c r="A4" s="87" t="s">
        <v>335</v>
      </c>
      <c r="B4" s="87"/>
      <c r="C4" s="87"/>
      <c r="D4" s="87"/>
      <c r="E4" s="87"/>
      <c r="F4" s="87"/>
      <c r="G4" s="87"/>
      <c r="H4" s="87"/>
      <c r="I4" s="87"/>
      <c r="J4" s="87"/>
      <c r="K4" s="88"/>
      <c r="L4" s="87"/>
      <c r="M4" s="87"/>
      <c r="N4" s="87"/>
      <c r="O4" s="87"/>
      <c r="P4" s="87"/>
      <c r="Q4" s="87"/>
    </row>
    <row r="6" spans="1:19" s="2" customFormat="1" x14ac:dyDescent="0.2">
      <c r="A6" s="87" t="s">
        <v>294</v>
      </c>
      <c r="B6" s="87"/>
      <c r="C6" s="87"/>
      <c r="D6" s="87"/>
      <c r="E6" s="87"/>
      <c r="F6" s="87"/>
      <c r="G6" s="87"/>
      <c r="H6" s="87"/>
      <c r="I6" s="87"/>
      <c r="J6" s="87"/>
      <c r="K6" s="88"/>
      <c r="L6" s="87"/>
      <c r="M6" s="87"/>
      <c r="N6" s="87"/>
      <c r="O6" s="87"/>
      <c r="P6" s="87"/>
      <c r="Q6" s="87"/>
    </row>
    <row r="7" spans="1:19" s="2" customFormat="1" x14ac:dyDescent="0.2">
      <c r="A7" s="87" t="s">
        <v>272</v>
      </c>
      <c r="B7" s="87"/>
      <c r="C7" s="87"/>
      <c r="D7" s="87"/>
      <c r="E7" s="87"/>
      <c r="F7" s="87"/>
      <c r="G7" s="87"/>
      <c r="H7" s="87"/>
      <c r="I7" s="87"/>
      <c r="J7" s="87"/>
      <c r="K7" s="88"/>
      <c r="L7" s="87"/>
      <c r="M7" s="87"/>
      <c r="N7" s="87"/>
      <c r="O7" s="87"/>
      <c r="P7" s="87"/>
      <c r="Q7" s="87"/>
    </row>
    <row r="8" spans="1:19" s="2" customFormat="1" x14ac:dyDescent="0.2">
      <c r="A8" s="87" t="s">
        <v>295</v>
      </c>
      <c r="B8" s="87"/>
      <c r="C8" s="87"/>
      <c r="D8" s="87"/>
      <c r="E8" s="87"/>
      <c r="F8" s="87"/>
      <c r="G8" s="87"/>
      <c r="H8" s="87"/>
      <c r="I8" s="87"/>
      <c r="J8" s="87"/>
      <c r="K8" s="88"/>
      <c r="L8" s="87"/>
      <c r="M8" s="87"/>
      <c r="N8" s="87"/>
      <c r="O8" s="87"/>
      <c r="P8" s="87"/>
      <c r="Q8" s="87"/>
    </row>
    <row r="9" spans="1:19" s="2" customFormat="1" x14ac:dyDescent="0.2">
      <c r="A9" s="4"/>
      <c r="B9" s="4"/>
      <c r="C9" s="29"/>
      <c r="D9" s="16"/>
      <c r="E9" s="29"/>
      <c r="F9" s="28"/>
      <c r="G9" s="28"/>
      <c r="H9" s="28"/>
      <c r="I9" s="28"/>
      <c r="J9" s="28"/>
      <c r="K9" s="105"/>
      <c r="L9" s="28"/>
      <c r="M9" s="28"/>
      <c r="N9" s="28"/>
      <c r="O9" s="28"/>
      <c r="P9" s="28"/>
      <c r="Q9" s="28"/>
    </row>
    <row r="10" spans="1:19" s="2" customFormat="1" ht="11.25" x14ac:dyDescent="0.2">
      <c r="A10" s="70" t="s">
        <v>0</v>
      </c>
      <c r="B10" s="72" t="s">
        <v>87</v>
      </c>
      <c r="C10" s="74" t="s">
        <v>88</v>
      </c>
      <c r="D10" s="76" t="s">
        <v>1</v>
      </c>
      <c r="E10" s="74" t="s">
        <v>2</v>
      </c>
      <c r="F10" s="74" t="s">
        <v>3</v>
      </c>
      <c r="G10" s="89" t="s">
        <v>4</v>
      </c>
      <c r="H10" s="89"/>
      <c r="I10" s="89"/>
      <c r="J10" s="89"/>
      <c r="K10" s="90"/>
      <c r="L10" s="89"/>
      <c r="M10" s="89"/>
      <c r="N10" s="89"/>
      <c r="O10" s="89"/>
      <c r="P10" s="89"/>
      <c r="Q10" s="89"/>
    </row>
    <row r="11" spans="1:19" s="2" customFormat="1" ht="11.25" x14ac:dyDescent="0.2">
      <c r="A11" s="71"/>
      <c r="B11" s="73"/>
      <c r="C11" s="75"/>
      <c r="D11" s="77"/>
      <c r="E11" s="75"/>
      <c r="F11" s="75"/>
      <c r="G11" s="59">
        <v>2010</v>
      </c>
      <c r="H11" s="59">
        <v>2011</v>
      </c>
      <c r="I11" s="59">
        <v>2012</v>
      </c>
      <c r="J11" s="59">
        <v>2013</v>
      </c>
      <c r="K11" s="106">
        <v>2014</v>
      </c>
      <c r="L11" s="65">
        <v>2015</v>
      </c>
      <c r="M11" s="65">
        <v>2016</v>
      </c>
      <c r="N11" s="65">
        <v>2017</v>
      </c>
      <c r="O11" s="65">
        <v>2018</v>
      </c>
      <c r="P11" s="65">
        <v>2019</v>
      </c>
      <c r="Q11" s="65">
        <v>2020</v>
      </c>
    </row>
    <row r="12" spans="1:19" s="2" customFormat="1" ht="11.25" x14ac:dyDescent="0.2">
      <c r="A12" s="91" t="s">
        <v>89</v>
      </c>
      <c r="B12" s="91"/>
      <c r="C12" s="91"/>
      <c r="D12" s="91"/>
      <c r="E12" s="91"/>
      <c r="F12" s="91"/>
      <c r="G12" s="91"/>
      <c r="H12" s="91"/>
      <c r="I12" s="91"/>
      <c r="J12" s="91"/>
      <c r="K12" s="91"/>
      <c r="L12" s="91"/>
      <c r="M12" s="91"/>
      <c r="N12" s="91"/>
      <c r="O12" s="91"/>
      <c r="P12" s="91"/>
      <c r="Q12" s="91"/>
    </row>
    <row r="13" spans="1:19" s="2" customFormat="1" ht="81" customHeight="1" x14ac:dyDescent="0.2">
      <c r="A13" s="36" t="s">
        <v>90</v>
      </c>
      <c r="B13" s="36"/>
      <c r="C13" s="41"/>
      <c r="D13" s="37" t="s">
        <v>263</v>
      </c>
      <c r="E13" s="41"/>
      <c r="F13" s="40">
        <f t="shared" ref="F13:F42" si="0">SUM(G13:Q13)</f>
        <v>0</v>
      </c>
      <c r="G13" s="40">
        <v>0</v>
      </c>
      <c r="H13" s="40">
        <v>0</v>
      </c>
      <c r="I13" s="40">
        <v>0</v>
      </c>
      <c r="J13" s="40">
        <v>0</v>
      </c>
      <c r="K13" s="107">
        <v>0</v>
      </c>
      <c r="L13" s="64">
        <v>0</v>
      </c>
      <c r="M13" s="64">
        <v>0</v>
      </c>
      <c r="N13" s="64">
        <v>0</v>
      </c>
      <c r="O13" s="64">
        <v>0</v>
      </c>
      <c r="P13" s="64">
        <v>0</v>
      </c>
      <c r="Q13" s="64">
        <v>0</v>
      </c>
    </row>
    <row r="14" spans="1:19" s="2" customFormat="1" ht="78.75" customHeight="1" x14ac:dyDescent="0.2">
      <c r="A14" s="36" t="s">
        <v>91</v>
      </c>
      <c r="B14" s="36" t="s">
        <v>92</v>
      </c>
      <c r="C14" s="41"/>
      <c r="D14" s="37" t="s">
        <v>264</v>
      </c>
      <c r="E14" s="41"/>
      <c r="F14" s="40">
        <f t="shared" si="0"/>
        <v>0</v>
      </c>
      <c r="G14" s="40">
        <v>0</v>
      </c>
      <c r="H14" s="40">
        <v>0</v>
      </c>
      <c r="I14" s="40">
        <v>0</v>
      </c>
      <c r="J14" s="40">
        <v>0</v>
      </c>
      <c r="K14" s="107">
        <v>0</v>
      </c>
      <c r="L14" s="64">
        <v>0</v>
      </c>
      <c r="M14" s="64">
        <v>0</v>
      </c>
      <c r="N14" s="64">
        <v>0</v>
      </c>
      <c r="O14" s="64">
        <v>0</v>
      </c>
      <c r="P14" s="64">
        <v>0</v>
      </c>
      <c r="Q14" s="64">
        <v>0</v>
      </c>
    </row>
    <row r="15" spans="1:19" s="2" customFormat="1" ht="30.75" customHeight="1" x14ac:dyDescent="0.2">
      <c r="A15" s="84" t="s">
        <v>93</v>
      </c>
      <c r="B15" s="36" t="s">
        <v>333</v>
      </c>
      <c r="C15" s="41"/>
      <c r="D15" s="92"/>
      <c r="E15" s="41" t="s">
        <v>168</v>
      </c>
      <c r="F15" s="40">
        <f>SUM(G15:Q15)</f>
        <v>52.113</v>
      </c>
      <c r="G15" s="40">
        <v>0</v>
      </c>
      <c r="H15" s="40">
        <v>0</v>
      </c>
      <c r="I15" s="40">
        <v>0</v>
      </c>
      <c r="J15" s="61">
        <v>52.113</v>
      </c>
      <c r="K15" s="108">
        <v>0</v>
      </c>
      <c r="L15" s="64">
        <v>0</v>
      </c>
      <c r="M15" s="64">
        <v>0</v>
      </c>
      <c r="N15" s="64">
        <v>0</v>
      </c>
      <c r="O15" s="64">
        <v>0</v>
      </c>
      <c r="P15" s="64">
        <v>0</v>
      </c>
      <c r="Q15" s="64">
        <v>0</v>
      </c>
    </row>
    <row r="16" spans="1:19" s="2" customFormat="1" ht="34.5" customHeight="1" x14ac:dyDescent="0.2">
      <c r="A16" s="85"/>
      <c r="B16" s="36" t="s">
        <v>336</v>
      </c>
      <c r="C16" s="41"/>
      <c r="D16" s="92"/>
      <c r="E16" s="41" t="s">
        <v>168</v>
      </c>
      <c r="F16" s="40">
        <f>SUM(G16:Q16)</f>
        <v>10725.57287</v>
      </c>
      <c r="G16" s="40">
        <v>0</v>
      </c>
      <c r="H16" s="40">
        <v>0</v>
      </c>
      <c r="I16" s="63">
        <v>5327.9</v>
      </c>
      <c r="J16" s="61">
        <f>6355.17256-653.834-52.113-341.978-343.32669</f>
        <v>4963.9208699999999</v>
      </c>
      <c r="K16" s="109">
        <v>433.75200000000001</v>
      </c>
      <c r="L16" s="64">
        <v>0</v>
      </c>
      <c r="M16" s="64">
        <v>0</v>
      </c>
      <c r="N16" s="64">
        <v>0</v>
      </c>
      <c r="O16" s="64">
        <v>0</v>
      </c>
      <c r="P16" s="64">
        <v>0</v>
      </c>
      <c r="Q16" s="64">
        <v>0</v>
      </c>
      <c r="R16" s="62"/>
      <c r="S16" s="46"/>
    </row>
    <row r="17" spans="1:19" s="2" customFormat="1" ht="26.25" customHeight="1" x14ac:dyDescent="0.2">
      <c r="A17" s="86"/>
      <c r="B17" s="36" t="s">
        <v>334</v>
      </c>
      <c r="C17" s="41" t="s">
        <v>95</v>
      </c>
      <c r="D17" s="92"/>
      <c r="E17" s="41" t="s">
        <v>168</v>
      </c>
      <c r="F17" s="40">
        <f>SUM(G17:Q17)</f>
        <v>2461.2386899999997</v>
      </c>
      <c r="G17" s="40">
        <v>0</v>
      </c>
      <c r="H17" s="40">
        <v>0</v>
      </c>
      <c r="I17" s="40">
        <v>522.1</v>
      </c>
      <c r="J17" s="61">
        <f>653.834+341.978+343.32669</f>
        <v>1339.1386899999998</v>
      </c>
      <c r="K17" s="109">
        <f>600</f>
        <v>600</v>
      </c>
      <c r="L17" s="64">
        <v>0</v>
      </c>
      <c r="M17" s="64">
        <v>0</v>
      </c>
      <c r="N17" s="64">
        <v>0</v>
      </c>
      <c r="O17" s="64">
        <v>0</v>
      </c>
      <c r="P17" s="64">
        <v>0</v>
      </c>
      <c r="Q17" s="64">
        <v>0</v>
      </c>
      <c r="R17" s="62"/>
    </row>
    <row r="18" spans="1:19" s="2" customFormat="1" ht="33.75" x14ac:dyDescent="0.2">
      <c r="A18" s="69" t="s">
        <v>96</v>
      </c>
      <c r="B18" s="36" t="s">
        <v>97</v>
      </c>
      <c r="C18" s="41" t="s">
        <v>98</v>
      </c>
      <c r="D18" s="37" t="s">
        <v>99</v>
      </c>
      <c r="E18" s="41" t="s">
        <v>168</v>
      </c>
      <c r="F18" s="40">
        <f t="shared" si="0"/>
        <v>150</v>
      </c>
      <c r="G18" s="40">
        <v>0</v>
      </c>
      <c r="H18" s="40">
        <v>0</v>
      </c>
      <c r="I18" s="40">
        <v>150</v>
      </c>
      <c r="J18" s="40">
        <v>0</v>
      </c>
      <c r="K18" s="108">
        <v>0</v>
      </c>
      <c r="L18" s="64">
        <v>0</v>
      </c>
      <c r="M18" s="64">
        <v>0</v>
      </c>
      <c r="N18" s="64">
        <v>0</v>
      </c>
      <c r="O18" s="64">
        <v>0</v>
      </c>
      <c r="P18" s="64">
        <v>0</v>
      </c>
      <c r="Q18" s="64">
        <v>0</v>
      </c>
      <c r="R18" s="62"/>
    </row>
    <row r="19" spans="1:19" s="2" customFormat="1" ht="38.25" customHeight="1" x14ac:dyDescent="0.2">
      <c r="A19" s="69"/>
      <c r="B19" s="54" t="s">
        <v>327</v>
      </c>
      <c r="C19" s="56"/>
      <c r="D19" s="56" t="s">
        <v>177</v>
      </c>
      <c r="E19" s="56" t="s">
        <v>168</v>
      </c>
      <c r="F19" s="55">
        <f t="shared" ref="F19:F20" si="1">SUM(G19:Q19)</f>
        <v>0</v>
      </c>
      <c r="G19" s="55">
        <v>0</v>
      </c>
      <c r="H19" s="55">
        <v>0</v>
      </c>
      <c r="I19" s="55">
        <v>0</v>
      </c>
      <c r="J19" s="55">
        <v>0</v>
      </c>
      <c r="K19" s="107">
        <v>0</v>
      </c>
      <c r="L19" s="64">
        <v>0</v>
      </c>
      <c r="M19" s="64">
        <v>0</v>
      </c>
      <c r="N19" s="64">
        <v>0</v>
      </c>
      <c r="O19" s="64">
        <v>0</v>
      </c>
      <c r="P19" s="64">
        <v>0</v>
      </c>
      <c r="Q19" s="64">
        <v>0</v>
      </c>
    </row>
    <row r="20" spans="1:19" s="2" customFormat="1" ht="39" customHeight="1" x14ac:dyDescent="0.2">
      <c r="A20" s="69"/>
      <c r="B20" s="54" t="s">
        <v>328</v>
      </c>
      <c r="C20" s="56"/>
      <c r="D20" s="56" t="s">
        <v>177</v>
      </c>
      <c r="E20" s="56" t="s">
        <v>168</v>
      </c>
      <c r="F20" s="55">
        <f t="shared" si="1"/>
        <v>0</v>
      </c>
      <c r="G20" s="55">
        <v>0</v>
      </c>
      <c r="H20" s="55">
        <v>0</v>
      </c>
      <c r="I20" s="55">
        <v>0</v>
      </c>
      <c r="J20" s="55">
        <v>0</v>
      </c>
      <c r="K20" s="107">
        <v>0</v>
      </c>
      <c r="L20" s="64">
        <v>0</v>
      </c>
      <c r="M20" s="64">
        <v>0</v>
      </c>
      <c r="N20" s="64">
        <v>0</v>
      </c>
      <c r="O20" s="64">
        <v>0</v>
      </c>
      <c r="P20" s="64">
        <v>0</v>
      </c>
      <c r="Q20" s="64">
        <v>0</v>
      </c>
      <c r="S20" s="46"/>
    </row>
    <row r="21" spans="1:19" s="2" customFormat="1" ht="60" customHeight="1" x14ac:dyDescent="0.2">
      <c r="A21" s="69"/>
      <c r="B21" s="36" t="s">
        <v>302</v>
      </c>
      <c r="C21" s="41" t="s">
        <v>100</v>
      </c>
      <c r="D21" s="37" t="s">
        <v>94</v>
      </c>
      <c r="E21" s="41" t="s">
        <v>168</v>
      </c>
      <c r="F21" s="40">
        <f t="shared" si="0"/>
        <v>6900.8093600000002</v>
      </c>
      <c r="G21" s="40">
        <v>1000</v>
      </c>
      <c r="H21" s="40">
        <v>0</v>
      </c>
      <c r="I21" s="40">
        <v>5500</v>
      </c>
      <c r="J21" s="40">
        <v>0</v>
      </c>
      <c r="K21" s="109">
        <v>400.80936000000003</v>
      </c>
      <c r="L21" s="64">
        <v>0</v>
      </c>
      <c r="M21" s="64">
        <v>0</v>
      </c>
      <c r="N21" s="64">
        <v>0</v>
      </c>
      <c r="O21" s="64">
        <v>0</v>
      </c>
      <c r="P21" s="64">
        <v>0</v>
      </c>
      <c r="Q21" s="64">
        <v>0</v>
      </c>
    </row>
    <row r="22" spans="1:19" s="2" customFormat="1" ht="22.5" x14ac:dyDescent="0.2">
      <c r="A22" s="69"/>
      <c r="B22" s="21"/>
      <c r="C22" s="41" t="s">
        <v>101</v>
      </c>
      <c r="D22" s="37" t="s">
        <v>99</v>
      </c>
      <c r="E22" s="41" t="s">
        <v>105</v>
      </c>
      <c r="F22" s="40">
        <f t="shared" si="0"/>
        <v>20643.5</v>
      </c>
      <c r="G22" s="40">
        <v>0</v>
      </c>
      <c r="H22" s="40">
        <v>20643.5</v>
      </c>
      <c r="I22" s="40">
        <v>0</v>
      </c>
      <c r="J22" s="40">
        <v>0</v>
      </c>
      <c r="K22" s="107">
        <v>0</v>
      </c>
      <c r="L22" s="64">
        <v>0</v>
      </c>
      <c r="M22" s="64">
        <v>0</v>
      </c>
      <c r="N22" s="64">
        <v>0</v>
      </c>
      <c r="O22" s="64">
        <v>0</v>
      </c>
      <c r="P22" s="64">
        <v>0</v>
      </c>
      <c r="Q22" s="64">
        <v>0</v>
      </c>
    </row>
    <row r="23" spans="1:19" s="2" customFormat="1" ht="122.25" customHeight="1" x14ac:dyDescent="0.2">
      <c r="A23" s="69"/>
      <c r="B23" s="36" t="s">
        <v>102</v>
      </c>
      <c r="C23" s="41" t="s">
        <v>103</v>
      </c>
      <c r="D23" s="37" t="s">
        <v>104</v>
      </c>
      <c r="E23" s="41" t="s">
        <v>105</v>
      </c>
      <c r="F23" s="40">
        <f t="shared" si="0"/>
        <v>2214</v>
      </c>
      <c r="G23" s="40">
        <v>480</v>
      </c>
      <c r="H23" s="40">
        <v>0</v>
      </c>
      <c r="I23" s="40">
        <v>552</v>
      </c>
      <c r="J23" s="40">
        <v>552</v>
      </c>
      <c r="K23" s="107">
        <v>630</v>
      </c>
      <c r="L23" s="64">
        <v>0</v>
      </c>
      <c r="M23" s="64">
        <v>0</v>
      </c>
      <c r="N23" s="64">
        <v>0</v>
      </c>
      <c r="O23" s="64">
        <v>0</v>
      </c>
      <c r="P23" s="64">
        <v>0</v>
      </c>
      <c r="Q23" s="64">
        <v>0</v>
      </c>
    </row>
    <row r="24" spans="1:19" s="2" customFormat="1" ht="160.5" customHeight="1" x14ac:dyDescent="0.2">
      <c r="A24" s="36" t="s">
        <v>106</v>
      </c>
      <c r="B24" s="36" t="s">
        <v>107</v>
      </c>
      <c r="C24" s="41"/>
      <c r="D24" s="37" t="s">
        <v>265</v>
      </c>
      <c r="E24" s="41"/>
      <c r="F24" s="40">
        <f t="shared" si="0"/>
        <v>0</v>
      </c>
      <c r="G24" s="40">
        <v>0</v>
      </c>
      <c r="H24" s="40">
        <v>0</v>
      </c>
      <c r="I24" s="40">
        <v>0</v>
      </c>
      <c r="J24" s="40">
        <v>0</v>
      </c>
      <c r="K24" s="107">
        <v>0</v>
      </c>
      <c r="L24" s="64">
        <v>0</v>
      </c>
      <c r="M24" s="64">
        <v>0</v>
      </c>
      <c r="N24" s="64">
        <v>0</v>
      </c>
      <c r="O24" s="64">
        <v>0</v>
      </c>
      <c r="P24" s="64">
        <v>0</v>
      </c>
      <c r="Q24" s="64">
        <v>0</v>
      </c>
    </row>
    <row r="25" spans="1:19" s="2" customFormat="1" ht="25.5" customHeight="1" x14ac:dyDescent="0.2">
      <c r="A25" s="36" t="s">
        <v>108</v>
      </c>
      <c r="B25" s="36"/>
      <c r="C25" s="41"/>
      <c r="D25" s="37" t="s">
        <v>94</v>
      </c>
      <c r="E25" s="41"/>
      <c r="F25" s="40">
        <f t="shared" si="0"/>
        <v>0</v>
      </c>
      <c r="G25" s="40">
        <v>0</v>
      </c>
      <c r="H25" s="40">
        <v>0</v>
      </c>
      <c r="I25" s="40">
        <v>0</v>
      </c>
      <c r="J25" s="40">
        <v>0</v>
      </c>
      <c r="K25" s="107">
        <v>0</v>
      </c>
      <c r="L25" s="64">
        <v>0</v>
      </c>
      <c r="M25" s="64">
        <v>0</v>
      </c>
      <c r="N25" s="64">
        <v>0</v>
      </c>
      <c r="O25" s="64">
        <v>0</v>
      </c>
      <c r="P25" s="64">
        <v>0</v>
      </c>
      <c r="Q25" s="64">
        <v>0</v>
      </c>
    </row>
    <row r="26" spans="1:19" s="2" customFormat="1" ht="36" customHeight="1" x14ac:dyDescent="0.2">
      <c r="A26" s="36" t="s">
        <v>109</v>
      </c>
      <c r="B26" s="36" t="s">
        <v>110</v>
      </c>
      <c r="C26" s="41"/>
      <c r="D26" s="37" t="s">
        <v>94</v>
      </c>
      <c r="E26" s="41"/>
      <c r="F26" s="40">
        <f t="shared" si="0"/>
        <v>0</v>
      </c>
      <c r="G26" s="40">
        <v>0</v>
      </c>
      <c r="H26" s="40">
        <v>0</v>
      </c>
      <c r="I26" s="40">
        <v>0</v>
      </c>
      <c r="J26" s="40">
        <v>0</v>
      </c>
      <c r="K26" s="107">
        <v>0</v>
      </c>
      <c r="L26" s="64">
        <v>0</v>
      </c>
      <c r="M26" s="64">
        <v>0</v>
      </c>
      <c r="N26" s="64">
        <v>0</v>
      </c>
      <c r="O26" s="64">
        <v>0</v>
      </c>
      <c r="P26" s="64">
        <v>0</v>
      </c>
      <c r="Q26" s="64">
        <v>0</v>
      </c>
    </row>
    <row r="27" spans="1:19" s="2" customFormat="1" ht="86.25" customHeight="1" x14ac:dyDescent="0.2">
      <c r="A27" s="36" t="s">
        <v>111</v>
      </c>
      <c r="B27" s="36" t="s">
        <v>112</v>
      </c>
      <c r="C27" s="41"/>
      <c r="D27" s="37" t="s">
        <v>113</v>
      </c>
      <c r="E27" s="41" t="s">
        <v>261</v>
      </c>
      <c r="F27" s="40">
        <f t="shared" si="0"/>
        <v>0</v>
      </c>
      <c r="G27" s="40"/>
      <c r="H27" s="40"/>
      <c r="I27" s="40"/>
      <c r="J27" s="40"/>
      <c r="K27" s="108">
        <v>0</v>
      </c>
      <c r="L27" s="64">
        <v>0</v>
      </c>
      <c r="M27" s="64">
        <v>0</v>
      </c>
      <c r="N27" s="64">
        <v>0</v>
      </c>
      <c r="O27" s="64">
        <v>0</v>
      </c>
      <c r="P27" s="64">
        <v>0</v>
      </c>
      <c r="Q27" s="64">
        <v>0</v>
      </c>
    </row>
    <row r="28" spans="1:19" s="2" customFormat="1" ht="34.5" customHeight="1" x14ac:dyDescent="0.2">
      <c r="A28" s="69" t="s">
        <v>114</v>
      </c>
      <c r="B28" s="36" t="s">
        <v>115</v>
      </c>
      <c r="C28" s="41" t="s">
        <v>116</v>
      </c>
      <c r="D28" s="37" t="s">
        <v>117</v>
      </c>
      <c r="E28" s="41" t="s">
        <v>105</v>
      </c>
      <c r="F28" s="40">
        <f t="shared" si="0"/>
        <v>29181</v>
      </c>
      <c r="G28" s="40">
        <v>6281</v>
      </c>
      <c r="H28" s="40">
        <v>0</v>
      </c>
      <c r="I28" s="40">
        <v>7200</v>
      </c>
      <c r="J28" s="40">
        <v>7700</v>
      </c>
      <c r="K28" s="107">
        <v>8000</v>
      </c>
      <c r="L28" s="64">
        <v>0</v>
      </c>
      <c r="M28" s="64">
        <v>0</v>
      </c>
      <c r="N28" s="64">
        <v>0</v>
      </c>
      <c r="O28" s="64">
        <v>0</v>
      </c>
      <c r="P28" s="64">
        <v>0</v>
      </c>
      <c r="Q28" s="64">
        <v>0</v>
      </c>
    </row>
    <row r="29" spans="1:19" s="2" customFormat="1" ht="36.75" customHeight="1" x14ac:dyDescent="0.2">
      <c r="A29" s="69"/>
      <c r="B29" s="36" t="s">
        <v>118</v>
      </c>
      <c r="C29" s="41" t="s">
        <v>119</v>
      </c>
      <c r="D29" s="37" t="s">
        <v>117</v>
      </c>
      <c r="E29" s="41" t="s">
        <v>105</v>
      </c>
      <c r="F29" s="40">
        <f t="shared" si="0"/>
        <v>51269</v>
      </c>
      <c r="G29" s="40">
        <v>12269</v>
      </c>
      <c r="H29" s="40">
        <v>0</v>
      </c>
      <c r="I29" s="40">
        <v>12750</v>
      </c>
      <c r="J29" s="40">
        <v>13000</v>
      </c>
      <c r="K29" s="107">
        <v>13250</v>
      </c>
      <c r="L29" s="64">
        <v>0</v>
      </c>
      <c r="M29" s="64">
        <v>0</v>
      </c>
      <c r="N29" s="64">
        <v>0</v>
      </c>
      <c r="O29" s="64">
        <v>0</v>
      </c>
      <c r="P29" s="64">
        <v>0</v>
      </c>
      <c r="Q29" s="64">
        <v>0</v>
      </c>
    </row>
    <row r="30" spans="1:19" s="2" customFormat="1" ht="22.5" x14ac:dyDescent="0.2">
      <c r="A30" s="69"/>
      <c r="B30" s="36" t="s">
        <v>120</v>
      </c>
      <c r="C30" s="41" t="s">
        <v>121</v>
      </c>
      <c r="D30" s="37" t="s">
        <v>117</v>
      </c>
      <c r="E30" s="41" t="s">
        <v>105</v>
      </c>
      <c r="F30" s="40">
        <f t="shared" si="0"/>
        <v>4320</v>
      </c>
      <c r="G30" s="40">
        <v>920</v>
      </c>
      <c r="H30" s="40">
        <v>0</v>
      </c>
      <c r="I30" s="40">
        <v>1000</v>
      </c>
      <c r="J30" s="40">
        <v>1200</v>
      </c>
      <c r="K30" s="107">
        <v>1200</v>
      </c>
      <c r="L30" s="64">
        <v>0</v>
      </c>
      <c r="M30" s="64">
        <v>0</v>
      </c>
      <c r="N30" s="64">
        <v>0</v>
      </c>
      <c r="O30" s="64">
        <v>0</v>
      </c>
      <c r="P30" s="64">
        <v>0</v>
      </c>
      <c r="Q30" s="64">
        <v>0</v>
      </c>
    </row>
    <row r="31" spans="1:19" s="2" customFormat="1" ht="99" customHeight="1" x14ac:dyDescent="0.2">
      <c r="A31" s="36" t="s">
        <v>122</v>
      </c>
      <c r="B31" s="36" t="s">
        <v>123</v>
      </c>
      <c r="C31" s="41" t="s">
        <v>124</v>
      </c>
      <c r="D31" s="37" t="s">
        <v>117</v>
      </c>
      <c r="E31" s="41"/>
      <c r="F31" s="40">
        <f t="shared" si="0"/>
        <v>0</v>
      </c>
      <c r="G31" s="40">
        <v>0</v>
      </c>
      <c r="H31" s="40">
        <v>0</v>
      </c>
      <c r="I31" s="40">
        <v>0</v>
      </c>
      <c r="J31" s="40">
        <v>0</v>
      </c>
      <c r="K31" s="107">
        <v>0</v>
      </c>
      <c r="L31" s="64">
        <v>0</v>
      </c>
      <c r="M31" s="64">
        <v>0</v>
      </c>
      <c r="N31" s="64">
        <v>0</v>
      </c>
      <c r="O31" s="64">
        <v>0</v>
      </c>
      <c r="P31" s="64">
        <v>0</v>
      </c>
      <c r="Q31" s="64">
        <v>0</v>
      </c>
    </row>
    <row r="32" spans="1:19" s="2" customFormat="1" ht="68.25" customHeight="1" x14ac:dyDescent="0.2">
      <c r="A32" s="36" t="s">
        <v>125</v>
      </c>
      <c r="B32" s="36" t="s">
        <v>126</v>
      </c>
      <c r="C32" s="41" t="s">
        <v>98</v>
      </c>
      <c r="D32" s="37" t="s">
        <v>94</v>
      </c>
      <c r="E32" s="41" t="s">
        <v>105</v>
      </c>
      <c r="F32" s="40">
        <f t="shared" si="0"/>
        <v>1583.03</v>
      </c>
      <c r="G32" s="40">
        <v>213</v>
      </c>
      <c r="H32" s="40">
        <v>0</v>
      </c>
      <c r="I32" s="40">
        <v>400</v>
      </c>
      <c r="J32" s="40">
        <v>450</v>
      </c>
      <c r="K32" s="107">
        <v>520.03</v>
      </c>
      <c r="L32" s="64">
        <v>0</v>
      </c>
      <c r="M32" s="64">
        <v>0</v>
      </c>
      <c r="N32" s="64">
        <v>0</v>
      </c>
      <c r="O32" s="64">
        <v>0</v>
      </c>
      <c r="P32" s="64">
        <v>0</v>
      </c>
      <c r="Q32" s="64">
        <v>0</v>
      </c>
    </row>
    <row r="33" spans="1:17" s="2" customFormat="1" ht="56.25" x14ac:dyDescent="0.2">
      <c r="A33" s="36" t="s">
        <v>127</v>
      </c>
      <c r="B33" s="36" t="s">
        <v>128</v>
      </c>
      <c r="C33" s="41"/>
      <c r="D33" s="37" t="s">
        <v>94</v>
      </c>
      <c r="E33" s="41"/>
      <c r="F33" s="40">
        <f t="shared" si="0"/>
        <v>0</v>
      </c>
      <c r="G33" s="40">
        <v>0</v>
      </c>
      <c r="H33" s="40">
        <v>0</v>
      </c>
      <c r="I33" s="40">
        <v>0</v>
      </c>
      <c r="J33" s="40">
        <v>0</v>
      </c>
      <c r="K33" s="107">
        <v>0</v>
      </c>
      <c r="L33" s="64">
        <v>0</v>
      </c>
      <c r="M33" s="64">
        <v>0</v>
      </c>
      <c r="N33" s="64">
        <v>0</v>
      </c>
      <c r="O33" s="64">
        <v>0</v>
      </c>
      <c r="P33" s="64">
        <v>0</v>
      </c>
      <c r="Q33" s="64">
        <v>0</v>
      </c>
    </row>
    <row r="34" spans="1:17" s="2" customFormat="1" ht="22.5" x14ac:dyDescent="0.2">
      <c r="A34" s="36" t="s">
        <v>129</v>
      </c>
      <c r="B34" s="36" t="s">
        <v>130</v>
      </c>
      <c r="C34" s="41"/>
      <c r="D34" s="37" t="s">
        <v>94</v>
      </c>
      <c r="E34" s="41" t="s">
        <v>105</v>
      </c>
      <c r="F34" s="40">
        <f t="shared" si="0"/>
        <v>0</v>
      </c>
      <c r="G34" s="40">
        <v>0</v>
      </c>
      <c r="H34" s="40">
        <v>0</v>
      </c>
      <c r="I34" s="40">
        <v>0</v>
      </c>
      <c r="J34" s="40">
        <v>0</v>
      </c>
      <c r="K34" s="107">
        <v>0</v>
      </c>
      <c r="L34" s="64">
        <v>0</v>
      </c>
      <c r="M34" s="64">
        <v>0</v>
      </c>
      <c r="N34" s="64">
        <v>0</v>
      </c>
      <c r="O34" s="64">
        <v>0</v>
      </c>
      <c r="P34" s="64">
        <v>0</v>
      </c>
      <c r="Q34" s="64">
        <v>0</v>
      </c>
    </row>
    <row r="35" spans="1:17" s="2" customFormat="1" ht="22.5" x14ac:dyDescent="0.2">
      <c r="A35" s="36" t="s">
        <v>131</v>
      </c>
      <c r="B35" s="36" t="s">
        <v>132</v>
      </c>
      <c r="C35" s="41" t="s">
        <v>133</v>
      </c>
      <c r="D35" s="37" t="s">
        <v>94</v>
      </c>
      <c r="E35" s="41" t="s">
        <v>105</v>
      </c>
      <c r="F35" s="40">
        <f t="shared" si="0"/>
        <v>35547</v>
      </c>
      <c r="G35" s="40">
        <v>8037</v>
      </c>
      <c r="H35" s="40">
        <v>0</v>
      </c>
      <c r="I35" s="40">
        <v>8860</v>
      </c>
      <c r="J35" s="22">
        <v>9150</v>
      </c>
      <c r="K35" s="107">
        <v>9500</v>
      </c>
      <c r="L35" s="64">
        <v>0</v>
      </c>
      <c r="M35" s="64">
        <v>0</v>
      </c>
      <c r="N35" s="22">
        <v>0</v>
      </c>
      <c r="O35" s="64">
        <v>0</v>
      </c>
      <c r="P35" s="22">
        <v>0</v>
      </c>
      <c r="Q35" s="64">
        <v>0</v>
      </c>
    </row>
    <row r="36" spans="1:17" s="2" customFormat="1" ht="35.25" customHeight="1" x14ac:dyDescent="0.2">
      <c r="A36" s="36" t="s">
        <v>134</v>
      </c>
      <c r="B36" s="36"/>
      <c r="C36" s="41"/>
      <c r="D36" s="37" t="s">
        <v>94</v>
      </c>
      <c r="E36" s="41" t="s">
        <v>105</v>
      </c>
      <c r="F36" s="40">
        <f t="shared" si="0"/>
        <v>0</v>
      </c>
      <c r="G36" s="40">
        <v>0</v>
      </c>
      <c r="H36" s="40">
        <v>0</v>
      </c>
      <c r="I36" s="40">
        <v>0</v>
      </c>
      <c r="J36" s="22">
        <v>0</v>
      </c>
      <c r="K36" s="107">
        <v>0</v>
      </c>
      <c r="L36" s="64">
        <v>0</v>
      </c>
      <c r="M36" s="64">
        <v>0</v>
      </c>
      <c r="N36" s="22">
        <v>0</v>
      </c>
      <c r="O36" s="64">
        <v>0</v>
      </c>
      <c r="P36" s="22">
        <v>0</v>
      </c>
      <c r="Q36" s="64">
        <v>0</v>
      </c>
    </row>
    <row r="37" spans="1:17" s="2" customFormat="1" ht="56.25" x14ac:dyDescent="0.2">
      <c r="A37" s="36" t="s">
        <v>135</v>
      </c>
      <c r="B37" s="36" t="s">
        <v>136</v>
      </c>
      <c r="C37" s="41" t="s">
        <v>137</v>
      </c>
      <c r="D37" s="37" t="s">
        <v>94</v>
      </c>
      <c r="E37" s="41" t="s">
        <v>105</v>
      </c>
      <c r="F37" s="40">
        <f t="shared" si="0"/>
        <v>2225</v>
      </c>
      <c r="G37" s="40">
        <v>500</v>
      </c>
      <c r="H37" s="40">
        <v>0</v>
      </c>
      <c r="I37" s="40">
        <v>550</v>
      </c>
      <c r="J37" s="22">
        <v>575</v>
      </c>
      <c r="K37" s="107">
        <v>600</v>
      </c>
      <c r="L37" s="64">
        <v>0</v>
      </c>
      <c r="M37" s="64">
        <v>0</v>
      </c>
      <c r="N37" s="22">
        <v>0</v>
      </c>
      <c r="O37" s="64">
        <v>0</v>
      </c>
      <c r="P37" s="22">
        <v>0</v>
      </c>
      <c r="Q37" s="64">
        <v>0</v>
      </c>
    </row>
    <row r="38" spans="1:17" s="2" customFormat="1" ht="45" x14ac:dyDescent="0.2">
      <c r="A38" s="36" t="s">
        <v>138</v>
      </c>
      <c r="B38" s="36"/>
      <c r="C38" s="41"/>
      <c r="D38" s="37" t="s">
        <v>94</v>
      </c>
      <c r="E38" s="41" t="s">
        <v>105</v>
      </c>
      <c r="F38" s="40">
        <f t="shared" si="0"/>
        <v>0</v>
      </c>
      <c r="G38" s="40">
        <v>0</v>
      </c>
      <c r="H38" s="40">
        <v>0</v>
      </c>
      <c r="I38" s="40">
        <v>0</v>
      </c>
      <c r="J38" s="40">
        <v>0</v>
      </c>
      <c r="K38" s="107">
        <v>0</v>
      </c>
      <c r="L38" s="64">
        <v>0</v>
      </c>
      <c r="M38" s="64">
        <v>0</v>
      </c>
      <c r="N38" s="64">
        <v>0</v>
      </c>
      <c r="O38" s="64">
        <v>0</v>
      </c>
      <c r="P38" s="64">
        <v>0</v>
      </c>
      <c r="Q38" s="64">
        <v>0</v>
      </c>
    </row>
    <row r="39" spans="1:17" s="2" customFormat="1" ht="22.5" x14ac:dyDescent="0.2">
      <c r="A39" s="36" t="s">
        <v>139</v>
      </c>
      <c r="B39" s="36"/>
      <c r="C39" s="41"/>
      <c r="D39" s="37" t="s">
        <v>94</v>
      </c>
      <c r="E39" s="41" t="s">
        <v>105</v>
      </c>
      <c r="F39" s="40">
        <f t="shared" si="0"/>
        <v>0</v>
      </c>
      <c r="G39" s="40">
        <v>0</v>
      </c>
      <c r="H39" s="40">
        <v>0</v>
      </c>
      <c r="I39" s="40">
        <v>0</v>
      </c>
      <c r="J39" s="40">
        <v>0</v>
      </c>
      <c r="K39" s="107">
        <v>0</v>
      </c>
      <c r="L39" s="64">
        <v>0</v>
      </c>
      <c r="M39" s="64">
        <v>0</v>
      </c>
      <c r="N39" s="64">
        <v>0</v>
      </c>
      <c r="O39" s="64">
        <v>0</v>
      </c>
      <c r="P39" s="64">
        <v>0</v>
      </c>
      <c r="Q39" s="64">
        <v>0</v>
      </c>
    </row>
    <row r="40" spans="1:17" s="2" customFormat="1" ht="31.5" x14ac:dyDescent="0.2">
      <c r="A40" s="10" t="s">
        <v>238</v>
      </c>
      <c r="B40" s="36"/>
      <c r="C40" s="41"/>
      <c r="D40" s="37"/>
      <c r="E40" s="42"/>
      <c r="F40" s="11">
        <f t="shared" si="0"/>
        <v>167272.26392</v>
      </c>
      <c r="G40" s="11">
        <f>G41+G42</f>
        <v>29700</v>
      </c>
      <c r="H40" s="11">
        <f t="shared" ref="H40:Q40" si="2">H41+H42</f>
        <v>20643.5</v>
      </c>
      <c r="I40" s="11">
        <f t="shared" si="2"/>
        <v>42812</v>
      </c>
      <c r="J40" s="11">
        <f t="shared" si="2"/>
        <v>38982.172559999999</v>
      </c>
      <c r="K40" s="110">
        <f t="shared" si="2"/>
        <v>35134.591359999999</v>
      </c>
      <c r="L40" s="11">
        <f t="shared" si="2"/>
        <v>0</v>
      </c>
      <c r="M40" s="11">
        <f t="shared" si="2"/>
        <v>0</v>
      </c>
      <c r="N40" s="11">
        <f t="shared" si="2"/>
        <v>0</v>
      </c>
      <c r="O40" s="11">
        <f t="shared" si="2"/>
        <v>0</v>
      </c>
      <c r="P40" s="11">
        <f t="shared" si="2"/>
        <v>0</v>
      </c>
      <c r="Q40" s="11">
        <f t="shared" si="2"/>
        <v>0</v>
      </c>
    </row>
    <row r="41" spans="1:17" s="2" customFormat="1" ht="11.25" x14ac:dyDescent="0.2">
      <c r="A41" s="36" t="s">
        <v>5</v>
      </c>
      <c r="B41" s="36"/>
      <c r="C41" s="41"/>
      <c r="D41" s="37"/>
      <c r="E41" s="41"/>
      <c r="F41" s="40">
        <f t="shared" si="0"/>
        <v>20289.733919999999</v>
      </c>
      <c r="G41" s="40">
        <f>G17+G18+G21+G27+G16+G15+G19+G20</f>
        <v>1000</v>
      </c>
      <c r="H41" s="63">
        <f t="shared" ref="H41:Q41" si="3">H17+H18+H21+H27+H16+H15+H19+H20</f>
        <v>0</v>
      </c>
      <c r="I41" s="63">
        <f t="shared" si="3"/>
        <v>11500</v>
      </c>
      <c r="J41" s="63">
        <f t="shared" si="3"/>
        <v>6355.17256</v>
      </c>
      <c r="K41" s="107">
        <f t="shared" si="3"/>
        <v>1434.5613599999999</v>
      </c>
      <c r="L41" s="64">
        <f t="shared" si="3"/>
        <v>0</v>
      </c>
      <c r="M41" s="64">
        <f t="shared" si="3"/>
        <v>0</v>
      </c>
      <c r="N41" s="64">
        <f t="shared" si="3"/>
        <v>0</v>
      </c>
      <c r="O41" s="64">
        <f t="shared" si="3"/>
        <v>0</v>
      </c>
      <c r="P41" s="64">
        <f t="shared" si="3"/>
        <v>0</v>
      </c>
      <c r="Q41" s="64">
        <f t="shared" si="3"/>
        <v>0</v>
      </c>
    </row>
    <row r="42" spans="1:17" s="2" customFormat="1" ht="11.25" x14ac:dyDescent="0.2">
      <c r="A42" s="36" t="s">
        <v>239</v>
      </c>
      <c r="B42" s="36"/>
      <c r="C42" s="41"/>
      <c r="D42" s="37"/>
      <c r="E42" s="41"/>
      <c r="F42" s="40">
        <f t="shared" si="0"/>
        <v>146982.53</v>
      </c>
      <c r="G42" s="40">
        <f>G22+G23+G28+G29+G30+G32+G34+G35+G36+G37+G38+G39</f>
        <v>28700</v>
      </c>
      <c r="H42" s="40">
        <f t="shared" ref="H42:J42" si="4">H22+H23+H28+H29+H30+H32+H34+H35+H36+H37+H38+H39</f>
        <v>20643.5</v>
      </c>
      <c r="I42" s="40">
        <f t="shared" si="4"/>
        <v>31312</v>
      </c>
      <c r="J42" s="40">
        <f t="shared" si="4"/>
        <v>32627</v>
      </c>
      <c r="K42" s="107">
        <f>K22+K23+K28+K29+K30+K32+K34+K35+K36+K37+K38+K39</f>
        <v>33700.03</v>
      </c>
      <c r="L42" s="64">
        <f t="shared" ref="L42:Q42" si="5">L22+L23+L28+L29+L30+L32+L34+L35+L36+L37+L38+L39</f>
        <v>0</v>
      </c>
      <c r="M42" s="64">
        <f t="shared" si="5"/>
        <v>0</v>
      </c>
      <c r="N42" s="64">
        <f t="shared" si="5"/>
        <v>0</v>
      </c>
      <c r="O42" s="64">
        <f t="shared" si="5"/>
        <v>0</v>
      </c>
      <c r="P42" s="64">
        <f t="shared" si="5"/>
        <v>0</v>
      </c>
      <c r="Q42" s="64">
        <f t="shared" si="5"/>
        <v>0</v>
      </c>
    </row>
    <row r="43" spans="1:17" s="2" customFormat="1" ht="12.75" customHeight="1" x14ac:dyDescent="0.2">
      <c r="A43" s="78" t="s">
        <v>140</v>
      </c>
      <c r="B43" s="79"/>
      <c r="C43" s="79"/>
      <c r="D43" s="79"/>
      <c r="E43" s="79"/>
      <c r="F43" s="79"/>
      <c r="G43" s="79"/>
      <c r="H43" s="79"/>
      <c r="I43" s="79"/>
      <c r="J43" s="79"/>
      <c r="K43" s="79"/>
      <c r="L43" s="30"/>
      <c r="M43" s="30"/>
      <c r="N43" s="30"/>
      <c r="O43" s="30"/>
      <c r="P43" s="30"/>
      <c r="Q43" s="30"/>
    </row>
    <row r="44" spans="1:17" s="2" customFormat="1" ht="44.25" customHeight="1" x14ac:dyDescent="0.2">
      <c r="A44" s="14" t="s">
        <v>141</v>
      </c>
      <c r="B44" s="36" t="s">
        <v>142</v>
      </c>
      <c r="C44" s="41" t="s">
        <v>143</v>
      </c>
      <c r="D44" s="37" t="s">
        <v>144</v>
      </c>
      <c r="E44" s="41" t="s">
        <v>105</v>
      </c>
      <c r="F44" s="40">
        <f>SUM(G44:Q44)</f>
        <v>4000</v>
      </c>
      <c r="G44" s="40">
        <v>0</v>
      </c>
      <c r="H44" s="55">
        <v>0</v>
      </c>
      <c r="I44" s="40">
        <v>4000</v>
      </c>
      <c r="J44" s="40">
        <v>0</v>
      </c>
      <c r="K44" s="107">
        <v>0</v>
      </c>
      <c r="L44" s="64">
        <v>0</v>
      </c>
      <c r="M44" s="64">
        <v>0</v>
      </c>
      <c r="N44" s="64">
        <v>0</v>
      </c>
      <c r="O44" s="64">
        <v>0</v>
      </c>
      <c r="P44" s="64">
        <v>0</v>
      </c>
      <c r="Q44" s="64">
        <v>0</v>
      </c>
    </row>
    <row r="45" spans="1:17" s="2" customFormat="1" ht="35.25" customHeight="1" x14ac:dyDescent="0.2">
      <c r="A45" s="15"/>
      <c r="B45" s="36" t="s">
        <v>145</v>
      </c>
      <c r="C45" s="41"/>
      <c r="D45" s="37" t="s">
        <v>99</v>
      </c>
      <c r="E45" s="41" t="s">
        <v>105</v>
      </c>
      <c r="F45" s="40">
        <f>SUM(G45:Q45)</f>
        <v>2990</v>
      </c>
      <c r="G45" s="40">
        <v>0</v>
      </c>
      <c r="H45" s="55">
        <v>0</v>
      </c>
      <c r="I45" s="40">
        <v>2990</v>
      </c>
      <c r="J45" s="40">
        <v>0</v>
      </c>
      <c r="K45" s="107">
        <v>0</v>
      </c>
      <c r="L45" s="64">
        <v>0</v>
      </c>
      <c r="M45" s="64">
        <v>0</v>
      </c>
      <c r="N45" s="64">
        <v>0</v>
      </c>
      <c r="O45" s="64">
        <v>0</v>
      </c>
      <c r="P45" s="64">
        <v>0</v>
      </c>
      <c r="Q45" s="64">
        <v>0</v>
      </c>
    </row>
    <row r="46" spans="1:17" s="2" customFormat="1" ht="22.5" x14ac:dyDescent="0.2">
      <c r="A46" s="15"/>
      <c r="B46" s="36" t="s">
        <v>146</v>
      </c>
      <c r="C46" s="41" t="s">
        <v>147</v>
      </c>
      <c r="D46" s="37" t="s">
        <v>148</v>
      </c>
      <c r="E46" s="41" t="s">
        <v>105</v>
      </c>
      <c r="F46" s="40">
        <f>SUM(G46:Q46)</f>
        <v>3500</v>
      </c>
      <c r="G46" s="40">
        <v>0</v>
      </c>
      <c r="H46" s="55">
        <v>0</v>
      </c>
      <c r="I46" s="40">
        <v>3500</v>
      </c>
      <c r="J46" s="40">
        <v>0</v>
      </c>
      <c r="K46" s="107">
        <v>0</v>
      </c>
      <c r="L46" s="64">
        <v>0</v>
      </c>
      <c r="M46" s="64">
        <v>0</v>
      </c>
      <c r="N46" s="64">
        <v>0</v>
      </c>
      <c r="O46" s="64">
        <v>0</v>
      </c>
      <c r="P46" s="64">
        <v>0</v>
      </c>
      <c r="Q46" s="64">
        <v>0</v>
      </c>
    </row>
    <row r="47" spans="1:17" s="2" customFormat="1" ht="48" customHeight="1" x14ac:dyDescent="0.2">
      <c r="A47" s="21"/>
      <c r="B47" s="36" t="s">
        <v>149</v>
      </c>
      <c r="C47" s="41" t="s">
        <v>150</v>
      </c>
      <c r="D47" s="37" t="s">
        <v>151</v>
      </c>
      <c r="E47" s="41" t="s">
        <v>105</v>
      </c>
      <c r="F47" s="40">
        <f>SUM(G47:Q47)</f>
        <v>11200</v>
      </c>
      <c r="G47" s="40">
        <v>0</v>
      </c>
      <c r="H47" s="55">
        <v>0</v>
      </c>
      <c r="I47" s="40">
        <v>4500</v>
      </c>
      <c r="J47" s="40">
        <v>6700</v>
      </c>
      <c r="K47" s="107">
        <v>0</v>
      </c>
      <c r="L47" s="64">
        <v>0</v>
      </c>
      <c r="M47" s="64">
        <v>0</v>
      </c>
      <c r="N47" s="64">
        <v>0</v>
      </c>
      <c r="O47" s="64">
        <v>0</v>
      </c>
      <c r="P47" s="64">
        <v>0</v>
      </c>
      <c r="Q47" s="64">
        <v>0</v>
      </c>
    </row>
    <row r="48" spans="1:17" s="2" customFormat="1" ht="67.5" x14ac:dyDescent="0.2">
      <c r="A48" s="36" t="s">
        <v>152</v>
      </c>
      <c r="B48" s="36"/>
      <c r="C48" s="41"/>
      <c r="D48" s="37" t="s">
        <v>266</v>
      </c>
      <c r="E48" s="41"/>
      <c r="F48" s="40">
        <f>SUM(G48:Q48)</f>
        <v>0</v>
      </c>
      <c r="G48" s="40">
        <v>0</v>
      </c>
      <c r="H48" s="55">
        <v>0</v>
      </c>
      <c r="I48" s="40">
        <v>0</v>
      </c>
      <c r="J48" s="40">
        <v>0</v>
      </c>
      <c r="K48" s="107">
        <v>0</v>
      </c>
      <c r="L48" s="64">
        <v>0</v>
      </c>
      <c r="M48" s="64">
        <v>0</v>
      </c>
      <c r="N48" s="64">
        <v>0</v>
      </c>
      <c r="O48" s="64">
        <v>0</v>
      </c>
      <c r="P48" s="64">
        <v>0</v>
      </c>
      <c r="Q48" s="64">
        <v>0</v>
      </c>
    </row>
    <row r="49" spans="1:17" s="2" customFormat="1" ht="11.25" x14ac:dyDescent="0.2">
      <c r="A49" s="69" t="s">
        <v>153</v>
      </c>
      <c r="B49" s="69" t="s">
        <v>154</v>
      </c>
      <c r="C49" s="83" t="s">
        <v>155</v>
      </c>
      <c r="D49" s="37" t="s">
        <v>156</v>
      </c>
      <c r="E49" s="83"/>
      <c r="F49" s="68">
        <f>SUM(G49:Q52)</f>
        <v>0</v>
      </c>
      <c r="G49" s="68">
        <v>0</v>
      </c>
      <c r="H49" s="68">
        <v>0</v>
      </c>
      <c r="I49" s="68">
        <v>0</v>
      </c>
      <c r="J49" s="68">
        <v>0</v>
      </c>
      <c r="K49" s="111">
        <v>0</v>
      </c>
      <c r="L49" s="80">
        <v>0</v>
      </c>
      <c r="M49" s="80">
        <v>0</v>
      </c>
      <c r="N49" s="68">
        <v>0</v>
      </c>
      <c r="O49" s="68">
        <v>0</v>
      </c>
      <c r="P49" s="68">
        <v>0</v>
      </c>
      <c r="Q49" s="68">
        <v>0</v>
      </c>
    </row>
    <row r="50" spans="1:17" s="2" customFormat="1" ht="22.5" x14ac:dyDescent="0.2">
      <c r="A50" s="69"/>
      <c r="B50" s="69"/>
      <c r="C50" s="83"/>
      <c r="D50" s="37" t="s">
        <v>157</v>
      </c>
      <c r="E50" s="83"/>
      <c r="F50" s="68"/>
      <c r="G50" s="68"/>
      <c r="H50" s="68"/>
      <c r="I50" s="68"/>
      <c r="J50" s="68"/>
      <c r="K50" s="111"/>
      <c r="L50" s="81"/>
      <c r="M50" s="81"/>
      <c r="N50" s="68"/>
      <c r="O50" s="68"/>
      <c r="P50" s="68"/>
      <c r="Q50" s="68"/>
    </row>
    <row r="51" spans="1:17" s="2" customFormat="1" ht="11.25" x14ac:dyDescent="0.2">
      <c r="A51" s="69"/>
      <c r="B51" s="69"/>
      <c r="C51" s="83"/>
      <c r="D51" s="37" t="s">
        <v>158</v>
      </c>
      <c r="E51" s="83"/>
      <c r="F51" s="68"/>
      <c r="G51" s="68"/>
      <c r="H51" s="68"/>
      <c r="I51" s="68"/>
      <c r="J51" s="68"/>
      <c r="K51" s="111"/>
      <c r="L51" s="81"/>
      <c r="M51" s="81"/>
      <c r="N51" s="68"/>
      <c r="O51" s="68"/>
      <c r="P51" s="68"/>
      <c r="Q51" s="68"/>
    </row>
    <row r="52" spans="1:17" s="2" customFormat="1" ht="22.5" x14ac:dyDescent="0.2">
      <c r="A52" s="69"/>
      <c r="B52" s="69"/>
      <c r="C52" s="83"/>
      <c r="D52" s="37" t="s">
        <v>232</v>
      </c>
      <c r="E52" s="83"/>
      <c r="F52" s="68"/>
      <c r="G52" s="68"/>
      <c r="H52" s="68"/>
      <c r="I52" s="68"/>
      <c r="J52" s="68"/>
      <c r="K52" s="111"/>
      <c r="L52" s="82"/>
      <c r="M52" s="82"/>
      <c r="N52" s="68"/>
      <c r="O52" s="68"/>
      <c r="P52" s="68"/>
      <c r="Q52" s="68"/>
    </row>
    <row r="53" spans="1:17" s="2" customFormat="1" ht="36" customHeight="1" x14ac:dyDescent="0.2">
      <c r="A53" s="69" t="s">
        <v>159</v>
      </c>
      <c r="B53" s="36" t="s">
        <v>160</v>
      </c>
      <c r="C53" s="41" t="s">
        <v>161</v>
      </c>
      <c r="D53" s="37" t="s">
        <v>148</v>
      </c>
      <c r="E53" s="41" t="s">
        <v>105</v>
      </c>
      <c r="F53" s="40">
        <f>SUM(G53:Q53)</f>
        <v>150</v>
      </c>
      <c r="G53" s="40">
        <v>50</v>
      </c>
      <c r="H53" s="55">
        <v>50</v>
      </c>
      <c r="I53" s="40">
        <v>50</v>
      </c>
      <c r="J53" s="40">
        <v>0</v>
      </c>
      <c r="K53" s="107">
        <v>0</v>
      </c>
      <c r="L53" s="64">
        <v>0</v>
      </c>
      <c r="M53" s="64">
        <v>0</v>
      </c>
      <c r="N53" s="64">
        <v>0</v>
      </c>
      <c r="O53" s="64">
        <v>0</v>
      </c>
      <c r="P53" s="64">
        <v>0</v>
      </c>
      <c r="Q53" s="64">
        <v>0</v>
      </c>
    </row>
    <row r="54" spans="1:17" s="2" customFormat="1" ht="57.75" customHeight="1" x14ac:dyDescent="0.2">
      <c r="A54" s="69"/>
      <c r="B54" s="36" t="s">
        <v>162</v>
      </c>
      <c r="C54" s="41" t="s">
        <v>163</v>
      </c>
      <c r="D54" s="37" t="s">
        <v>232</v>
      </c>
      <c r="E54" s="41" t="s">
        <v>105</v>
      </c>
      <c r="F54" s="40">
        <f>SUM(G54:Q54)</f>
        <v>3600</v>
      </c>
      <c r="G54" s="40">
        <v>0</v>
      </c>
      <c r="H54" s="55">
        <v>0</v>
      </c>
      <c r="I54" s="40">
        <v>600</v>
      </c>
      <c r="J54" s="40">
        <v>2400</v>
      </c>
      <c r="K54" s="107">
        <v>600</v>
      </c>
      <c r="L54" s="64">
        <v>0</v>
      </c>
      <c r="M54" s="64">
        <v>0</v>
      </c>
      <c r="N54" s="64">
        <v>0</v>
      </c>
      <c r="O54" s="64">
        <v>0</v>
      </c>
      <c r="P54" s="64">
        <v>0</v>
      </c>
      <c r="Q54" s="64">
        <v>0</v>
      </c>
    </row>
    <row r="55" spans="1:17" s="2" customFormat="1" ht="11.25" x14ac:dyDescent="0.2">
      <c r="A55" s="69" t="s">
        <v>164</v>
      </c>
      <c r="B55" s="69"/>
      <c r="C55" s="83"/>
      <c r="D55" s="37" t="s">
        <v>156</v>
      </c>
      <c r="E55" s="93"/>
      <c r="F55" s="68">
        <f>SUM(G55:Q58)</f>
        <v>0</v>
      </c>
      <c r="G55" s="68">
        <v>0</v>
      </c>
      <c r="H55" s="68">
        <v>0</v>
      </c>
      <c r="I55" s="68">
        <v>0</v>
      </c>
      <c r="J55" s="68">
        <v>0</v>
      </c>
      <c r="K55" s="111">
        <v>0</v>
      </c>
      <c r="L55" s="80">
        <v>0</v>
      </c>
      <c r="M55" s="80">
        <v>0</v>
      </c>
      <c r="N55" s="68">
        <v>0</v>
      </c>
      <c r="O55" s="68">
        <v>0</v>
      </c>
      <c r="P55" s="68">
        <v>0</v>
      </c>
      <c r="Q55" s="68">
        <v>0</v>
      </c>
    </row>
    <row r="56" spans="1:17" s="2" customFormat="1" ht="22.5" x14ac:dyDescent="0.2">
      <c r="A56" s="69"/>
      <c r="B56" s="69"/>
      <c r="C56" s="83"/>
      <c r="D56" s="37" t="s">
        <v>157</v>
      </c>
      <c r="E56" s="83"/>
      <c r="F56" s="68"/>
      <c r="G56" s="68"/>
      <c r="H56" s="68"/>
      <c r="I56" s="68"/>
      <c r="J56" s="68"/>
      <c r="K56" s="111"/>
      <c r="L56" s="81"/>
      <c r="M56" s="81"/>
      <c r="N56" s="68"/>
      <c r="O56" s="68"/>
      <c r="P56" s="68"/>
      <c r="Q56" s="68"/>
    </row>
    <row r="57" spans="1:17" s="2" customFormat="1" ht="11.25" x14ac:dyDescent="0.2">
      <c r="A57" s="69"/>
      <c r="B57" s="69"/>
      <c r="C57" s="83"/>
      <c r="D57" s="37" t="s">
        <v>158</v>
      </c>
      <c r="E57" s="83"/>
      <c r="F57" s="68"/>
      <c r="G57" s="68"/>
      <c r="H57" s="68"/>
      <c r="I57" s="68"/>
      <c r="J57" s="68"/>
      <c r="K57" s="111"/>
      <c r="L57" s="81"/>
      <c r="M57" s="81"/>
      <c r="N57" s="68"/>
      <c r="O57" s="68"/>
      <c r="P57" s="68"/>
      <c r="Q57" s="68"/>
    </row>
    <row r="58" spans="1:17" s="2" customFormat="1" ht="22.5" x14ac:dyDescent="0.2">
      <c r="A58" s="69"/>
      <c r="B58" s="69"/>
      <c r="C58" s="83"/>
      <c r="D58" s="37" t="s">
        <v>232</v>
      </c>
      <c r="E58" s="83"/>
      <c r="F58" s="68"/>
      <c r="G58" s="68"/>
      <c r="H58" s="68"/>
      <c r="I58" s="68"/>
      <c r="J58" s="68"/>
      <c r="K58" s="111"/>
      <c r="L58" s="82"/>
      <c r="M58" s="82"/>
      <c r="N58" s="68"/>
      <c r="O58" s="68"/>
      <c r="P58" s="68"/>
      <c r="Q58" s="68"/>
    </row>
    <row r="59" spans="1:17" s="2" customFormat="1" ht="11.25" x14ac:dyDescent="0.2">
      <c r="A59" s="69" t="s">
        <v>165</v>
      </c>
      <c r="B59" s="36" t="s">
        <v>166</v>
      </c>
      <c r="C59" s="41" t="s">
        <v>167</v>
      </c>
      <c r="D59" s="37" t="s">
        <v>148</v>
      </c>
      <c r="E59" s="41"/>
      <c r="F59" s="40">
        <f>SUM(G59:Q59)</f>
        <v>0</v>
      </c>
      <c r="G59" s="40">
        <v>0</v>
      </c>
      <c r="H59" s="55">
        <v>0</v>
      </c>
      <c r="I59" s="40">
        <v>0</v>
      </c>
      <c r="J59" s="40">
        <v>0</v>
      </c>
      <c r="K59" s="107">
        <v>0</v>
      </c>
      <c r="L59" s="64">
        <v>0</v>
      </c>
      <c r="M59" s="64">
        <v>0</v>
      </c>
      <c r="N59" s="64">
        <v>0</v>
      </c>
      <c r="O59" s="64">
        <v>0</v>
      </c>
      <c r="P59" s="64">
        <v>0</v>
      </c>
      <c r="Q59" s="64">
        <v>0</v>
      </c>
    </row>
    <row r="60" spans="1:17" s="2" customFormat="1" ht="22.5" x14ac:dyDescent="0.2">
      <c r="A60" s="69"/>
      <c r="B60" s="36" t="s">
        <v>169</v>
      </c>
      <c r="C60" s="83" t="s">
        <v>167</v>
      </c>
      <c r="D60" s="92" t="s">
        <v>232</v>
      </c>
      <c r="E60" s="74"/>
      <c r="F60" s="68">
        <f>SUM(G60:Q61)</f>
        <v>0</v>
      </c>
      <c r="G60" s="68">
        <v>0</v>
      </c>
      <c r="H60" s="68">
        <v>0</v>
      </c>
      <c r="I60" s="68">
        <v>0</v>
      </c>
      <c r="J60" s="68">
        <v>0</v>
      </c>
      <c r="K60" s="111">
        <v>0</v>
      </c>
      <c r="L60" s="80">
        <v>0</v>
      </c>
      <c r="M60" s="80">
        <v>0</v>
      </c>
      <c r="N60" s="68">
        <v>0</v>
      </c>
      <c r="O60" s="68">
        <v>0</v>
      </c>
      <c r="P60" s="68">
        <v>0</v>
      </c>
      <c r="Q60" s="68">
        <v>0</v>
      </c>
    </row>
    <row r="61" spans="1:17" s="2" customFormat="1" ht="11.25" x14ac:dyDescent="0.2">
      <c r="A61" s="69"/>
      <c r="B61" s="36" t="s">
        <v>170</v>
      </c>
      <c r="C61" s="83"/>
      <c r="D61" s="92"/>
      <c r="E61" s="75"/>
      <c r="F61" s="68"/>
      <c r="G61" s="68"/>
      <c r="H61" s="68"/>
      <c r="I61" s="68"/>
      <c r="J61" s="68"/>
      <c r="K61" s="111"/>
      <c r="L61" s="82"/>
      <c r="M61" s="82"/>
      <c r="N61" s="68"/>
      <c r="O61" s="68"/>
      <c r="P61" s="68"/>
      <c r="Q61" s="68"/>
    </row>
    <row r="62" spans="1:17" s="2" customFormat="1" ht="22.5" x14ac:dyDescent="0.2">
      <c r="A62" s="69" t="s">
        <v>171</v>
      </c>
      <c r="B62" s="36" t="s">
        <v>172</v>
      </c>
      <c r="C62" s="41" t="s">
        <v>173</v>
      </c>
      <c r="D62" s="37" t="s">
        <v>99</v>
      </c>
      <c r="E62" s="41" t="s">
        <v>105</v>
      </c>
      <c r="F62" s="40">
        <f t="shared" ref="F62:F97" si="6">SUM(G62:Q62)</f>
        <v>1917.2799999999997</v>
      </c>
      <c r="G62" s="40">
        <v>717.68</v>
      </c>
      <c r="H62" s="55">
        <v>612.02</v>
      </c>
      <c r="I62" s="40">
        <v>587.58000000000004</v>
      </c>
      <c r="J62" s="40">
        <v>0</v>
      </c>
      <c r="K62" s="107">
        <v>0</v>
      </c>
      <c r="L62" s="64">
        <v>0</v>
      </c>
      <c r="M62" s="64">
        <v>0</v>
      </c>
      <c r="N62" s="64">
        <v>0</v>
      </c>
      <c r="O62" s="64">
        <v>0</v>
      </c>
      <c r="P62" s="64">
        <v>0</v>
      </c>
      <c r="Q62" s="64">
        <v>0</v>
      </c>
    </row>
    <row r="63" spans="1:17" s="2" customFormat="1" ht="33.75" x14ac:dyDescent="0.2">
      <c r="A63" s="69"/>
      <c r="B63" s="36" t="s">
        <v>233</v>
      </c>
      <c r="C63" s="41" t="s">
        <v>174</v>
      </c>
      <c r="D63" s="37" t="s">
        <v>232</v>
      </c>
      <c r="E63" s="41" t="s">
        <v>105</v>
      </c>
      <c r="F63" s="40">
        <f t="shared" si="6"/>
        <v>673.34</v>
      </c>
      <c r="G63" s="40">
        <v>0</v>
      </c>
      <c r="H63" s="55">
        <v>673.34</v>
      </c>
      <c r="I63" s="40">
        <v>0</v>
      </c>
      <c r="J63" s="40">
        <v>0</v>
      </c>
      <c r="K63" s="107">
        <v>0</v>
      </c>
      <c r="L63" s="64">
        <v>0</v>
      </c>
      <c r="M63" s="64">
        <v>0</v>
      </c>
      <c r="N63" s="64">
        <v>0</v>
      </c>
      <c r="O63" s="64">
        <v>0</v>
      </c>
      <c r="P63" s="64">
        <v>0</v>
      </c>
      <c r="Q63" s="64">
        <v>0</v>
      </c>
    </row>
    <row r="64" spans="1:17" s="2" customFormat="1" ht="33.75" x14ac:dyDescent="0.2">
      <c r="A64" s="84" t="s">
        <v>175</v>
      </c>
      <c r="B64" s="36" t="s">
        <v>176</v>
      </c>
      <c r="C64" s="41" t="s">
        <v>167</v>
      </c>
      <c r="D64" s="37" t="s">
        <v>148</v>
      </c>
      <c r="E64" s="41" t="s">
        <v>105</v>
      </c>
      <c r="F64" s="40">
        <f t="shared" si="6"/>
        <v>4500</v>
      </c>
      <c r="G64" s="40">
        <v>0</v>
      </c>
      <c r="H64" s="55">
        <v>2000</v>
      </c>
      <c r="I64" s="40">
        <v>2500</v>
      </c>
      <c r="J64" s="40">
        <v>0</v>
      </c>
      <c r="K64" s="107">
        <v>0</v>
      </c>
      <c r="L64" s="64">
        <v>0</v>
      </c>
      <c r="M64" s="64">
        <v>0</v>
      </c>
      <c r="N64" s="64">
        <v>0</v>
      </c>
      <c r="O64" s="64">
        <v>0</v>
      </c>
      <c r="P64" s="64">
        <v>0</v>
      </c>
      <c r="Q64" s="64">
        <v>0</v>
      </c>
    </row>
    <row r="65" spans="1:17" s="2" customFormat="1" ht="22.5" x14ac:dyDescent="0.2">
      <c r="A65" s="85"/>
      <c r="B65" s="36" t="s">
        <v>300</v>
      </c>
      <c r="C65" s="41" t="s">
        <v>174</v>
      </c>
      <c r="D65" s="37" t="s">
        <v>177</v>
      </c>
      <c r="E65" s="41" t="s">
        <v>299</v>
      </c>
      <c r="F65" s="40">
        <f t="shared" si="6"/>
        <v>9424.1200000000008</v>
      </c>
      <c r="G65" s="40">
        <v>0</v>
      </c>
      <c r="H65" s="55">
        <v>0</v>
      </c>
      <c r="I65" s="40">
        <v>0</v>
      </c>
      <c r="J65" s="40">
        <v>9424.1200000000008</v>
      </c>
      <c r="K65" s="108">
        <v>0</v>
      </c>
      <c r="L65" s="64">
        <v>0</v>
      </c>
      <c r="M65" s="64">
        <v>0</v>
      </c>
      <c r="N65" s="64">
        <v>0</v>
      </c>
      <c r="O65" s="64">
        <v>0</v>
      </c>
      <c r="P65" s="64">
        <v>0</v>
      </c>
      <c r="Q65" s="64">
        <v>0</v>
      </c>
    </row>
    <row r="66" spans="1:17" s="2" customFormat="1" ht="22.5" x14ac:dyDescent="0.2">
      <c r="A66" s="85"/>
      <c r="B66" s="36" t="s">
        <v>297</v>
      </c>
      <c r="C66" s="41" t="s">
        <v>301</v>
      </c>
      <c r="D66" s="37" t="s">
        <v>177</v>
      </c>
      <c r="E66" s="41" t="s">
        <v>299</v>
      </c>
      <c r="F66" s="40">
        <f t="shared" si="6"/>
        <v>8781.6</v>
      </c>
      <c r="G66" s="40">
        <v>0</v>
      </c>
      <c r="H66" s="55">
        <v>0</v>
      </c>
      <c r="I66" s="40">
        <v>0</v>
      </c>
      <c r="J66" s="40">
        <v>0</v>
      </c>
      <c r="K66" s="109">
        <f>6674.7+2106.9</f>
        <v>8781.6</v>
      </c>
      <c r="L66" s="64">
        <v>0</v>
      </c>
      <c r="M66" s="64">
        <v>0</v>
      </c>
      <c r="N66" s="64">
        <v>0</v>
      </c>
      <c r="O66" s="64">
        <v>0</v>
      </c>
      <c r="P66" s="64">
        <v>0</v>
      </c>
      <c r="Q66" s="64">
        <v>0</v>
      </c>
    </row>
    <row r="67" spans="1:17" s="2" customFormat="1" ht="22.5" x14ac:dyDescent="0.2">
      <c r="A67" s="85"/>
      <c r="B67" s="36" t="s">
        <v>298</v>
      </c>
      <c r="C67" s="41" t="s">
        <v>301</v>
      </c>
      <c r="D67" s="37" t="s">
        <v>177</v>
      </c>
      <c r="E67" s="41" t="s">
        <v>168</v>
      </c>
      <c r="F67" s="40">
        <f t="shared" si="6"/>
        <v>9400</v>
      </c>
      <c r="G67" s="40">
        <v>0</v>
      </c>
      <c r="H67" s="55">
        <v>0</v>
      </c>
      <c r="I67" s="40">
        <v>0</v>
      </c>
      <c r="J67" s="40">
        <v>0</v>
      </c>
      <c r="K67" s="109">
        <f>6700+2700</f>
        <v>9400</v>
      </c>
      <c r="L67" s="64">
        <v>0</v>
      </c>
      <c r="M67" s="64">
        <v>0</v>
      </c>
      <c r="N67" s="64">
        <v>0</v>
      </c>
      <c r="O67" s="64">
        <v>0</v>
      </c>
      <c r="P67" s="64">
        <v>0</v>
      </c>
      <c r="Q67" s="64">
        <v>0</v>
      </c>
    </row>
    <row r="68" spans="1:17" s="2" customFormat="1" ht="22.5" x14ac:dyDescent="0.2">
      <c r="A68" s="86"/>
      <c r="B68" s="36" t="s">
        <v>291</v>
      </c>
      <c r="C68" s="41" t="s">
        <v>292</v>
      </c>
      <c r="D68" s="41" t="s">
        <v>177</v>
      </c>
      <c r="E68" s="41" t="s">
        <v>168</v>
      </c>
      <c r="F68" s="40">
        <f t="shared" si="6"/>
        <v>3299.1911700000001</v>
      </c>
      <c r="G68" s="40">
        <v>0</v>
      </c>
      <c r="H68" s="55">
        <v>0</v>
      </c>
      <c r="I68" s="40">
        <v>0</v>
      </c>
      <c r="J68" s="33">
        <v>3299.1911700000001</v>
      </c>
      <c r="K68" s="112">
        <v>0</v>
      </c>
      <c r="L68" s="64">
        <v>0</v>
      </c>
      <c r="M68" s="64">
        <v>0</v>
      </c>
      <c r="N68" s="64">
        <v>0</v>
      </c>
      <c r="O68" s="64">
        <v>0</v>
      </c>
      <c r="P68" s="64">
        <v>0</v>
      </c>
      <c r="Q68" s="64">
        <v>0</v>
      </c>
    </row>
    <row r="69" spans="1:17" s="2" customFormat="1" ht="35.25" customHeight="1" x14ac:dyDescent="0.2">
      <c r="A69" s="69" t="s">
        <v>178</v>
      </c>
      <c r="B69" s="36" t="s">
        <v>179</v>
      </c>
      <c r="C69" s="41" t="s">
        <v>180</v>
      </c>
      <c r="D69" s="37" t="s">
        <v>181</v>
      </c>
      <c r="E69" s="41" t="s">
        <v>105</v>
      </c>
      <c r="F69" s="40">
        <f t="shared" si="6"/>
        <v>45</v>
      </c>
      <c r="G69" s="40">
        <v>0</v>
      </c>
      <c r="H69" s="55">
        <v>3.8</v>
      </c>
      <c r="I69" s="40">
        <v>15.4</v>
      </c>
      <c r="J69" s="40">
        <v>25.8</v>
      </c>
      <c r="K69" s="107">
        <v>0</v>
      </c>
      <c r="L69" s="64">
        <v>0</v>
      </c>
      <c r="M69" s="64">
        <v>0</v>
      </c>
      <c r="N69" s="64">
        <v>0</v>
      </c>
      <c r="O69" s="64">
        <v>0</v>
      </c>
      <c r="P69" s="64">
        <v>0</v>
      </c>
      <c r="Q69" s="64">
        <v>0</v>
      </c>
    </row>
    <row r="70" spans="1:17" s="2" customFormat="1" ht="22.5" x14ac:dyDescent="0.2">
      <c r="A70" s="69"/>
      <c r="B70" s="36" t="s">
        <v>182</v>
      </c>
      <c r="C70" s="41" t="s">
        <v>183</v>
      </c>
      <c r="D70" s="37" t="s">
        <v>232</v>
      </c>
      <c r="E70" s="41" t="s">
        <v>105</v>
      </c>
      <c r="F70" s="40">
        <f t="shared" si="6"/>
        <v>210</v>
      </c>
      <c r="G70" s="40">
        <v>0</v>
      </c>
      <c r="H70" s="55">
        <v>70</v>
      </c>
      <c r="I70" s="40">
        <v>70</v>
      </c>
      <c r="J70" s="40">
        <v>70</v>
      </c>
      <c r="K70" s="107">
        <v>0</v>
      </c>
      <c r="L70" s="64">
        <v>0</v>
      </c>
      <c r="M70" s="64">
        <v>0</v>
      </c>
      <c r="N70" s="64">
        <v>0</v>
      </c>
      <c r="O70" s="64">
        <v>0</v>
      </c>
      <c r="P70" s="64">
        <v>0</v>
      </c>
      <c r="Q70" s="64">
        <v>0</v>
      </c>
    </row>
    <row r="71" spans="1:17" s="2" customFormat="1" ht="22.5" x14ac:dyDescent="0.2">
      <c r="A71" s="69"/>
      <c r="B71" s="36" t="s">
        <v>184</v>
      </c>
      <c r="C71" s="41" t="s">
        <v>185</v>
      </c>
      <c r="D71" s="37" t="s">
        <v>232</v>
      </c>
      <c r="E71" s="41" t="s">
        <v>105</v>
      </c>
      <c r="F71" s="40">
        <f t="shared" si="6"/>
        <v>500</v>
      </c>
      <c r="G71" s="40">
        <v>0</v>
      </c>
      <c r="H71" s="55">
        <v>500</v>
      </c>
      <c r="I71" s="40">
        <v>0</v>
      </c>
      <c r="J71" s="40">
        <v>0</v>
      </c>
      <c r="K71" s="107">
        <v>0</v>
      </c>
      <c r="L71" s="64">
        <v>0</v>
      </c>
      <c r="M71" s="64">
        <v>0</v>
      </c>
      <c r="N71" s="64">
        <v>0</v>
      </c>
      <c r="O71" s="64">
        <v>0</v>
      </c>
      <c r="P71" s="64">
        <v>0</v>
      </c>
      <c r="Q71" s="64">
        <v>0</v>
      </c>
    </row>
    <row r="72" spans="1:17" s="2" customFormat="1" ht="22.5" x14ac:dyDescent="0.2">
      <c r="A72" s="36" t="s">
        <v>186</v>
      </c>
      <c r="B72" s="36" t="s">
        <v>187</v>
      </c>
      <c r="C72" s="41"/>
      <c r="D72" s="37" t="s">
        <v>99</v>
      </c>
      <c r="E72" s="41" t="s">
        <v>105</v>
      </c>
      <c r="F72" s="40">
        <f t="shared" si="6"/>
        <v>6099</v>
      </c>
      <c r="G72" s="40">
        <v>6099</v>
      </c>
      <c r="H72" s="55">
        <v>0</v>
      </c>
      <c r="I72" s="40">
        <v>0</v>
      </c>
      <c r="J72" s="40">
        <v>0</v>
      </c>
      <c r="K72" s="107">
        <v>0</v>
      </c>
      <c r="L72" s="64">
        <v>0</v>
      </c>
      <c r="M72" s="64">
        <v>0</v>
      </c>
      <c r="N72" s="64">
        <v>0</v>
      </c>
      <c r="O72" s="64">
        <v>0</v>
      </c>
      <c r="P72" s="64">
        <v>0</v>
      </c>
      <c r="Q72" s="64">
        <v>0</v>
      </c>
    </row>
    <row r="73" spans="1:17" s="2" customFormat="1" ht="22.5" x14ac:dyDescent="0.2">
      <c r="A73" s="84" t="s">
        <v>188</v>
      </c>
      <c r="B73" s="36" t="s">
        <v>189</v>
      </c>
      <c r="C73" s="41"/>
      <c r="D73" s="37" t="s">
        <v>99</v>
      </c>
      <c r="E73" s="41" t="s">
        <v>105</v>
      </c>
      <c r="F73" s="40">
        <f t="shared" si="6"/>
        <v>4060.2</v>
      </c>
      <c r="G73" s="40">
        <v>4060.2</v>
      </c>
      <c r="H73" s="55">
        <v>0</v>
      </c>
      <c r="I73" s="40">
        <v>0</v>
      </c>
      <c r="J73" s="40">
        <v>0</v>
      </c>
      <c r="K73" s="107">
        <v>0</v>
      </c>
      <c r="L73" s="64">
        <v>0</v>
      </c>
      <c r="M73" s="64">
        <v>0</v>
      </c>
      <c r="N73" s="64">
        <v>0</v>
      </c>
      <c r="O73" s="64">
        <v>0</v>
      </c>
      <c r="P73" s="64">
        <v>0</v>
      </c>
      <c r="Q73" s="64">
        <v>0</v>
      </c>
    </row>
    <row r="74" spans="1:17" s="2" customFormat="1" ht="39" customHeight="1" x14ac:dyDescent="0.2">
      <c r="A74" s="85"/>
      <c r="B74" s="36" t="s">
        <v>190</v>
      </c>
      <c r="C74" s="41"/>
      <c r="D74" s="37" t="s">
        <v>99</v>
      </c>
      <c r="E74" s="41" t="s">
        <v>105</v>
      </c>
      <c r="F74" s="40">
        <f t="shared" si="6"/>
        <v>255.75</v>
      </c>
      <c r="G74" s="40">
        <v>255.75</v>
      </c>
      <c r="H74" s="55">
        <v>0</v>
      </c>
      <c r="I74" s="40">
        <v>0</v>
      </c>
      <c r="J74" s="40">
        <v>0</v>
      </c>
      <c r="K74" s="107">
        <v>0</v>
      </c>
      <c r="L74" s="64">
        <v>0</v>
      </c>
      <c r="M74" s="64">
        <v>0</v>
      </c>
      <c r="N74" s="64">
        <v>0</v>
      </c>
      <c r="O74" s="64">
        <v>0</v>
      </c>
      <c r="P74" s="64">
        <v>0</v>
      </c>
      <c r="Q74" s="64">
        <v>0</v>
      </c>
    </row>
    <row r="75" spans="1:17" s="2" customFormat="1" ht="47.25" customHeight="1" x14ac:dyDescent="0.2">
      <c r="A75" s="85"/>
      <c r="B75" s="36" t="s">
        <v>191</v>
      </c>
      <c r="C75" s="41"/>
      <c r="D75" s="37" t="s">
        <v>99</v>
      </c>
      <c r="E75" s="41" t="s">
        <v>105</v>
      </c>
      <c r="F75" s="40">
        <f t="shared" si="6"/>
        <v>26162.78</v>
      </c>
      <c r="G75" s="40">
        <v>13081.57</v>
      </c>
      <c r="H75" s="55">
        <v>5908.17</v>
      </c>
      <c r="I75" s="40">
        <v>7173.04</v>
      </c>
      <c r="J75" s="40">
        <v>0</v>
      </c>
      <c r="K75" s="107">
        <v>0</v>
      </c>
      <c r="L75" s="64">
        <v>0</v>
      </c>
      <c r="M75" s="64">
        <v>0</v>
      </c>
      <c r="N75" s="64">
        <v>0</v>
      </c>
      <c r="O75" s="64">
        <v>0</v>
      </c>
      <c r="P75" s="64">
        <v>0</v>
      </c>
      <c r="Q75" s="64">
        <v>0</v>
      </c>
    </row>
    <row r="76" spans="1:17" s="2" customFormat="1" ht="48" customHeight="1" x14ac:dyDescent="0.2">
      <c r="A76" s="85"/>
      <c r="B76" s="36" t="s">
        <v>192</v>
      </c>
      <c r="C76" s="41"/>
      <c r="D76" s="37" t="s">
        <v>99</v>
      </c>
      <c r="E76" s="41" t="s">
        <v>105</v>
      </c>
      <c r="F76" s="40">
        <f t="shared" si="6"/>
        <v>13664.73</v>
      </c>
      <c r="G76" s="40">
        <v>6832.33</v>
      </c>
      <c r="H76" s="55">
        <v>4314.7299999999996</v>
      </c>
      <c r="I76" s="40">
        <v>2517.67</v>
      </c>
      <c r="J76" s="40">
        <v>0</v>
      </c>
      <c r="K76" s="107">
        <v>0</v>
      </c>
      <c r="L76" s="64">
        <v>0</v>
      </c>
      <c r="M76" s="64">
        <v>0</v>
      </c>
      <c r="N76" s="64">
        <v>0</v>
      </c>
      <c r="O76" s="64">
        <v>0</v>
      </c>
      <c r="P76" s="64">
        <v>0</v>
      </c>
      <c r="Q76" s="64">
        <v>0</v>
      </c>
    </row>
    <row r="77" spans="1:17" s="2" customFormat="1" ht="40.5" customHeight="1" x14ac:dyDescent="0.2">
      <c r="A77" s="85"/>
      <c r="B77" s="37" t="s">
        <v>193</v>
      </c>
      <c r="C77" s="41"/>
      <c r="D77" s="37" t="s">
        <v>177</v>
      </c>
      <c r="E77" s="41" t="s">
        <v>168</v>
      </c>
      <c r="F77" s="40">
        <f t="shared" si="6"/>
        <v>4370.6715199999999</v>
      </c>
      <c r="G77" s="40">
        <v>0</v>
      </c>
      <c r="H77" s="55">
        <v>0</v>
      </c>
      <c r="I77" s="40">
        <v>0</v>
      </c>
      <c r="J77" s="40">
        <v>4370.6715199999999</v>
      </c>
      <c r="K77" s="108">
        <v>0</v>
      </c>
      <c r="L77" s="64">
        <v>0</v>
      </c>
      <c r="M77" s="64">
        <v>0</v>
      </c>
      <c r="N77" s="64">
        <v>0</v>
      </c>
      <c r="O77" s="64">
        <v>0</v>
      </c>
      <c r="P77" s="64">
        <v>0</v>
      </c>
      <c r="Q77" s="64">
        <v>0</v>
      </c>
    </row>
    <row r="78" spans="1:17" s="2" customFormat="1" ht="22.5" x14ac:dyDescent="0.2">
      <c r="A78" s="85"/>
      <c r="B78" s="37" t="s">
        <v>194</v>
      </c>
      <c r="C78" s="41"/>
      <c r="D78" s="37" t="s">
        <v>177</v>
      </c>
      <c r="E78" s="41" t="s">
        <v>168</v>
      </c>
      <c r="F78" s="40">
        <f t="shared" si="6"/>
        <v>410.988</v>
      </c>
      <c r="G78" s="40">
        <v>0</v>
      </c>
      <c r="H78" s="55">
        <v>0</v>
      </c>
      <c r="I78" s="40">
        <v>0</v>
      </c>
      <c r="J78" s="40">
        <v>410.988</v>
      </c>
      <c r="K78" s="108">
        <v>0</v>
      </c>
      <c r="L78" s="64">
        <v>0</v>
      </c>
      <c r="M78" s="64">
        <v>0</v>
      </c>
      <c r="N78" s="64">
        <v>0</v>
      </c>
      <c r="O78" s="64">
        <v>0</v>
      </c>
      <c r="P78" s="64">
        <v>0</v>
      </c>
      <c r="Q78" s="64">
        <v>0</v>
      </c>
    </row>
    <row r="79" spans="1:17" s="2" customFormat="1" ht="64.5" customHeight="1" x14ac:dyDescent="0.2">
      <c r="A79" s="85"/>
      <c r="B79" s="37" t="s">
        <v>262</v>
      </c>
      <c r="C79" s="41"/>
      <c r="D79" s="37" t="s">
        <v>177</v>
      </c>
      <c r="E79" s="41" t="s">
        <v>168</v>
      </c>
      <c r="F79" s="40">
        <f t="shared" si="6"/>
        <v>2935.1375499999999</v>
      </c>
      <c r="G79" s="40">
        <v>0</v>
      </c>
      <c r="H79" s="55">
        <v>0</v>
      </c>
      <c r="I79" s="40">
        <v>0</v>
      </c>
      <c r="J79" s="40">
        <v>2935.1375499999999</v>
      </c>
      <c r="K79" s="108">
        <v>0</v>
      </c>
      <c r="L79" s="64">
        <v>0</v>
      </c>
      <c r="M79" s="64">
        <v>0</v>
      </c>
      <c r="N79" s="64">
        <v>0</v>
      </c>
      <c r="O79" s="64">
        <v>0</v>
      </c>
      <c r="P79" s="64">
        <v>0</v>
      </c>
      <c r="Q79" s="64">
        <v>0</v>
      </c>
    </row>
    <row r="80" spans="1:17" s="2" customFormat="1" ht="22.5" x14ac:dyDescent="0.2">
      <c r="A80" s="85"/>
      <c r="B80" s="37" t="s">
        <v>195</v>
      </c>
      <c r="C80" s="41"/>
      <c r="D80" s="37" t="s">
        <v>177</v>
      </c>
      <c r="E80" s="41" t="s">
        <v>168</v>
      </c>
      <c r="F80" s="40">
        <f t="shared" si="6"/>
        <v>4634.7206100000003</v>
      </c>
      <c r="G80" s="40">
        <v>0</v>
      </c>
      <c r="H80" s="55">
        <v>0</v>
      </c>
      <c r="I80" s="40">
        <v>0</v>
      </c>
      <c r="J80" s="40">
        <v>4634.7206100000003</v>
      </c>
      <c r="K80" s="108">
        <v>0</v>
      </c>
      <c r="L80" s="64">
        <v>0</v>
      </c>
      <c r="M80" s="64">
        <v>0</v>
      </c>
      <c r="N80" s="64">
        <v>0</v>
      </c>
      <c r="O80" s="64">
        <v>0</v>
      </c>
      <c r="P80" s="64">
        <v>0</v>
      </c>
      <c r="Q80" s="64">
        <v>0</v>
      </c>
    </row>
    <row r="81" spans="1:17" s="2" customFormat="1" ht="22.5" x14ac:dyDescent="0.2">
      <c r="A81" s="85"/>
      <c r="B81" s="37" t="s">
        <v>196</v>
      </c>
      <c r="C81" s="41"/>
      <c r="D81" s="37" t="s">
        <v>177</v>
      </c>
      <c r="E81" s="41" t="s">
        <v>168</v>
      </c>
      <c r="F81" s="40">
        <f t="shared" si="6"/>
        <v>3948.05503</v>
      </c>
      <c r="G81" s="40">
        <v>0</v>
      </c>
      <c r="H81" s="55">
        <v>0</v>
      </c>
      <c r="I81" s="40">
        <v>0</v>
      </c>
      <c r="J81" s="40">
        <v>3948.05503</v>
      </c>
      <c r="K81" s="108">
        <v>0</v>
      </c>
      <c r="L81" s="64">
        <v>0</v>
      </c>
      <c r="M81" s="64">
        <v>0</v>
      </c>
      <c r="N81" s="64">
        <v>0</v>
      </c>
      <c r="O81" s="64">
        <v>0</v>
      </c>
      <c r="P81" s="64">
        <v>0</v>
      </c>
      <c r="Q81" s="64">
        <v>0</v>
      </c>
    </row>
    <row r="82" spans="1:17" s="2" customFormat="1" ht="106.5" customHeight="1" x14ac:dyDescent="0.2">
      <c r="A82" s="85"/>
      <c r="B82" s="37" t="s">
        <v>269</v>
      </c>
      <c r="C82" s="41"/>
      <c r="D82" s="37" t="s">
        <v>177</v>
      </c>
      <c r="E82" s="41" t="s">
        <v>168</v>
      </c>
      <c r="F82" s="40">
        <f t="shared" si="6"/>
        <v>5581.78</v>
      </c>
      <c r="G82" s="40">
        <v>0</v>
      </c>
      <c r="H82" s="55">
        <v>0</v>
      </c>
      <c r="I82" s="40">
        <v>0</v>
      </c>
      <c r="J82" s="40">
        <v>5581.78</v>
      </c>
      <c r="K82" s="108">
        <v>0</v>
      </c>
      <c r="L82" s="64">
        <v>0</v>
      </c>
      <c r="M82" s="64">
        <v>0</v>
      </c>
      <c r="N82" s="64">
        <v>0</v>
      </c>
      <c r="O82" s="64">
        <v>0</v>
      </c>
      <c r="P82" s="64">
        <v>0</v>
      </c>
      <c r="Q82" s="64">
        <v>0</v>
      </c>
    </row>
    <row r="83" spans="1:17" s="2" customFormat="1" ht="74.25" customHeight="1" x14ac:dyDescent="0.2">
      <c r="A83" s="85"/>
      <c r="B83" s="41" t="s">
        <v>293</v>
      </c>
      <c r="C83" s="41"/>
      <c r="D83" s="41" t="s">
        <v>177</v>
      </c>
      <c r="E83" s="41" t="s">
        <v>168</v>
      </c>
      <c r="F83" s="40">
        <f t="shared" si="6"/>
        <v>141.458</v>
      </c>
      <c r="G83" s="40">
        <v>0</v>
      </c>
      <c r="H83" s="55">
        <v>0</v>
      </c>
      <c r="I83" s="40">
        <v>0</v>
      </c>
      <c r="J83" s="34">
        <v>141.458</v>
      </c>
      <c r="K83" s="108">
        <v>0</v>
      </c>
      <c r="L83" s="64">
        <v>0</v>
      </c>
      <c r="M83" s="64">
        <v>0</v>
      </c>
      <c r="N83" s="64">
        <v>0</v>
      </c>
      <c r="O83" s="64">
        <v>0</v>
      </c>
      <c r="P83" s="64">
        <v>0</v>
      </c>
      <c r="Q83" s="64">
        <v>0</v>
      </c>
    </row>
    <row r="84" spans="1:17" s="2" customFormat="1" ht="66.75" customHeight="1" x14ac:dyDescent="0.2">
      <c r="A84" s="86"/>
      <c r="B84" s="36" t="s">
        <v>197</v>
      </c>
      <c r="C84" s="41" t="s">
        <v>198</v>
      </c>
      <c r="D84" s="37" t="s">
        <v>199</v>
      </c>
      <c r="E84" s="41" t="s">
        <v>105</v>
      </c>
      <c r="F84" s="40">
        <f t="shared" si="6"/>
        <v>22150</v>
      </c>
      <c r="G84" s="40">
        <v>3740</v>
      </c>
      <c r="H84" s="55">
        <v>3210</v>
      </c>
      <c r="I84" s="40">
        <v>5200</v>
      </c>
      <c r="J84" s="40">
        <v>5000</v>
      </c>
      <c r="K84" s="107">
        <v>5000</v>
      </c>
      <c r="L84" s="64">
        <v>0</v>
      </c>
      <c r="M84" s="64">
        <v>0</v>
      </c>
      <c r="N84" s="64">
        <v>0</v>
      </c>
      <c r="O84" s="64">
        <v>0</v>
      </c>
      <c r="P84" s="64">
        <v>0</v>
      </c>
      <c r="Q84" s="64">
        <v>0</v>
      </c>
    </row>
    <row r="85" spans="1:17" s="2" customFormat="1" ht="36.75" customHeight="1" x14ac:dyDescent="0.2">
      <c r="A85" s="69" t="s">
        <v>200</v>
      </c>
      <c r="B85" s="36" t="s">
        <v>201</v>
      </c>
      <c r="C85" s="41"/>
      <c r="D85" s="37" t="s">
        <v>144</v>
      </c>
      <c r="E85" s="41" t="s">
        <v>105</v>
      </c>
      <c r="F85" s="40">
        <f t="shared" si="6"/>
        <v>3000</v>
      </c>
      <c r="G85" s="40">
        <v>0</v>
      </c>
      <c r="H85" s="55">
        <v>500</v>
      </c>
      <c r="I85" s="40">
        <v>1500</v>
      </c>
      <c r="J85" s="40">
        <v>500</v>
      </c>
      <c r="K85" s="107">
        <v>500</v>
      </c>
      <c r="L85" s="64">
        <v>0</v>
      </c>
      <c r="M85" s="64">
        <v>0</v>
      </c>
      <c r="N85" s="64">
        <v>0</v>
      </c>
      <c r="O85" s="64">
        <v>0</v>
      </c>
      <c r="P85" s="64">
        <v>0</v>
      </c>
      <c r="Q85" s="64">
        <v>0</v>
      </c>
    </row>
    <row r="86" spans="1:17" s="2" customFormat="1" ht="36" customHeight="1" x14ac:dyDescent="0.2">
      <c r="A86" s="69"/>
      <c r="B86" s="36" t="s">
        <v>202</v>
      </c>
      <c r="C86" s="41"/>
      <c r="D86" s="37" t="s">
        <v>144</v>
      </c>
      <c r="E86" s="41" t="s">
        <v>105</v>
      </c>
      <c r="F86" s="40">
        <f t="shared" si="6"/>
        <v>2000</v>
      </c>
      <c r="G86" s="40">
        <v>0</v>
      </c>
      <c r="H86" s="55">
        <v>500</v>
      </c>
      <c r="I86" s="40">
        <v>500</v>
      </c>
      <c r="J86" s="40">
        <v>500</v>
      </c>
      <c r="K86" s="107">
        <v>500</v>
      </c>
      <c r="L86" s="64">
        <v>0</v>
      </c>
      <c r="M86" s="64">
        <v>0</v>
      </c>
      <c r="N86" s="64">
        <v>0</v>
      </c>
      <c r="O86" s="64">
        <v>0</v>
      </c>
      <c r="P86" s="64">
        <v>0</v>
      </c>
      <c r="Q86" s="64">
        <v>0</v>
      </c>
    </row>
    <row r="87" spans="1:17" s="2" customFormat="1" ht="45" x14ac:dyDescent="0.2">
      <c r="A87" s="69"/>
      <c r="B87" s="36" t="s">
        <v>203</v>
      </c>
      <c r="C87" s="41" t="s">
        <v>204</v>
      </c>
      <c r="D87" s="37" t="s">
        <v>232</v>
      </c>
      <c r="E87" s="41" t="s">
        <v>105</v>
      </c>
      <c r="F87" s="40">
        <f t="shared" si="6"/>
        <v>200</v>
      </c>
      <c r="G87" s="40">
        <v>0</v>
      </c>
      <c r="H87" s="55">
        <v>0</v>
      </c>
      <c r="I87" s="40">
        <v>200</v>
      </c>
      <c r="J87" s="40">
        <v>0</v>
      </c>
      <c r="K87" s="107">
        <v>0</v>
      </c>
      <c r="L87" s="64">
        <v>0</v>
      </c>
      <c r="M87" s="64">
        <v>0</v>
      </c>
      <c r="N87" s="64">
        <v>0</v>
      </c>
      <c r="O87" s="64">
        <v>0</v>
      </c>
      <c r="P87" s="64">
        <v>0</v>
      </c>
      <c r="Q87" s="64">
        <v>0</v>
      </c>
    </row>
    <row r="88" spans="1:17" s="2" customFormat="1" ht="33.75" x14ac:dyDescent="0.2">
      <c r="A88" s="14" t="s">
        <v>205</v>
      </c>
      <c r="B88" s="36" t="s">
        <v>206</v>
      </c>
      <c r="C88" s="41" t="s">
        <v>207</v>
      </c>
      <c r="D88" s="37" t="s">
        <v>99</v>
      </c>
      <c r="E88" s="41" t="s">
        <v>105</v>
      </c>
      <c r="F88" s="40">
        <f t="shared" si="6"/>
        <v>271.08999999999997</v>
      </c>
      <c r="G88" s="40">
        <v>0</v>
      </c>
      <c r="H88" s="55">
        <v>271.08999999999997</v>
      </c>
      <c r="I88" s="40">
        <v>0</v>
      </c>
      <c r="J88" s="40">
        <v>0</v>
      </c>
      <c r="K88" s="107">
        <v>0</v>
      </c>
      <c r="L88" s="64">
        <v>0</v>
      </c>
      <c r="M88" s="64">
        <v>0</v>
      </c>
      <c r="N88" s="64">
        <v>0</v>
      </c>
      <c r="O88" s="64">
        <v>0</v>
      </c>
      <c r="P88" s="64">
        <v>0</v>
      </c>
      <c r="Q88" s="64">
        <v>0</v>
      </c>
    </row>
    <row r="89" spans="1:17" s="2" customFormat="1" ht="22.5" x14ac:dyDescent="0.2">
      <c r="A89" s="15"/>
      <c r="B89" s="36" t="s">
        <v>208</v>
      </c>
      <c r="C89" s="41" t="s">
        <v>209</v>
      </c>
      <c r="D89" s="37" t="s">
        <v>99</v>
      </c>
      <c r="E89" s="41" t="s">
        <v>105</v>
      </c>
      <c r="F89" s="40">
        <f t="shared" si="6"/>
        <v>375.93</v>
      </c>
      <c r="G89" s="40">
        <v>0</v>
      </c>
      <c r="H89" s="55">
        <v>375.93</v>
      </c>
      <c r="I89" s="40">
        <v>0</v>
      </c>
      <c r="J89" s="40">
        <v>0</v>
      </c>
      <c r="K89" s="107">
        <v>0</v>
      </c>
      <c r="L89" s="64">
        <v>0</v>
      </c>
      <c r="M89" s="64">
        <v>0</v>
      </c>
      <c r="N89" s="64">
        <v>0</v>
      </c>
      <c r="O89" s="64">
        <v>0</v>
      </c>
      <c r="P89" s="64">
        <v>0</v>
      </c>
      <c r="Q89" s="64">
        <v>0</v>
      </c>
    </row>
    <row r="90" spans="1:17" s="2" customFormat="1" ht="22.5" x14ac:dyDescent="0.2">
      <c r="A90" s="21"/>
      <c r="B90" s="36" t="s">
        <v>210</v>
      </c>
      <c r="C90" s="41" t="s">
        <v>174</v>
      </c>
      <c r="D90" s="37" t="s">
        <v>199</v>
      </c>
      <c r="E90" s="41" t="s">
        <v>105</v>
      </c>
      <c r="F90" s="40">
        <f t="shared" si="6"/>
        <v>1000</v>
      </c>
      <c r="G90" s="40">
        <v>0</v>
      </c>
      <c r="H90" s="55">
        <v>750</v>
      </c>
      <c r="I90" s="40">
        <v>250</v>
      </c>
      <c r="J90" s="40">
        <v>0</v>
      </c>
      <c r="K90" s="107">
        <v>0</v>
      </c>
      <c r="L90" s="64">
        <v>0</v>
      </c>
      <c r="M90" s="64">
        <v>0</v>
      </c>
      <c r="N90" s="64">
        <v>0</v>
      </c>
      <c r="O90" s="64">
        <v>0</v>
      </c>
      <c r="P90" s="64">
        <v>0</v>
      </c>
      <c r="Q90" s="64">
        <v>0</v>
      </c>
    </row>
    <row r="91" spans="1:17" s="2" customFormat="1" ht="22.5" x14ac:dyDescent="0.2">
      <c r="A91" s="36" t="s">
        <v>211</v>
      </c>
      <c r="B91" s="36" t="s">
        <v>212</v>
      </c>
      <c r="C91" s="41"/>
      <c r="D91" s="37" t="s">
        <v>144</v>
      </c>
      <c r="E91" s="41" t="s">
        <v>105</v>
      </c>
      <c r="F91" s="40">
        <f t="shared" si="6"/>
        <v>3905</v>
      </c>
      <c r="G91" s="40">
        <v>250</v>
      </c>
      <c r="H91" s="55">
        <v>655</v>
      </c>
      <c r="I91" s="40">
        <v>1000</v>
      </c>
      <c r="J91" s="40">
        <v>1000</v>
      </c>
      <c r="K91" s="107">
        <v>1000</v>
      </c>
      <c r="L91" s="64">
        <v>0</v>
      </c>
      <c r="M91" s="64">
        <v>0</v>
      </c>
      <c r="N91" s="64">
        <v>0</v>
      </c>
      <c r="O91" s="64">
        <v>0</v>
      </c>
      <c r="P91" s="64">
        <v>0</v>
      </c>
      <c r="Q91" s="64">
        <v>0</v>
      </c>
    </row>
    <row r="92" spans="1:17" s="2" customFormat="1" ht="78.75" x14ac:dyDescent="0.2">
      <c r="A92" s="36" t="s">
        <v>213</v>
      </c>
      <c r="B92" s="36" t="s">
        <v>214</v>
      </c>
      <c r="C92" s="41"/>
      <c r="D92" s="37" t="s">
        <v>144</v>
      </c>
      <c r="E92" s="41" t="s">
        <v>105</v>
      </c>
      <c r="F92" s="40">
        <f t="shared" si="6"/>
        <v>205</v>
      </c>
      <c r="G92" s="40">
        <v>0</v>
      </c>
      <c r="H92" s="55">
        <v>5</v>
      </c>
      <c r="I92" s="40">
        <v>0</v>
      </c>
      <c r="J92" s="40">
        <v>100</v>
      </c>
      <c r="K92" s="107">
        <v>100</v>
      </c>
      <c r="L92" s="64">
        <v>0</v>
      </c>
      <c r="M92" s="64">
        <v>0</v>
      </c>
      <c r="N92" s="64">
        <v>0</v>
      </c>
      <c r="O92" s="64">
        <v>0</v>
      </c>
      <c r="P92" s="64">
        <v>0</v>
      </c>
      <c r="Q92" s="64">
        <v>0</v>
      </c>
    </row>
    <row r="93" spans="1:17" s="2" customFormat="1" ht="44.25" x14ac:dyDescent="0.2">
      <c r="A93" s="69" t="s">
        <v>215</v>
      </c>
      <c r="B93" s="36" t="s">
        <v>270</v>
      </c>
      <c r="C93" s="83"/>
      <c r="D93" s="92" t="s">
        <v>144</v>
      </c>
      <c r="E93" s="83" t="s">
        <v>105</v>
      </c>
      <c r="F93" s="11">
        <f t="shared" si="6"/>
        <v>1200</v>
      </c>
      <c r="G93" s="11">
        <f t="shared" ref="G93:Q93" si="7">G94+G95+G96</f>
        <v>0</v>
      </c>
      <c r="H93" s="11">
        <f t="shared" si="7"/>
        <v>300</v>
      </c>
      <c r="I93" s="11">
        <f t="shared" si="7"/>
        <v>300</v>
      </c>
      <c r="J93" s="11">
        <f t="shared" si="7"/>
        <v>300</v>
      </c>
      <c r="K93" s="110">
        <f t="shared" si="7"/>
        <v>300</v>
      </c>
      <c r="L93" s="11">
        <f t="shared" si="7"/>
        <v>0</v>
      </c>
      <c r="M93" s="11">
        <f t="shared" si="7"/>
        <v>0</v>
      </c>
      <c r="N93" s="11">
        <f t="shared" si="7"/>
        <v>0</v>
      </c>
      <c r="O93" s="11">
        <f t="shared" si="7"/>
        <v>0</v>
      </c>
      <c r="P93" s="11">
        <f t="shared" si="7"/>
        <v>0</v>
      </c>
      <c r="Q93" s="11">
        <f t="shared" si="7"/>
        <v>0</v>
      </c>
    </row>
    <row r="94" spans="1:17" s="2" customFormat="1" ht="11.25" x14ac:dyDescent="0.2">
      <c r="A94" s="69"/>
      <c r="B94" s="36" t="s">
        <v>216</v>
      </c>
      <c r="C94" s="83"/>
      <c r="D94" s="92"/>
      <c r="E94" s="83"/>
      <c r="F94" s="40">
        <f t="shared" si="6"/>
        <v>400</v>
      </c>
      <c r="G94" s="40">
        <v>0</v>
      </c>
      <c r="H94" s="55">
        <v>100</v>
      </c>
      <c r="I94" s="40">
        <v>100</v>
      </c>
      <c r="J94" s="40">
        <v>100</v>
      </c>
      <c r="K94" s="107">
        <v>100</v>
      </c>
      <c r="L94" s="64">
        <v>0</v>
      </c>
      <c r="M94" s="64">
        <v>0</v>
      </c>
      <c r="N94" s="64">
        <v>0</v>
      </c>
      <c r="O94" s="64">
        <v>0</v>
      </c>
      <c r="P94" s="64">
        <v>0</v>
      </c>
      <c r="Q94" s="64">
        <v>0</v>
      </c>
    </row>
    <row r="95" spans="1:17" s="2" customFormat="1" ht="11.25" x14ac:dyDescent="0.2">
      <c r="A95" s="69"/>
      <c r="B95" s="36" t="s">
        <v>217</v>
      </c>
      <c r="C95" s="83"/>
      <c r="D95" s="92"/>
      <c r="E95" s="83"/>
      <c r="F95" s="40">
        <f t="shared" si="6"/>
        <v>400</v>
      </c>
      <c r="G95" s="40">
        <v>0</v>
      </c>
      <c r="H95" s="55">
        <v>100</v>
      </c>
      <c r="I95" s="40">
        <v>100</v>
      </c>
      <c r="J95" s="40">
        <v>100</v>
      </c>
      <c r="K95" s="107">
        <v>100</v>
      </c>
      <c r="L95" s="64">
        <v>0</v>
      </c>
      <c r="M95" s="64">
        <v>0</v>
      </c>
      <c r="N95" s="64">
        <v>0</v>
      </c>
      <c r="O95" s="64">
        <v>0</v>
      </c>
      <c r="P95" s="64">
        <v>0</v>
      </c>
      <c r="Q95" s="64">
        <v>0</v>
      </c>
    </row>
    <row r="96" spans="1:17" s="2" customFormat="1" ht="11.25" x14ac:dyDescent="0.2">
      <c r="A96" s="69"/>
      <c r="B96" s="36" t="s">
        <v>218</v>
      </c>
      <c r="C96" s="83"/>
      <c r="D96" s="92"/>
      <c r="E96" s="83"/>
      <c r="F96" s="40">
        <f t="shared" si="6"/>
        <v>400</v>
      </c>
      <c r="G96" s="40">
        <v>0</v>
      </c>
      <c r="H96" s="55">
        <v>100</v>
      </c>
      <c r="I96" s="40">
        <v>100</v>
      </c>
      <c r="J96" s="40">
        <v>100</v>
      </c>
      <c r="K96" s="107">
        <v>100</v>
      </c>
      <c r="L96" s="64">
        <v>0</v>
      </c>
      <c r="M96" s="64">
        <v>0</v>
      </c>
      <c r="N96" s="64">
        <v>0</v>
      </c>
      <c r="O96" s="64">
        <v>0</v>
      </c>
      <c r="P96" s="64">
        <v>0</v>
      </c>
      <c r="Q96" s="64">
        <v>0</v>
      </c>
    </row>
    <row r="97" spans="1:17" s="2" customFormat="1" ht="33.75" x14ac:dyDescent="0.2">
      <c r="A97" s="69"/>
      <c r="B97" s="36" t="s">
        <v>219</v>
      </c>
      <c r="C97" s="41" t="s">
        <v>161</v>
      </c>
      <c r="D97" s="37" t="s">
        <v>199</v>
      </c>
      <c r="E97" s="41" t="s">
        <v>105</v>
      </c>
      <c r="F97" s="40">
        <f t="shared" si="6"/>
        <v>4046.9</v>
      </c>
      <c r="G97" s="40">
        <v>0</v>
      </c>
      <c r="H97" s="55">
        <v>1735.4</v>
      </c>
      <c r="I97" s="40">
        <v>2311.5</v>
      </c>
      <c r="J97" s="40">
        <v>0</v>
      </c>
      <c r="K97" s="107">
        <v>0</v>
      </c>
      <c r="L97" s="64">
        <v>0</v>
      </c>
      <c r="M97" s="64">
        <v>0</v>
      </c>
      <c r="N97" s="64">
        <v>0</v>
      </c>
      <c r="O97" s="64">
        <v>0</v>
      </c>
      <c r="P97" s="64">
        <v>0</v>
      </c>
      <c r="Q97" s="64">
        <v>0</v>
      </c>
    </row>
    <row r="98" spans="1:17" s="2" customFormat="1" ht="44.25" x14ac:dyDescent="0.2">
      <c r="A98" s="69" t="s">
        <v>220</v>
      </c>
      <c r="B98" s="36" t="s">
        <v>271</v>
      </c>
      <c r="C98" s="83"/>
      <c r="D98" s="92" t="s">
        <v>144</v>
      </c>
      <c r="E98" s="83" t="s">
        <v>105</v>
      </c>
      <c r="F98" s="11">
        <f>F99+F100</f>
        <v>750</v>
      </c>
      <c r="G98" s="11">
        <f t="shared" ref="G98:K98" si="8">G99+G100</f>
        <v>0</v>
      </c>
      <c r="H98" s="11">
        <f t="shared" si="8"/>
        <v>150</v>
      </c>
      <c r="I98" s="11">
        <f t="shared" si="8"/>
        <v>200</v>
      </c>
      <c r="J98" s="11">
        <f t="shared" si="8"/>
        <v>200</v>
      </c>
      <c r="K98" s="110">
        <f t="shared" si="8"/>
        <v>200</v>
      </c>
      <c r="L98" s="11">
        <f>L99+L100</f>
        <v>0</v>
      </c>
      <c r="M98" s="11">
        <f t="shared" ref="M98:Q98" si="9">M99+M100</f>
        <v>0</v>
      </c>
      <c r="N98" s="11">
        <f t="shared" si="9"/>
        <v>0</v>
      </c>
      <c r="O98" s="11">
        <f t="shared" si="9"/>
        <v>0</v>
      </c>
      <c r="P98" s="11">
        <f t="shared" si="9"/>
        <v>0</v>
      </c>
      <c r="Q98" s="11">
        <f t="shared" si="9"/>
        <v>0</v>
      </c>
    </row>
    <row r="99" spans="1:17" s="2" customFormat="1" ht="11.25" x14ac:dyDescent="0.2">
      <c r="A99" s="69"/>
      <c r="B99" s="36" t="s">
        <v>235</v>
      </c>
      <c r="C99" s="83"/>
      <c r="D99" s="92"/>
      <c r="E99" s="83"/>
      <c r="F99" s="40">
        <f t="shared" ref="F99:F110" si="10">SUM(G99:Q99)</f>
        <v>400</v>
      </c>
      <c r="G99" s="40">
        <v>0</v>
      </c>
      <c r="H99" s="55">
        <v>100</v>
      </c>
      <c r="I99" s="40">
        <v>100</v>
      </c>
      <c r="J99" s="40">
        <v>100</v>
      </c>
      <c r="K99" s="107">
        <v>100</v>
      </c>
      <c r="L99" s="64">
        <v>0</v>
      </c>
      <c r="M99" s="64">
        <v>0</v>
      </c>
      <c r="N99" s="64">
        <v>0</v>
      </c>
      <c r="O99" s="64">
        <v>0</v>
      </c>
      <c r="P99" s="64">
        <v>0</v>
      </c>
      <c r="Q99" s="64">
        <v>0</v>
      </c>
    </row>
    <row r="100" spans="1:17" s="2" customFormat="1" ht="11.25" x14ac:dyDescent="0.2">
      <c r="A100" s="69"/>
      <c r="B100" s="36" t="s">
        <v>234</v>
      </c>
      <c r="C100" s="83"/>
      <c r="D100" s="92"/>
      <c r="E100" s="83"/>
      <c r="F100" s="40">
        <f t="shared" si="10"/>
        <v>350</v>
      </c>
      <c r="G100" s="40">
        <v>0</v>
      </c>
      <c r="H100" s="55">
        <v>50</v>
      </c>
      <c r="I100" s="40">
        <v>100</v>
      </c>
      <c r="J100" s="40">
        <v>100</v>
      </c>
      <c r="K100" s="107">
        <v>100</v>
      </c>
      <c r="L100" s="64">
        <v>0</v>
      </c>
      <c r="M100" s="64">
        <v>0</v>
      </c>
      <c r="N100" s="64">
        <v>0</v>
      </c>
      <c r="O100" s="64">
        <v>0</v>
      </c>
      <c r="P100" s="64">
        <v>0</v>
      </c>
      <c r="Q100" s="64">
        <v>0</v>
      </c>
    </row>
    <row r="101" spans="1:17" s="2" customFormat="1" ht="22.5" x14ac:dyDescent="0.2">
      <c r="A101" s="69"/>
      <c r="B101" s="36" t="s">
        <v>221</v>
      </c>
      <c r="C101" s="83"/>
      <c r="D101" s="92"/>
      <c r="E101" s="41" t="s">
        <v>105</v>
      </c>
      <c r="F101" s="40">
        <f t="shared" si="10"/>
        <v>750</v>
      </c>
      <c r="G101" s="40">
        <v>50</v>
      </c>
      <c r="H101" s="55">
        <v>50</v>
      </c>
      <c r="I101" s="40">
        <v>50</v>
      </c>
      <c r="J101" s="40">
        <v>300</v>
      </c>
      <c r="K101" s="107">
        <v>300</v>
      </c>
      <c r="L101" s="64">
        <v>0</v>
      </c>
      <c r="M101" s="64">
        <v>0</v>
      </c>
      <c r="N101" s="64">
        <v>0</v>
      </c>
      <c r="O101" s="64">
        <v>0</v>
      </c>
      <c r="P101" s="64">
        <v>0</v>
      </c>
      <c r="Q101" s="64">
        <v>0</v>
      </c>
    </row>
    <row r="102" spans="1:17" s="2" customFormat="1" ht="22.5" x14ac:dyDescent="0.2">
      <c r="A102" s="69" t="s">
        <v>222</v>
      </c>
      <c r="B102" s="36" t="s">
        <v>223</v>
      </c>
      <c r="C102" s="83"/>
      <c r="D102" s="92" t="s">
        <v>144</v>
      </c>
      <c r="E102" s="41" t="s">
        <v>105</v>
      </c>
      <c r="F102" s="40">
        <f t="shared" si="10"/>
        <v>1900</v>
      </c>
      <c r="G102" s="40">
        <v>50</v>
      </c>
      <c r="H102" s="55">
        <v>1250</v>
      </c>
      <c r="I102" s="40">
        <v>0</v>
      </c>
      <c r="J102" s="40">
        <v>300</v>
      </c>
      <c r="K102" s="107">
        <v>300</v>
      </c>
      <c r="L102" s="64">
        <v>0</v>
      </c>
      <c r="M102" s="64">
        <v>0</v>
      </c>
      <c r="N102" s="64">
        <v>0</v>
      </c>
      <c r="O102" s="64">
        <v>0</v>
      </c>
      <c r="P102" s="64">
        <v>0</v>
      </c>
      <c r="Q102" s="64">
        <v>0</v>
      </c>
    </row>
    <row r="103" spans="1:17" s="2" customFormat="1" ht="22.5" x14ac:dyDescent="0.2">
      <c r="A103" s="69"/>
      <c r="B103" s="36" t="s">
        <v>224</v>
      </c>
      <c r="C103" s="83"/>
      <c r="D103" s="92"/>
      <c r="E103" s="41" t="s">
        <v>105</v>
      </c>
      <c r="F103" s="40">
        <f t="shared" si="10"/>
        <v>150</v>
      </c>
      <c r="G103" s="40">
        <v>0</v>
      </c>
      <c r="H103" s="55">
        <v>150</v>
      </c>
      <c r="I103" s="40">
        <v>0</v>
      </c>
      <c r="J103" s="40">
        <v>0</v>
      </c>
      <c r="K103" s="107">
        <v>0</v>
      </c>
      <c r="L103" s="64">
        <v>0</v>
      </c>
      <c r="M103" s="64">
        <v>0</v>
      </c>
      <c r="N103" s="64">
        <v>0</v>
      </c>
      <c r="O103" s="64">
        <v>0</v>
      </c>
      <c r="P103" s="64">
        <v>0</v>
      </c>
      <c r="Q103" s="64">
        <v>0</v>
      </c>
    </row>
    <row r="104" spans="1:17" s="2" customFormat="1" ht="33.75" x14ac:dyDescent="0.2">
      <c r="A104" s="69" t="s">
        <v>225</v>
      </c>
      <c r="B104" s="36" t="s">
        <v>226</v>
      </c>
      <c r="C104" s="83"/>
      <c r="D104" s="92" t="s">
        <v>144</v>
      </c>
      <c r="E104" s="41" t="s">
        <v>105</v>
      </c>
      <c r="F104" s="40">
        <f t="shared" si="10"/>
        <v>1000</v>
      </c>
      <c r="G104" s="40">
        <v>0</v>
      </c>
      <c r="H104" s="55">
        <v>250</v>
      </c>
      <c r="I104" s="40">
        <v>250</v>
      </c>
      <c r="J104" s="40">
        <v>250</v>
      </c>
      <c r="K104" s="107">
        <v>250</v>
      </c>
      <c r="L104" s="64">
        <v>0</v>
      </c>
      <c r="M104" s="64">
        <v>0</v>
      </c>
      <c r="N104" s="64">
        <v>0</v>
      </c>
      <c r="O104" s="64">
        <v>0</v>
      </c>
      <c r="P104" s="64">
        <v>0</v>
      </c>
      <c r="Q104" s="64">
        <v>0</v>
      </c>
    </row>
    <row r="105" spans="1:17" s="2" customFormat="1" ht="33.75" x14ac:dyDescent="0.2">
      <c r="A105" s="69"/>
      <c r="B105" s="36" t="s">
        <v>227</v>
      </c>
      <c r="C105" s="83"/>
      <c r="D105" s="92"/>
      <c r="E105" s="41" t="s">
        <v>105</v>
      </c>
      <c r="F105" s="40">
        <f t="shared" si="10"/>
        <v>1000</v>
      </c>
      <c r="G105" s="40">
        <v>0</v>
      </c>
      <c r="H105" s="55">
        <v>250</v>
      </c>
      <c r="I105" s="40">
        <v>250</v>
      </c>
      <c r="J105" s="40">
        <v>250</v>
      </c>
      <c r="K105" s="107">
        <v>250</v>
      </c>
      <c r="L105" s="64">
        <v>0</v>
      </c>
      <c r="M105" s="64">
        <v>0</v>
      </c>
      <c r="N105" s="64">
        <v>0</v>
      </c>
      <c r="O105" s="64">
        <v>0</v>
      </c>
      <c r="P105" s="64">
        <v>0</v>
      </c>
      <c r="Q105" s="64">
        <v>0</v>
      </c>
    </row>
    <row r="106" spans="1:17" s="2" customFormat="1" ht="95.25" customHeight="1" x14ac:dyDescent="0.2">
      <c r="A106" s="36" t="s">
        <v>228</v>
      </c>
      <c r="B106" s="36"/>
      <c r="C106" s="41" t="s">
        <v>155</v>
      </c>
      <c r="D106" s="37" t="s">
        <v>237</v>
      </c>
      <c r="E106" s="41"/>
      <c r="F106" s="40">
        <f t="shared" si="10"/>
        <v>0</v>
      </c>
      <c r="G106" s="40">
        <v>0</v>
      </c>
      <c r="H106" s="55">
        <v>0</v>
      </c>
      <c r="I106" s="40">
        <v>0</v>
      </c>
      <c r="J106" s="40">
        <v>0</v>
      </c>
      <c r="K106" s="107">
        <v>0</v>
      </c>
      <c r="L106" s="64">
        <v>0</v>
      </c>
      <c r="M106" s="64">
        <v>0</v>
      </c>
      <c r="N106" s="64">
        <v>0</v>
      </c>
      <c r="O106" s="64">
        <v>0</v>
      </c>
      <c r="P106" s="64">
        <v>0</v>
      </c>
      <c r="Q106" s="64">
        <v>0</v>
      </c>
    </row>
    <row r="107" spans="1:17" s="2" customFormat="1" ht="87" customHeight="1" x14ac:dyDescent="0.2">
      <c r="A107" s="36" t="s">
        <v>229</v>
      </c>
      <c r="B107" s="36"/>
      <c r="C107" s="41" t="s">
        <v>230</v>
      </c>
      <c r="D107" s="37" t="s">
        <v>236</v>
      </c>
      <c r="E107" s="41"/>
      <c r="F107" s="40">
        <f t="shared" si="10"/>
        <v>0</v>
      </c>
      <c r="G107" s="40">
        <v>0</v>
      </c>
      <c r="H107" s="55">
        <v>0</v>
      </c>
      <c r="I107" s="40">
        <v>0</v>
      </c>
      <c r="J107" s="40">
        <v>0</v>
      </c>
      <c r="K107" s="107">
        <v>0</v>
      </c>
      <c r="L107" s="64">
        <v>0</v>
      </c>
      <c r="M107" s="64">
        <v>0</v>
      </c>
      <c r="N107" s="64">
        <v>0</v>
      </c>
      <c r="O107" s="64">
        <v>0</v>
      </c>
      <c r="P107" s="64">
        <v>0</v>
      </c>
      <c r="Q107" s="64">
        <v>0</v>
      </c>
    </row>
    <row r="108" spans="1:17" s="8" customFormat="1" ht="31.5" x14ac:dyDescent="0.2">
      <c r="A108" s="12" t="s">
        <v>240</v>
      </c>
      <c r="B108" s="12"/>
      <c r="C108" s="13"/>
      <c r="D108" s="17"/>
      <c r="E108" s="45"/>
      <c r="F108" s="11">
        <f t="shared" si="10"/>
        <v>180359.72188</v>
      </c>
      <c r="G108" s="11">
        <f>G109+G110</f>
        <v>35186.530000000006</v>
      </c>
      <c r="H108" s="11">
        <f t="shared" ref="H108:Q108" si="11">H109+H110</f>
        <v>24534.48</v>
      </c>
      <c r="I108" s="11">
        <f t="shared" si="11"/>
        <v>40515.19</v>
      </c>
      <c r="J108" s="11">
        <f t="shared" si="11"/>
        <v>52641.921879999994</v>
      </c>
      <c r="K108" s="110">
        <f t="shared" si="11"/>
        <v>27481.599999999999</v>
      </c>
      <c r="L108" s="11">
        <f t="shared" si="11"/>
        <v>0</v>
      </c>
      <c r="M108" s="11">
        <f t="shared" si="11"/>
        <v>0</v>
      </c>
      <c r="N108" s="11">
        <f t="shared" si="11"/>
        <v>0</v>
      </c>
      <c r="O108" s="11">
        <f t="shared" si="11"/>
        <v>0</v>
      </c>
      <c r="P108" s="11">
        <f t="shared" si="11"/>
        <v>0</v>
      </c>
      <c r="Q108" s="11">
        <f t="shared" si="11"/>
        <v>0</v>
      </c>
    </row>
    <row r="109" spans="1:17" s="8" customFormat="1" ht="11.25" x14ac:dyDescent="0.2">
      <c r="A109" s="36" t="s">
        <v>5</v>
      </c>
      <c r="B109" s="12"/>
      <c r="C109" s="13"/>
      <c r="D109" s="17"/>
      <c r="E109" s="45"/>
      <c r="F109" s="40">
        <f t="shared" si="10"/>
        <v>52927.721879999997</v>
      </c>
      <c r="G109" s="40">
        <f>G67+G77+G78+G79+G80+G81+G82+G68+G83+G66+G65</f>
        <v>0</v>
      </c>
      <c r="H109" s="55">
        <f>H67+H77+H78+H79+H80+H81+H82+H68+H83+H66+H65</f>
        <v>0</v>
      </c>
      <c r="I109" s="55">
        <f t="shared" ref="I109" si="12">I67+I77+I78+I79+I80+I81+I82+I68+I83+I66+I65</f>
        <v>0</v>
      </c>
      <c r="J109" s="40">
        <f t="shared" ref="J109:Q109" si="13">J67+J77+J78+J79+J80+J81+J82+J68+J83+J66+J65</f>
        <v>34746.121879999999</v>
      </c>
      <c r="K109" s="110">
        <f t="shared" si="13"/>
        <v>18181.599999999999</v>
      </c>
      <c r="L109" s="64">
        <f t="shared" si="13"/>
        <v>0</v>
      </c>
      <c r="M109" s="64">
        <f t="shared" si="13"/>
        <v>0</v>
      </c>
      <c r="N109" s="64">
        <f t="shared" si="13"/>
        <v>0</v>
      </c>
      <c r="O109" s="64">
        <f t="shared" si="13"/>
        <v>0</v>
      </c>
      <c r="P109" s="64">
        <f t="shared" si="13"/>
        <v>0</v>
      </c>
      <c r="Q109" s="64">
        <f t="shared" si="13"/>
        <v>0</v>
      </c>
    </row>
    <row r="110" spans="1:17" s="2" customFormat="1" ht="11.25" x14ac:dyDescent="0.2">
      <c r="A110" s="36" t="s">
        <v>239</v>
      </c>
      <c r="B110" s="36"/>
      <c r="C110" s="41"/>
      <c r="D110" s="37"/>
      <c r="E110" s="42"/>
      <c r="F110" s="40">
        <f t="shared" si="10"/>
        <v>127432.00000000001</v>
      </c>
      <c r="G110" s="40">
        <f>G105+G104+G103+G102+G101+G98+G97+G93+G92+G91+G90+G89+G88+G87+G86+G85+G84+G76+G75+G74+G73+G72+G71+G70+G69+G64+G63+G62+G54+G53+G47+G46+G45+G44</f>
        <v>35186.530000000006</v>
      </c>
      <c r="H110" s="55">
        <f t="shared" ref="H110:Q110" si="14">H105+H104+H103+H102+H101+H98+H97+H93+H92+H91+H90+H89+H88+H87+H86+H85+H84+H76+H75+H74+H73+H72+H71+H70+H69+H64+H63+H62+H54+H53+H47+H46+H45+H44</f>
        <v>24534.48</v>
      </c>
      <c r="I110" s="55">
        <f t="shared" si="14"/>
        <v>40515.19</v>
      </c>
      <c r="J110" s="55">
        <f t="shared" si="14"/>
        <v>17895.8</v>
      </c>
      <c r="K110" s="107">
        <f t="shared" si="14"/>
        <v>9300</v>
      </c>
      <c r="L110" s="11">
        <f t="shared" si="14"/>
        <v>0</v>
      </c>
      <c r="M110" s="11">
        <f t="shared" si="14"/>
        <v>0</v>
      </c>
      <c r="N110" s="64">
        <f t="shared" si="14"/>
        <v>0</v>
      </c>
      <c r="O110" s="64">
        <f t="shared" si="14"/>
        <v>0</v>
      </c>
      <c r="P110" s="64">
        <f t="shared" si="14"/>
        <v>0</v>
      </c>
      <c r="Q110" s="64">
        <f t="shared" si="14"/>
        <v>0</v>
      </c>
    </row>
    <row r="111" spans="1:17" s="2" customFormat="1" ht="20.25" customHeight="1" x14ac:dyDescent="0.2">
      <c r="A111" s="78" t="s">
        <v>6</v>
      </c>
      <c r="B111" s="79"/>
      <c r="C111" s="79"/>
      <c r="D111" s="79"/>
      <c r="E111" s="79"/>
      <c r="F111" s="79"/>
      <c r="G111" s="79"/>
      <c r="H111" s="79"/>
      <c r="I111" s="79"/>
      <c r="J111" s="79"/>
      <c r="K111" s="79"/>
      <c r="L111" s="79"/>
      <c r="M111" s="79"/>
      <c r="N111" s="79"/>
      <c r="O111" s="79"/>
      <c r="P111" s="79"/>
      <c r="Q111" s="79"/>
    </row>
    <row r="112" spans="1:17" s="2" customFormat="1" ht="22.5" x14ac:dyDescent="0.2">
      <c r="A112" s="69" t="s">
        <v>7</v>
      </c>
      <c r="B112" s="69" t="s">
        <v>8</v>
      </c>
      <c r="C112" s="41" t="s">
        <v>9</v>
      </c>
      <c r="D112" s="37" t="s">
        <v>10</v>
      </c>
      <c r="E112" s="41" t="s">
        <v>168</v>
      </c>
      <c r="F112" s="40">
        <f t="shared" ref="F112:F151" si="15">SUM(G112:Q112)</f>
        <v>219.3</v>
      </c>
      <c r="G112" s="40">
        <v>0</v>
      </c>
      <c r="H112" s="40">
        <v>0</v>
      </c>
      <c r="I112" s="40">
        <v>150</v>
      </c>
      <c r="J112" s="40">
        <v>69.3</v>
      </c>
      <c r="K112" s="108">
        <v>0</v>
      </c>
      <c r="L112" s="64">
        <v>0</v>
      </c>
      <c r="M112" s="64">
        <v>0</v>
      </c>
      <c r="N112" s="64">
        <v>0</v>
      </c>
      <c r="O112" s="64">
        <v>0</v>
      </c>
      <c r="P112" s="64">
        <v>0</v>
      </c>
      <c r="Q112" s="64">
        <v>0</v>
      </c>
    </row>
    <row r="113" spans="1:17" s="2" customFormat="1" ht="45" x14ac:dyDescent="0.2">
      <c r="A113" s="69"/>
      <c r="B113" s="69"/>
      <c r="C113" s="41" t="s">
        <v>29</v>
      </c>
      <c r="D113" s="37" t="s">
        <v>310</v>
      </c>
      <c r="E113" s="41" t="s">
        <v>168</v>
      </c>
      <c r="F113" s="40">
        <f t="shared" si="15"/>
        <v>70</v>
      </c>
      <c r="G113" s="40">
        <v>0</v>
      </c>
      <c r="H113" s="40">
        <v>0</v>
      </c>
      <c r="I113" s="40">
        <v>0</v>
      </c>
      <c r="J113" s="40">
        <v>70</v>
      </c>
      <c r="K113" s="108">
        <v>0</v>
      </c>
      <c r="L113" s="64">
        <v>0</v>
      </c>
      <c r="M113" s="64">
        <v>0</v>
      </c>
      <c r="N113" s="64">
        <v>0</v>
      </c>
      <c r="O113" s="64">
        <v>0</v>
      </c>
      <c r="P113" s="64">
        <v>0</v>
      </c>
      <c r="Q113" s="64">
        <v>0</v>
      </c>
    </row>
    <row r="114" spans="1:17" s="2" customFormat="1" ht="22.5" x14ac:dyDescent="0.2">
      <c r="A114" s="69"/>
      <c r="B114" s="69"/>
      <c r="C114" s="41" t="s">
        <v>273</v>
      </c>
      <c r="D114" s="37" t="s">
        <v>259</v>
      </c>
      <c r="E114" s="41" t="s">
        <v>168</v>
      </c>
      <c r="F114" s="40">
        <f t="shared" si="15"/>
        <v>4250</v>
      </c>
      <c r="G114" s="40">
        <v>0</v>
      </c>
      <c r="H114" s="40">
        <v>0</v>
      </c>
      <c r="I114" s="40">
        <v>2970</v>
      </c>
      <c r="J114" s="40">
        <v>1280</v>
      </c>
      <c r="K114" s="108">
        <v>0</v>
      </c>
      <c r="L114" s="64">
        <v>0</v>
      </c>
      <c r="M114" s="64">
        <v>0</v>
      </c>
      <c r="N114" s="64">
        <v>0</v>
      </c>
      <c r="O114" s="64">
        <v>0</v>
      </c>
      <c r="P114" s="11">
        <v>0</v>
      </c>
      <c r="Q114" s="64">
        <v>0</v>
      </c>
    </row>
    <row r="115" spans="1:17" s="2" customFormat="1" ht="22.5" x14ac:dyDescent="0.2">
      <c r="A115" s="69"/>
      <c r="B115" s="69"/>
      <c r="C115" s="41" t="s">
        <v>11</v>
      </c>
      <c r="D115" s="92" t="s">
        <v>309</v>
      </c>
      <c r="E115" s="41" t="s">
        <v>168</v>
      </c>
      <c r="F115" s="40">
        <f t="shared" si="15"/>
        <v>435</v>
      </c>
      <c r="G115" s="40">
        <v>0</v>
      </c>
      <c r="H115" s="40">
        <v>0</v>
      </c>
      <c r="I115" s="40">
        <v>375</v>
      </c>
      <c r="J115" s="40">
        <v>60</v>
      </c>
      <c r="K115" s="108">
        <v>0</v>
      </c>
      <c r="L115" s="64">
        <v>0</v>
      </c>
      <c r="M115" s="64">
        <v>0</v>
      </c>
      <c r="N115" s="64">
        <v>0</v>
      </c>
      <c r="O115" s="64">
        <v>0</v>
      </c>
      <c r="P115" s="64">
        <v>0</v>
      </c>
      <c r="Q115" s="64">
        <v>0</v>
      </c>
    </row>
    <row r="116" spans="1:17" s="2" customFormat="1" ht="22.5" x14ac:dyDescent="0.2">
      <c r="A116" s="69"/>
      <c r="B116" s="69"/>
      <c r="C116" s="41" t="s">
        <v>12</v>
      </c>
      <c r="D116" s="92"/>
      <c r="E116" s="41" t="s">
        <v>258</v>
      </c>
      <c r="F116" s="40">
        <f t="shared" si="15"/>
        <v>70</v>
      </c>
      <c r="G116" s="40">
        <v>0</v>
      </c>
      <c r="H116" s="40">
        <v>0</v>
      </c>
      <c r="I116" s="40">
        <v>0</v>
      </c>
      <c r="J116" s="40">
        <v>70</v>
      </c>
      <c r="K116" s="107">
        <v>0</v>
      </c>
      <c r="L116" s="67">
        <v>0</v>
      </c>
      <c r="M116" s="64">
        <v>0</v>
      </c>
      <c r="N116" s="64">
        <v>0</v>
      </c>
      <c r="O116" s="64">
        <v>0</v>
      </c>
      <c r="P116" s="64">
        <v>0</v>
      </c>
      <c r="Q116" s="64">
        <v>0</v>
      </c>
    </row>
    <row r="117" spans="1:17" s="2" customFormat="1" ht="22.5" x14ac:dyDescent="0.2">
      <c r="A117" s="69"/>
      <c r="B117" s="69"/>
      <c r="C117" s="41" t="s">
        <v>14</v>
      </c>
      <c r="D117" s="37" t="s">
        <v>15</v>
      </c>
      <c r="E117" s="41" t="s">
        <v>168</v>
      </c>
      <c r="F117" s="40">
        <f t="shared" si="15"/>
        <v>338.86</v>
      </c>
      <c r="G117" s="40">
        <v>0</v>
      </c>
      <c r="H117" s="40">
        <v>0</v>
      </c>
      <c r="I117" s="40">
        <v>338.86</v>
      </c>
      <c r="J117" s="40">
        <v>0</v>
      </c>
      <c r="K117" s="108">
        <v>0</v>
      </c>
      <c r="L117" s="64">
        <v>0</v>
      </c>
      <c r="M117" s="64">
        <v>0</v>
      </c>
      <c r="N117" s="64">
        <v>0</v>
      </c>
      <c r="O117" s="64">
        <v>0</v>
      </c>
      <c r="P117" s="64">
        <v>0</v>
      </c>
      <c r="Q117" s="64">
        <v>0</v>
      </c>
    </row>
    <row r="118" spans="1:17" s="2" customFormat="1" ht="22.5" x14ac:dyDescent="0.2">
      <c r="A118" s="69"/>
      <c r="B118" s="69"/>
      <c r="C118" s="41" t="s">
        <v>16</v>
      </c>
      <c r="D118" s="37" t="s">
        <v>17</v>
      </c>
      <c r="E118" s="41" t="s">
        <v>105</v>
      </c>
      <c r="F118" s="40">
        <f t="shared" si="15"/>
        <v>100</v>
      </c>
      <c r="G118" s="40">
        <v>0</v>
      </c>
      <c r="H118" s="40">
        <v>0</v>
      </c>
      <c r="I118" s="40">
        <v>100</v>
      </c>
      <c r="J118" s="40">
        <v>0</v>
      </c>
      <c r="K118" s="107">
        <v>0</v>
      </c>
      <c r="L118" s="64">
        <v>0</v>
      </c>
      <c r="M118" s="64">
        <v>0</v>
      </c>
      <c r="N118" s="64">
        <v>0</v>
      </c>
      <c r="O118" s="64">
        <v>0</v>
      </c>
      <c r="P118" s="64">
        <v>0</v>
      </c>
      <c r="Q118" s="64">
        <v>0</v>
      </c>
    </row>
    <row r="119" spans="1:17" s="2" customFormat="1" ht="22.5" x14ac:dyDescent="0.2">
      <c r="A119" s="69"/>
      <c r="B119" s="69"/>
      <c r="C119" s="41" t="s">
        <v>18</v>
      </c>
      <c r="D119" s="37" t="s">
        <v>19</v>
      </c>
      <c r="E119" s="41" t="s">
        <v>105</v>
      </c>
      <c r="F119" s="40">
        <f t="shared" si="15"/>
        <v>250</v>
      </c>
      <c r="G119" s="40">
        <v>0</v>
      </c>
      <c r="H119" s="40">
        <v>0</v>
      </c>
      <c r="I119" s="40">
        <v>250</v>
      </c>
      <c r="J119" s="40">
        <v>0</v>
      </c>
      <c r="K119" s="107">
        <v>0</v>
      </c>
      <c r="L119" s="64">
        <v>0</v>
      </c>
      <c r="M119" s="64">
        <v>0</v>
      </c>
      <c r="N119" s="64">
        <v>0</v>
      </c>
      <c r="O119" s="64">
        <v>0</v>
      </c>
      <c r="P119" s="64">
        <v>0</v>
      </c>
      <c r="Q119" s="64">
        <v>0</v>
      </c>
    </row>
    <row r="120" spans="1:17" s="2" customFormat="1" ht="26.25" customHeight="1" x14ac:dyDescent="0.2">
      <c r="A120" s="14" t="s">
        <v>20</v>
      </c>
      <c r="B120" s="14" t="s">
        <v>21</v>
      </c>
      <c r="C120" s="41" t="s">
        <v>22</v>
      </c>
      <c r="D120" s="37" t="s">
        <v>10</v>
      </c>
      <c r="E120" s="41" t="s">
        <v>168</v>
      </c>
      <c r="F120" s="40">
        <f t="shared" si="15"/>
        <v>200</v>
      </c>
      <c r="G120" s="40">
        <v>200</v>
      </c>
      <c r="H120" s="40">
        <v>0</v>
      </c>
      <c r="I120" s="40">
        <v>0</v>
      </c>
      <c r="J120" s="40">
        <v>0</v>
      </c>
      <c r="K120" s="108">
        <v>0</v>
      </c>
      <c r="L120" s="64">
        <v>0</v>
      </c>
      <c r="M120" s="64">
        <v>0</v>
      </c>
      <c r="N120" s="64">
        <v>0</v>
      </c>
      <c r="O120" s="64">
        <v>0</v>
      </c>
      <c r="P120" s="64">
        <v>0</v>
      </c>
      <c r="Q120" s="64">
        <v>0</v>
      </c>
    </row>
    <row r="121" spans="1:17" s="2" customFormat="1" ht="33.75" x14ac:dyDescent="0.2">
      <c r="A121" s="15"/>
      <c r="B121" s="15"/>
      <c r="C121" s="41" t="s">
        <v>274</v>
      </c>
      <c r="D121" s="37" t="s">
        <v>259</v>
      </c>
      <c r="E121" s="41" t="s">
        <v>168</v>
      </c>
      <c r="F121" s="40">
        <f t="shared" si="15"/>
        <v>8831.6</v>
      </c>
      <c r="G121" s="40">
        <v>0</v>
      </c>
      <c r="H121" s="40">
        <v>1300</v>
      </c>
      <c r="I121" s="40">
        <v>3250</v>
      </c>
      <c r="J121" s="40">
        <v>3981.6</v>
      </c>
      <c r="K121" s="108">
        <v>300</v>
      </c>
      <c r="L121" s="64">
        <v>0</v>
      </c>
      <c r="M121" s="64">
        <v>0</v>
      </c>
      <c r="N121" s="64">
        <v>0</v>
      </c>
      <c r="O121" s="64">
        <v>0</v>
      </c>
      <c r="P121" s="64">
        <v>0</v>
      </c>
      <c r="Q121" s="64">
        <v>0</v>
      </c>
    </row>
    <row r="122" spans="1:17" s="2" customFormat="1" ht="22.5" x14ac:dyDescent="0.2">
      <c r="A122" s="15"/>
      <c r="B122" s="15"/>
      <c r="C122" s="83" t="s">
        <v>275</v>
      </c>
      <c r="D122" s="92" t="s">
        <v>309</v>
      </c>
      <c r="E122" s="41" t="s">
        <v>168</v>
      </c>
      <c r="F122" s="40">
        <f t="shared" si="15"/>
        <v>747.97</v>
      </c>
      <c r="G122" s="40">
        <v>0</v>
      </c>
      <c r="H122" s="40">
        <v>340.2</v>
      </c>
      <c r="I122" s="40">
        <v>360</v>
      </c>
      <c r="J122" s="40">
        <v>47.77</v>
      </c>
      <c r="K122" s="108">
        <v>0</v>
      </c>
      <c r="L122" s="64">
        <v>0</v>
      </c>
      <c r="M122" s="64">
        <v>0</v>
      </c>
      <c r="N122" s="64">
        <v>0</v>
      </c>
      <c r="O122" s="64">
        <v>0</v>
      </c>
      <c r="P122" s="64">
        <v>0</v>
      </c>
      <c r="Q122" s="64">
        <v>0</v>
      </c>
    </row>
    <row r="123" spans="1:17" s="2" customFormat="1" ht="22.5" x14ac:dyDescent="0.2">
      <c r="A123" s="15"/>
      <c r="B123" s="15"/>
      <c r="C123" s="83"/>
      <c r="D123" s="92"/>
      <c r="E123" s="41" t="s">
        <v>258</v>
      </c>
      <c r="F123" s="40">
        <f t="shared" si="15"/>
        <v>64.08</v>
      </c>
      <c r="G123" s="40">
        <v>0</v>
      </c>
      <c r="H123" s="40">
        <v>0</v>
      </c>
      <c r="I123" s="40">
        <v>0</v>
      </c>
      <c r="J123" s="40">
        <v>64.08</v>
      </c>
      <c r="K123" s="107">
        <v>0</v>
      </c>
      <c r="L123" s="64">
        <v>0</v>
      </c>
      <c r="M123" s="64">
        <v>0</v>
      </c>
      <c r="N123" s="64">
        <v>0</v>
      </c>
      <c r="O123" s="64">
        <v>0</v>
      </c>
      <c r="P123" s="64">
        <v>0</v>
      </c>
      <c r="Q123" s="64">
        <v>0</v>
      </c>
    </row>
    <row r="124" spans="1:17" s="2" customFormat="1" ht="22.5" x14ac:dyDescent="0.2">
      <c r="A124" s="15"/>
      <c r="B124" s="15"/>
      <c r="C124" s="41" t="s">
        <v>241</v>
      </c>
      <c r="D124" s="37" t="s">
        <v>19</v>
      </c>
      <c r="E124" s="41" t="s">
        <v>105</v>
      </c>
      <c r="F124" s="40">
        <f t="shared" si="15"/>
        <v>532</v>
      </c>
      <c r="G124" s="40">
        <v>0</v>
      </c>
      <c r="H124" s="40">
        <v>347</v>
      </c>
      <c r="I124" s="40">
        <v>185</v>
      </c>
      <c r="J124" s="40">
        <v>0</v>
      </c>
      <c r="K124" s="107">
        <v>0</v>
      </c>
      <c r="L124" s="64">
        <v>0</v>
      </c>
      <c r="M124" s="64">
        <v>0</v>
      </c>
      <c r="N124" s="64">
        <v>0</v>
      </c>
      <c r="O124" s="64">
        <v>0</v>
      </c>
      <c r="P124" s="64">
        <v>0</v>
      </c>
      <c r="Q124" s="64">
        <v>0</v>
      </c>
    </row>
    <row r="125" spans="1:17" s="2" customFormat="1" ht="22.5" x14ac:dyDescent="0.2">
      <c r="A125" s="21"/>
      <c r="B125" s="21"/>
      <c r="C125" s="41" t="s">
        <v>25</v>
      </c>
      <c r="D125" s="37" t="s">
        <v>26</v>
      </c>
      <c r="E125" s="41" t="s">
        <v>105</v>
      </c>
      <c r="F125" s="40">
        <f t="shared" si="15"/>
        <v>95</v>
      </c>
      <c r="G125" s="40">
        <v>95</v>
      </c>
      <c r="H125" s="40">
        <v>0</v>
      </c>
      <c r="I125" s="40">
        <v>0</v>
      </c>
      <c r="J125" s="40">
        <v>0</v>
      </c>
      <c r="K125" s="107">
        <v>0</v>
      </c>
      <c r="L125" s="64">
        <v>0</v>
      </c>
      <c r="M125" s="64">
        <v>0</v>
      </c>
      <c r="N125" s="64">
        <v>0</v>
      </c>
      <c r="O125" s="64">
        <v>0</v>
      </c>
      <c r="P125" s="64">
        <v>0</v>
      </c>
      <c r="Q125" s="64">
        <v>0</v>
      </c>
    </row>
    <row r="126" spans="1:17" s="2" customFormat="1" ht="22.5" x14ac:dyDescent="0.2">
      <c r="A126" s="69" t="s">
        <v>27</v>
      </c>
      <c r="B126" s="69" t="s">
        <v>28</v>
      </c>
      <c r="C126" s="41" t="s">
        <v>23</v>
      </c>
      <c r="D126" s="37" t="s">
        <v>10</v>
      </c>
      <c r="E126" s="41" t="s">
        <v>168</v>
      </c>
      <c r="F126" s="40">
        <f t="shared" si="15"/>
        <v>10</v>
      </c>
      <c r="G126" s="40">
        <v>0</v>
      </c>
      <c r="H126" s="40">
        <v>0</v>
      </c>
      <c r="I126" s="40">
        <v>10</v>
      </c>
      <c r="J126" s="40">
        <v>0</v>
      </c>
      <c r="K126" s="108">
        <v>0</v>
      </c>
      <c r="L126" s="64">
        <v>0</v>
      </c>
      <c r="M126" s="64">
        <v>0</v>
      </c>
      <c r="N126" s="64">
        <v>0</v>
      </c>
      <c r="O126" s="64">
        <v>0</v>
      </c>
      <c r="P126" s="64">
        <v>0</v>
      </c>
      <c r="Q126" s="64">
        <v>0</v>
      </c>
    </row>
    <row r="127" spans="1:17" s="2" customFormat="1" ht="33.75" x14ac:dyDescent="0.2">
      <c r="A127" s="69"/>
      <c r="B127" s="69"/>
      <c r="C127" s="41" t="s">
        <v>276</v>
      </c>
      <c r="D127" s="37" t="s">
        <v>259</v>
      </c>
      <c r="E127" s="41" t="s">
        <v>168</v>
      </c>
      <c r="F127" s="40">
        <f t="shared" si="15"/>
        <v>1941.1499999999999</v>
      </c>
      <c r="G127" s="40">
        <v>0</v>
      </c>
      <c r="H127" s="40">
        <v>279.60000000000002</v>
      </c>
      <c r="I127" s="40">
        <v>918</v>
      </c>
      <c r="J127" s="40">
        <v>743.55</v>
      </c>
      <c r="K127" s="108">
        <v>0</v>
      </c>
      <c r="L127" s="64">
        <v>0</v>
      </c>
      <c r="M127" s="64">
        <v>0</v>
      </c>
      <c r="N127" s="64">
        <v>0</v>
      </c>
      <c r="O127" s="64">
        <v>0</v>
      </c>
      <c r="P127" s="64">
        <v>0</v>
      </c>
      <c r="Q127" s="64">
        <v>0</v>
      </c>
    </row>
    <row r="128" spans="1:17" s="2" customFormat="1" ht="22.5" x14ac:dyDescent="0.2">
      <c r="A128" s="69"/>
      <c r="B128" s="69"/>
      <c r="C128" s="94" t="s">
        <v>277</v>
      </c>
      <c r="D128" s="76" t="s">
        <v>307</v>
      </c>
      <c r="E128" s="41" t="s">
        <v>168</v>
      </c>
      <c r="F128" s="40">
        <f t="shared" si="15"/>
        <v>175.7</v>
      </c>
      <c r="G128" s="40">
        <v>0</v>
      </c>
      <c r="H128" s="40">
        <v>78.7</v>
      </c>
      <c r="I128" s="40">
        <v>53</v>
      </c>
      <c r="J128" s="40">
        <v>34</v>
      </c>
      <c r="K128" s="108">
        <v>10</v>
      </c>
      <c r="L128" s="64">
        <v>0</v>
      </c>
      <c r="M128" s="64">
        <v>0</v>
      </c>
      <c r="N128" s="64">
        <v>0</v>
      </c>
      <c r="O128" s="64">
        <v>0</v>
      </c>
      <c r="P128" s="64">
        <v>0</v>
      </c>
      <c r="Q128" s="64">
        <v>0</v>
      </c>
    </row>
    <row r="129" spans="1:17" s="2" customFormat="1" ht="22.5" x14ac:dyDescent="0.2">
      <c r="A129" s="69"/>
      <c r="B129" s="69"/>
      <c r="C129" s="95"/>
      <c r="D129" s="77"/>
      <c r="E129" s="41" t="s">
        <v>258</v>
      </c>
      <c r="F129" s="40">
        <f t="shared" si="15"/>
        <v>0</v>
      </c>
      <c r="G129" s="40">
        <v>0</v>
      </c>
      <c r="H129" s="40">
        <v>0</v>
      </c>
      <c r="I129" s="40">
        <v>0</v>
      </c>
      <c r="J129" s="40">
        <v>0</v>
      </c>
      <c r="K129" s="107">
        <v>0</v>
      </c>
      <c r="L129" s="64">
        <v>0</v>
      </c>
      <c r="M129" s="64">
        <v>0</v>
      </c>
      <c r="N129" s="64">
        <v>0</v>
      </c>
      <c r="O129" s="64">
        <v>0</v>
      </c>
      <c r="P129" s="64">
        <v>0</v>
      </c>
      <c r="Q129" s="64">
        <v>0</v>
      </c>
    </row>
    <row r="130" spans="1:17" s="2" customFormat="1" ht="45" x14ac:dyDescent="0.2">
      <c r="A130" s="69"/>
      <c r="B130" s="69"/>
      <c r="C130" s="41" t="s">
        <v>30</v>
      </c>
      <c r="D130" s="37" t="s">
        <v>310</v>
      </c>
      <c r="E130" s="41" t="s">
        <v>168</v>
      </c>
      <c r="F130" s="40">
        <f t="shared" si="15"/>
        <v>0</v>
      </c>
      <c r="G130" s="40">
        <v>0</v>
      </c>
      <c r="H130" s="40">
        <v>0</v>
      </c>
      <c r="I130" s="40">
        <v>0</v>
      </c>
      <c r="J130" s="40">
        <v>0</v>
      </c>
      <c r="K130" s="108">
        <v>0</v>
      </c>
      <c r="L130" s="64">
        <v>0</v>
      </c>
      <c r="M130" s="64">
        <v>0</v>
      </c>
      <c r="N130" s="64">
        <v>0</v>
      </c>
      <c r="O130" s="64">
        <v>0</v>
      </c>
      <c r="P130" s="64">
        <v>0</v>
      </c>
      <c r="Q130" s="64">
        <v>0</v>
      </c>
    </row>
    <row r="131" spans="1:17" s="2" customFormat="1" ht="22.5" x14ac:dyDescent="0.2">
      <c r="A131" s="69" t="s">
        <v>31</v>
      </c>
      <c r="B131" s="69" t="s">
        <v>28</v>
      </c>
      <c r="C131" s="41" t="s">
        <v>278</v>
      </c>
      <c r="D131" s="37" t="s">
        <v>309</v>
      </c>
      <c r="E131" s="41" t="s">
        <v>168</v>
      </c>
      <c r="F131" s="40">
        <f t="shared" si="15"/>
        <v>20</v>
      </c>
      <c r="G131" s="40">
        <v>0</v>
      </c>
      <c r="H131" s="40">
        <v>0</v>
      </c>
      <c r="I131" s="40">
        <v>20</v>
      </c>
      <c r="J131" s="40">
        <v>0</v>
      </c>
      <c r="K131" s="108">
        <v>0</v>
      </c>
      <c r="L131" s="64">
        <v>0</v>
      </c>
      <c r="M131" s="64">
        <v>0</v>
      </c>
      <c r="N131" s="64">
        <v>0</v>
      </c>
      <c r="O131" s="64">
        <v>0</v>
      </c>
      <c r="P131" s="64">
        <v>0</v>
      </c>
      <c r="Q131" s="64">
        <v>0</v>
      </c>
    </row>
    <row r="132" spans="1:17" s="2" customFormat="1" ht="22.5" x14ac:dyDescent="0.2">
      <c r="A132" s="69"/>
      <c r="B132" s="69"/>
      <c r="C132" s="41" t="s">
        <v>32</v>
      </c>
      <c r="D132" s="37" t="s">
        <v>17</v>
      </c>
      <c r="E132" s="41" t="s">
        <v>105</v>
      </c>
      <c r="F132" s="40">
        <f t="shared" si="15"/>
        <v>3.5</v>
      </c>
      <c r="G132" s="40">
        <v>3.5</v>
      </c>
      <c r="H132" s="40">
        <v>0</v>
      </c>
      <c r="I132" s="40">
        <v>0</v>
      </c>
      <c r="J132" s="40">
        <v>0</v>
      </c>
      <c r="K132" s="107">
        <v>0</v>
      </c>
      <c r="L132" s="64">
        <v>0</v>
      </c>
      <c r="M132" s="64">
        <v>0</v>
      </c>
      <c r="N132" s="64">
        <v>0</v>
      </c>
      <c r="O132" s="64">
        <v>0</v>
      </c>
      <c r="P132" s="64">
        <v>0</v>
      </c>
      <c r="Q132" s="64">
        <v>0</v>
      </c>
    </row>
    <row r="133" spans="1:17" s="2" customFormat="1" ht="22.5" x14ac:dyDescent="0.2">
      <c r="A133" s="14" t="s">
        <v>33</v>
      </c>
      <c r="B133" s="14" t="s">
        <v>28</v>
      </c>
      <c r="C133" s="41" t="s">
        <v>279</v>
      </c>
      <c r="D133" s="37" t="s">
        <v>10</v>
      </c>
      <c r="E133" s="41" t="s">
        <v>168</v>
      </c>
      <c r="F133" s="40">
        <f t="shared" si="15"/>
        <v>600</v>
      </c>
      <c r="G133" s="40">
        <v>0</v>
      </c>
      <c r="H133" s="40">
        <v>0</v>
      </c>
      <c r="I133" s="40">
        <v>200</v>
      </c>
      <c r="J133" s="40">
        <v>400</v>
      </c>
      <c r="K133" s="108">
        <v>0</v>
      </c>
      <c r="L133" s="64">
        <v>0</v>
      </c>
      <c r="M133" s="64">
        <v>0</v>
      </c>
      <c r="N133" s="64">
        <v>0</v>
      </c>
      <c r="O133" s="64">
        <v>0</v>
      </c>
      <c r="P133" s="64">
        <v>0</v>
      </c>
      <c r="Q133" s="64">
        <v>0</v>
      </c>
    </row>
    <row r="134" spans="1:17" s="2" customFormat="1" ht="22.5" x14ac:dyDescent="0.2">
      <c r="A134" s="15"/>
      <c r="B134" s="15"/>
      <c r="C134" s="41" t="s">
        <v>34</v>
      </c>
      <c r="D134" s="37" t="s">
        <v>15</v>
      </c>
      <c r="E134" s="41" t="s">
        <v>168</v>
      </c>
      <c r="F134" s="40">
        <f t="shared" si="15"/>
        <v>140.73699999999999</v>
      </c>
      <c r="G134" s="40">
        <v>0</v>
      </c>
      <c r="H134" s="40">
        <v>140.73699999999999</v>
      </c>
      <c r="I134" s="40">
        <v>0</v>
      </c>
      <c r="J134" s="40">
        <v>0</v>
      </c>
      <c r="K134" s="108">
        <v>0</v>
      </c>
      <c r="L134" s="64">
        <v>0</v>
      </c>
      <c r="M134" s="64">
        <v>0</v>
      </c>
      <c r="N134" s="64">
        <v>0</v>
      </c>
      <c r="O134" s="64">
        <v>0</v>
      </c>
      <c r="P134" s="64">
        <v>0</v>
      </c>
      <c r="Q134" s="64">
        <v>0</v>
      </c>
    </row>
    <row r="135" spans="1:17" s="2" customFormat="1" ht="22.5" x14ac:dyDescent="0.2">
      <c r="A135" s="15"/>
      <c r="B135" s="15"/>
      <c r="C135" s="83" t="s">
        <v>331</v>
      </c>
      <c r="D135" s="92" t="s">
        <v>307</v>
      </c>
      <c r="E135" s="41" t="s">
        <v>168</v>
      </c>
      <c r="F135" s="40">
        <f t="shared" si="15"/>
        <v>890</v>
      </c>
      <c r="G135" s="40">
        <v>0</v>
      </c>
      <c r="H135" s="40">
        <v>0</v>
      </c>
      <c r="I135" s="40">
        <v>890</v>
      </c>
      <c r="J135" s="40">
        <v>0</v>
      </c>
      <c r="K135" s="108">
        <v>0</v>
      </c>
      <c r="L135" s="67">
        <v>0</v>
      </c>
      <c r="M135" s="64">
        <v>0</v>
      </c>
      <c r="N135" s="64">
        <v>0</v>
      </c>
      <c r="O135" s="64">
        <v>0</v>
      </c>
      <c r="P135" s="64">
        <v>0</v>
      </c>
      <c r="Q135" s="64">
        <v>0</v>
      </c>
    </row>
    <row r="136" spans="1:17" s="2" customFormat="1" ht="22.5" x14ac:dyDescent="0.2">
      <c r="A136" s="15"/>
      <c r="B136" s="15"/>
      <c r="C136" s="83"/>
      <c r="D136" s="96"/>
      <c r="E136" s="41" t="s">
        <v>258</v>
      </c>
      <c r="F136" s="40">
        <f t="shared" si="15"/>
        <v>738</v>
      </c>
      <c r="G136" s="40">
        <v>0</v>
      </c>
      <c r="H136" s="40">
        <v>0</v>
      </c>
      <c r="I136" s="40">
        <v>0</v>
      </c>
      <c r="J136" s="40">
        <v>488</v>
      </c>
      <c r="K136" s="113">
        <v>250</v>
      </c>
      <c r="L136" s="67">
        <v>0</v>
      </c>
      <c r="M136" s="64">
        <v>0</v>
      </c>
      <c r="N136" s="64">
        <v>0</v>
      </c>
      <c r="O136" s="64">
        <v>0</v>
      </c>
      <c r="P136" s="64">
        <v>0</v>
      </c>
      <c r="Q136" s="64">
        <v>0</v>
      </c>
    </row>
    <row r="137" spans="1:17" s="2" customFormat="1" ht="45" x14ac:dyDescent="0.2">
      <c r="A137" s="15"/>
      <c r="B137" s="15"/>
      <c r="C137" s="41" t="s">
        <v>14</v>
      </c>
      <c r="D137" s="37" t="s">
        <v>310</v>
      </c>
      <c r="E137" s="41" t="s">
        <v>168</v>
      </c>
      <c r="F137" s="40">
        <f t="shared" si="15"/>
        <v>250</v>
      </c>
      <c r="G137" s="40">
        <v>0</v>
      </c>
      <c r="H137" s="40">
        <v>0</v>
      </c>
      <c r="I137" s="40">
        <v>250</v>
      </c>
      <c r="J137" s="40">
        <v>0</v>
      </c>
      <c r="K137" s="108">
        <v>0</v>
      </c>
      <c r="L137" s="64">
        <v>0</v>
      </c>
      <c r="M137" s="64">
        <v>0</v>
      </c>
      <c r="N137" s="64">
        <v>0</v>
      </c>
      <c r="O137" s="64">
        <v>0</v>
      </c>
      <c r="P137" s="64">
        <v>0</v>
      </c>
      <c r="Q137" s="64">
        <v>0</v>
      </c>
    </row>
    <row r="138" spans="1:17" s="2" customFormat="1" ht="45" x14ac:dyDescent="0.2">
      <c r="A138" s="15"/>
      <c r="B138" s="15"/>
      <c r="C138" s="41" t="s">
        <v>242</v>
      </c>
      <c r="D138" s="37" t="s">
        <v>19</v>
      </c>
      <c r="E138" s="41" t="s">
        <v>105</v>
      </c>
      <c r="F138" s="40">
        <f t="shared" si="15"/>
        <v>660</v>
      </c>
      <c r="G138" s="40">
        <v>0</v>
      </c>
      <c r="H138" s="40">
        <v>250</v>
      </c>
      <c r="I138" s="40">
        <v>210</v>
      </c>
      <c r="J138" s="40">
        <v>100</v>
      </c>
      <c r="K138" s="107">
        <v>100</v>
      </c>
      <c r="L138" s="64">
        <v>0</v>
      </c>
      <c r="M138" s="64">
        <v>0</v>
      </c>
      <c r="N138" s="64">
        <v>0</v>
      </c>
      <c r="O138" s="64">
        <v>0</v>
      </c>
      <c r="P138" s="64">
        <v>0</v>
      </c>
      <c r="Q138" s="64">
        <v>0</v>
      </c>
    </row>
    <row r="139" spans="1:17" s="2" customFormat="1" ht="22.5" x14ac:dyDescent="0.2">
      <c r="A139" s="15"/>
      <c r="B139" s="15"/>
      <c r="C139" s="41" t="s">
        <v>25</v>
      </c>
      <c r="D139" s="37" t="s">
        <v>35</v>
      </c>
      <c r="E139" s="41" t="s">
        <v>105</v>
      </c>
      <c r="F139" s="40">
        <f t="shared" si="15"/>
        <v>70</v>
      </c>
      <c r="G139" s="40">
        <v>70</v>
      </c>
      <c r="H139" s="40">
        <v>0</v>
      </c>
      <c r="I139" s="40">
        <v>0</v>
      </c>
      <c r="J139" s="40">
        <v>0</v>
      </c>
      <c r="K139" s="107">
        <v>0</v>
      </c>
      <c r="L139" s="64">
        <v>0</v>
      </c>
      <c r="M139" s="64">
        <v>0</v>
      </c>
      <c r="N139" s="64">
        <v>0</v>
      </c>
      <c r="O139" s="64">
        <v>0</v>
      </c>
      <c r="P139" s="64">
        <v>0</v>
      </c>
      <c r="Q139" s="64">
        <v>0</v>
      </c>
    </row>
    <row r="140" spans="1:17" s="2" customFormat="1" ht="22.5" x14ac:dyDescent="0.2">
      <c r="A140" s="15"/>
      <c r="B140" s="15"/>
      <c r="C140" s="41" t="s">
        <v>24</v>
      </c>
      <c r="D140" s="37" t="s">
        <v>26</v>
      </c>
      <c r="E140" s="41" t="s">
        <v>105</v>
      </c>
      <c r="F140" s="40">
        <f t="shared" si="15"/>
        <v>48.3</v>
      </c>
      <c r="G140" s="40">
        <v>0</v>
      </c>
      <c r="H140" s="40">
        <v>48.3</v>
      </c>
      <c r="I140" s="40">
        <v>0</v>
      </c>
      <c r="J140" s="40">
        <v>0</v>
      </c>
      <c r="K140" s="107">
        <v>0</v>
      </c>
      <c r="L140" s="64">
        <v>0</v>
      </c>
      <c r="M140" s="64">
        <v>0</v>
      </c>
      <c r="N140" s="64">
        <v>0</v>
      </c>
      <c r="O140" s="64">
        <v>0</v>
      </c>
      <c r="P140" s="64">
        <v>0</v>
      </c>
      <c r="Q140" s="64">
        <v>0</v>
      </c>
    </row>
    <row r="141" spans="1:17" s="2" customFormat="1" ht="22.5" x14ac:dyDescent="0.2">
      <c r="A141" s="15"/>
      <c r="B141" s="15"/>
      <c r="C141" s="41" t="s">
        <v>243</v>
      </c>
      <c r="D141" s="37" t="s">
        <v>17</v>
      </c>
      <c r="E141" s="41" t="s">
        <v>105</v>
      </c>
      <c r="F141" s="40">
        <f t="shared" si="15"/>
        <v>90</v>
      </c>
      <c r="G141" s="40">
        <v>30</v>
      </c>
      <c r="H141" s="40">
        <v>60</v>
      </c>
      <c r="I141" s="40">
        <v>0</v>
      </c>
      <c r="J141" s="40">
        <v>0</v>
      </c>
      <c r="K141" s="107">
        <v>0</v>
      </c>
      <c r="L141" s="64">
        <v>0</v>
      </c>
      <c r="M141" s="64">
        <v>0</v>
      </c>
      <c r="N141" s="64">
        <v>0</v>
      </c>
      <c r="O141" s="64">
        <v>0</v>
      </c>
      <c r="P141" s="64">
        <v>0</v>
      </c>
      <c r="Q141" s="64">
        <v>0</v>
      </c>
    </row>
    <row r="142" spans="1:17" s="2" customFormat="1" ht="22.5" x14ac:dyDescent="0.2">
      <c r="A142" s="15"/>
      <c r="B142" s="15"/>
      <c r="C142" s="41" t="s">
        <v>36</v>
      </c>
      <c r="D142" s="37" t="s">
        <v>37</v>
      </c>
      <c r="E142" s="41" t="s">
        <v>105</v>
      </c>
      <c r="F142" s="40">
        <f t="shared" si="15"/>
        <v>99</v>
      </c>
      <c r="G142" s="40">
        <v>99</v>
      </c>
      <c r="H142" s="40">
        <v>0</v>
      </c>
      <c r="I142" s="40">
        <v>0</v>
      </c>
      <c r="J142" s="40">
        <v>0</v>
      </c>
      <c r="K142" s="107">
        <v>0</v>
      </c>
      <c r="L142" s="64">
        <v>0</v>
      </c>
      <c r="M142" s="64">
        <v>0</v>
      </c>
      <c r="N142" s="64">
        <v>0</v>
      </c>
      <c r="O142" s="64">
        <v>0</v>
      </c>
      <c r="P142" s="64">
        <v>0</v>
      </c>
      <c r="Q142" s="64">
        <v>0</v>
      </c>
    </row>
    <row r="143" spans="1:17" s="2" customFormat="1" ht="56.25" x14ac:dyDescent="0.2">
      <c r="A143" s="21"/>
      <c r="B143" s="21"/>
      <c r="C143" s="41" t="s">
        <v>329</v>
      </c>
      <c r="D143" s="37" t="s">
        <v>259</v>
      </c>
      <c r="E143" s="41" t="s">
        <v>168</v>
      </c>
      <c r="F143" s="40">
        <f t="shared" si="15"/>
        <v>5057.3999999999996</v>
      </c>
      <c r="G143" s="40">
        <v>0</v>
      </c>
      <c r="H143" s="40">
        <v>0</v>
      </c>
      <c r="I143" s="40">
        <v>0</v>
      </c>
      <c r="J143" s="40">
        <v>3777.4</v>
      </c>
      <c r="K143" s="108">
        <v>1280</v>
      </c>
      <c r="L143" s="67">
        <v>0</v>
      </c>
      <c r="M143" s="64">
        <v>0</v>
      </c>
      <c r="N143" s="64">
        <v>0</v>
      </c>
      <c r="O143" s="64">
        <v>0</v>
      </c>
      <c r="P143" s="64">
        <v>0</v>
      </c>
      <c r="Q143" s="64">
        <v>0</v>
      </c>
    </row>
    <row r="144" spans="1:17" s="2" customFormat="1" ht="45" x14ac:dyDescent="0.2">
      <c r="A144" s="69" t="s">
        <v>330</v>
      </c>
      <c r="B144" s="36" t="s">
        <v>28</v>
      </c>
      <c r="C144" s="41" t="s">
        <v>280</v>
      </c>
      <c r="D144" s="44" t="s">
        <v>10</v>
      </c>
      <c r="E144" s="41" t="s">
        <v>168</v>
      </c>
      <c r="F144" s="40">
        <f t="shared" si="15"/>
        <v>319.92</v>
      </c>
      <c r="G144" s="40">
        <v>0</v>
      </c>
      <c r="H144" s="40">
        <v>200</v>
      </c>
      <c r="I144" s="40">
        <v>81.72</v>
      </c>
      <c r="J144" s="40">
        <v>19.7</v>
      </c>
      <c r="K144" s="108">
        <v>18.5</v>
      </c>
      <c r="L144" s="64">
        <v>0</v>
      </c>
      <c r="M144" s="64">
        <v>0</v>
      </c>
      <c r="N144" s="64">
        <v>0</v>
      </c>
      <c r="O144" s="64">
        <v>0</v>
      </c>
      <c r="P144" s="64">
        <v>0</v>
      </c>
      <c r="Q144" s="64">
        <v>0</v>
      </c>
    </row>
    <row r="145" spans="1:17" s="2" customFormat="1" ht="45" x14ac:dyDescent="0.2">
      <c r="A145" s="69"/>
      <c r="B145" s="36" t="s">
        <v>8</v>
      </c>
      <c r="C145" s="41" t="s">
        <v>281</v>
      </c>
      <c r="D145" s="37" t="s">
        <v>259</v>
      </c>
      <c r="E145" s="41" t="s">
        <v>168</v>
      </c>
      <c r="F145" s="40">
        <f t="shared" si="15"/>
        <v>6743.69</v>
      </c>
      <c r="G145" s="40">
        <v>0</v>
      </c>
      <c r="H145" s="40">
        <v>241.4</v>
      </c>
      <c r="I145" s="40">
        <v>4262</v>
      </c>
      <c r="J145" s="40">
        <v>2040.29</v>
      </c>
      <c r="K145" s="108">
        <v>200</v>
      </c>
      <c r="L145" s="67">
        <v>0</v>
      </c>
      <c r="M145" s="64">
        <v>0</v>
      </c>
      <c r="N145" s="64">
        <v>0</v>
      </c>
      <c r="O145" s="64">
        <v>0</v>
      </c>
      <c r="P145" s="64">
        <v>0</v>
      </c>
      <c r="Q145" s="64">
        <v>0</v>
      </c>
    </row>
    <row r="146" spans="1:17" s="2" customFormat="1" ht="22.5" x14ac:dyDescent="0.2">
      <c r="A146" s="69"/>
      <c r="B146" s="69" t="s">
        <v>28</v>
      </c>
      <c r="C146" s="83" t="s">
        <v>332</v>
      </c>
      <c r="D146" s="92" t="s">
        <v>13</v>
      </c>
      <c r="E146" s="41" t="s">
        <v>168</v>
      </c>
      <c r="F146" s="40">
        <f t="shared" si="15"/>
        <v>167</v>
      </c>
      <c r="G146" s="40">
        <v>0</v>
      </c>
      <c r="H146" s="40">
        <v>29</v>
      </c>
      <c r="I146" s="40">
        <v>64</v>
      </c>
      <c r="J146" s="40">
        <v>34</v>
      </c>
      <c r="K146" s="108">
        <f>30+10</f>
        <v>40</v>
      </c>
      <c r="L146" s="67">
        <v>0</v>
      </c>
      <c r="M146" s="64">
        <v>0</v>
      </c>
      <c r="N146" s="64">
        <v>0</v>
      </c>
      <c r="O146" s="64">
        <v>0</v>
      </c>
      <c r="P146" s="64">
        <v>0</v>
      </c>
      <c r="Q146" s="64">
        <v>0</v>
      </c>
    </row>
    <row r="147" spans="1:17" s="2" customFormat="1" ht="22.5" x14ac:dyDescent="0.2">
      <c r="A147" s="69"/>
      <c r="B147" s="69"/>
      <c r="C147" s="83"/>
      <c r="D147" s="92"/>
      <c r="E147" s="41" t="s">
        <v>258</v>
      </c>
      <c r="F147" s="40">
        <f t="shared" si="15"/>
        <v>255.92</v>
      </c>
      <c r="G147" s="40">
        <v>0</v>
      </c>
      <c r="H147" s="40">
        <v>0</v>
      </c>
      <c r="I147" s="40">
        <v>0</v>
      </c>
      <c r="J147" s="40">
        <v>195.92</v>
      </c>
      <c r="K147" s="107">
        <f>10+50</f>
        <v>60</v>
      </c>
      <c r="L147" s="67">
        <v>0</v>
      </c>
      <c r="M147" s="64">
        <v>0</v>
      </c>
      <c r="N147" s="64">
        <v>0</v>
      </c>
      <c r="O147" s="64">
        <v>0</v>
      </c>
      <c r="P147" s="64">
        <v>0</v>
      </c>
      <c r="Q147" s="64">
        <v>0</v>
      </c>
    </row>
    <row r="148" spans="1:17" s="2" customFormat="1" ht="22.5" x14ac:dyDescent="0.2">
      <c r="A148" s="69"/>
      <c r="B148" s="69"/>
      <c r="C148" s="41" t="s">
        <v>245</v>
      </c>
      <c r="D148" s="37" t="s">
        <v>40</v>
      </c>
      <c r="E148" s="41" t="s">
        <v>105</v>
      </c>
      <c r="F148" s="40">
        <f t="shared" si="15"/>
        <v>3</v>
      </c>
      <c r="G148" s="40">
        <v>1.5</v>
      </c>
      <c r="H148" s="40">
        <v>1.5</v>
      </c>
      <c r="I148" s="40">
        <v>0</v>
      </c>
      <c r="J148" s="40">
        <v>0</v>
      </c>
      <c r="K148" s="107">
        <v>0</v>
      </c>
      <c r="L148" s="64">
        <v>0</v>
      </c>
      <c r="M148" s="64">
        <v>0</v>
      </c>
      <c r="N148" s="64">
        <v>0</v>
      </c>
      <c r="O148" s="64">
        <v>0</v>
      </c>
      <c r="P148" s="64">
        <v>0</v>
      </c>
      <c r="Q148" s="64">
        <v>0</v>
      </c>
    </row>
    <row r="149" spans="1:17" s="2" customFormat="1" ht="22.5" x14ac:dyDescent="0.2">
      <c r="A149" s="69"/>
      <c r="B149" s="69"/>
      <c r="C149" s="41" t="s">
        <v>246</v>
      </c>
      <c r="D149" s="37" t="s">
        <v>26</v>
      </c>
      <c r="E149" s="41" t="s">
        <v>105</v>
      </c>
      <c r="F149" s="40">
        <f t="shared" si="15"/>
        <v>6.6</v>
      </c>
      <c r="G149" s="40">
        <v>5</v>
      </c>
      <c r="H149" s="40">
        <v>1.6</v>
      </c>
      <c r="I149" s="40">
        <v>0</v>
      </c>
      <c r="J149" s="40">
        <v>0</v>
      </c>
      <c r="K149" s="107">
        <v>0</v>
      </c>
      <c r="L149" s="64">
        <v>0</v>
      </c>
      <c r="M149" s="64">
        <v>0</v>
      </c>
      <c r="N149" s="64">
        <v>0</v>
      </c>
      <c r="O149" s="64">
        <v>0</v>
      </c>
      <c r="P149" s="64">
        <v>0</v>
      </c>
      <c r="Q149" s="64">
        <v>0</v>
      </c>
    </row>
    <row r="150" spans="1:17" s="2" customFormat="1" ht="22.5" x14ac:dyDescent="0.2">
      <c r="A150" s="69"/>
      <c r="B150" s="69"/>
      <c r="C150" s="41" t="s">
        <v>247</v>
      </c>
      <c r="D150" s="37" t="s">
        <v>17</v>
      </c>
      <c r="E150" s="41" t="s">
        <v>105</v>
      </c>
      <c r="F150" s="40">
        <f t="shared" si="15"/>
        <v>3</v>
      </c>
      <c r="G150" s="40">
        <v>2</v>
      </c>
      <c r="H150" s="40">
        <v>1</v>
      </c>
      <c r="I150" s="40">
        <v>0</v>
      </c>
      <c r="J150" s="40">
        <v>0</v>
      </c>
      <c r="K150" s="107">
        <v>0</v>
      </c>
      <c r="L150" s="64">
        <v>0</v>
      </c>
      <c r="M150" s="64">
        <v>0</v>
      </c>
      <c r="N150" s="64">
        <v>0</v>
      </c>
      <c r="O150" s="64">
        <v>0</v>
      </c>
      <c r="P150" s="64">
        <v>0</v>
      </c>
      <c r="Q150" s="64">
        <v>0</v>
      </c>
    </row>
    <row r="151" spans="1:17" s="2" customFormat="1" ht="56.25" x14ac:dyDescent="0.2">
      <c r="A151" s="69"/>
      <c r="B151" s="69"/>
      <c r="C151" s="41" t="s">
        <v>248</v>
      </c>
      <c r="D151" s="37" t="s">
        <v>37</v>
      </c>
      <c r="E151" s="41" t="s">
        <v>105</v>
      </c>
      <c r="F151" s="40">
        <f t="shared" si="15"/>
        <v>8.5</v>
      </c>
      <c r="G151" s="40">
        <v>1</v>
      </c>
      <c r="H151" s="40">
        <v>1.5</v>
      </c>
      <c r="I151" s="40">
        <v>2</v>
      </c>
      <c r="J151" s="40">
        <v>2</v>
      </c>
      <c r="K151" s="107">
        <v>2</v>
      </c>
      <c r="L151" s="64">
        <v>0</v>
      </c>
      <c r="M151" s="64">
        <v>0</v>
      </c>
      <c r="N151" s="64">
        <v>0</v>
      </c>
      <c r="O151" s="64">
        <v>0</v>
      </c>
      <c r="P151" s="64">
        <v>0</v>
      </c>
      <c r="Q151" s="64">
        <v>0</v>
      </c>
    </row>
    <row r="152" spans="1:17" s="2" customFormat="1" ht="22.5" x14ac:dyDescent="0.2">
      <c r="A152" s="84" t="s">
        <v>41</v>
      </c>
      <c r="B152" s="72" t="s">
        <v>8</v>
      </c>
      <c r="C152" s="41" t="s">
        <v>16</v>
      </c>
      <c r="D152" s="37" t="s">
        <v>10</v>
      </c>
      <c r="E152" s="41" t="s">
        <v>168</v>
      </c>
      <c r="F152" s="40">
        <f t="shared" ref="F152:F177" si="16">SUM(G152:Q152)</f>
        <v>3048.3</v>
      </c>
      <c r="G152" s="40">
        <v>0</v>
      </c>
      <c r="H152" s="40">
        <v>0</v>
      </c>
      <c r="I152" s="40">
        <v>3048.3</v>
      </c>
      <c r="J152" s="40">
        <v>0</v>
      </c>
      <c r="K152" s="108">
        <v>0</v>
      </c>
      <c r="L152" s="64">
        <v>0</v>
      </c>
      <c r="M152" s="64">
        <v>0</v>
      </c>
      <c r="N152" s="64">
        <v>0</v>
      </c>
      <c r="O152" s="64">
        <v>0</v>
      </c>
      <c r="P152" s="64">
        <v>0</v>
      </c>
      <c r="Q152" s="64">
        <v>0</v>
      </c>
    </row>
    <row r="153" spans="1:17" s="2" customFormat="1" ht="22.5" x14ac:dyDescent="0.2">
      <c r="A153" s="86"/>
      <c r="B153" s="73"/>
      <c r="C153" s="49" t="s">
        <v>313</v>
      </c>
      <c r="D153" s="50" t="s">
        <v>259</v>
      </c>
      <c r="E153" s="49" t="s">
        <v>168</v>
      </c>
      <c r="F153" s="60">
        <f t="shared" si="16"/>
        <v>0</v>
      </c>
      <c r="G153" s="52">
        <v>0</v>
      </c>
      <c r="H153" s="52">
        <v>0</v>
      </c>
      <c r="I153" s="52">
        <v>0</v>
      </c>
      <c r="J153" s="52">
        <v>0</v>
      </c>
      <c r="K153" s="108">
        <v>0</v>
      </c>
      <c r="L153" s="11">
        <v>0</v>
      </c>
      <c r="M153" s="64">
        <v>0</v>
      </c>
      <c r="N153" s="64">
        <v>0</v>
      </c>
      <c r="O153" s="64">
        <v>0</v>
      </c>
      <c r="P153" s="64">
        <v>0</v>
      </c>
      <c r="Q153" s="64">
        <v>0</v>
      </c>
    </row>
    <row r="154" spans="1:17" s="2" customFormat="1" ht="22.5" x14ac:dyDescent="0.2">
      <c r="A154" s="69" t="s">
        <v>42</v>
      </c>
      <c r="B154" s="84" t="s">
        <v>28</v>
      </c>
      <c r="C154" s="41" t="s">
        <v>22</v>
      </c>
      <c r="D154" s="37" t="s">
        <v>26</v>
      </c>
      <c r="E154" s="41" t="s">
        <v>105</v>
      </c>
      <c r="F154" s="60">
        <f t="shared" si="16"/>
        <v>10</v>
      </c>
      <c r="G154" s="40">
        <v>10</v>
      </c>
      <c r="H154" s="40">
        <v>0</v>
      </c>
      <c r="I154" s="40">
        <v>0</v>
      </c>
      <c r="J154" s="40">
        <v>0</v>
      </c>
      <c r="K154" s="107">
        <v>0</v>
      </c>
      <c r="L154" s="64">
        <v>0</v>
      </c>
      <c r="M154" s="64">
        <v>0</v>
      </c>
      <c r="N154" s="64">
        <v>0</v>
      </c>
      <c r="O154" s="64">
        <v>0</v>
      </c>
      <c r="P154" s="64">
        <v>0</v>
      </c>
      <c r="Q154" s="64">
        <v>0</v>
      </c>
    </row>
    <row r="155" spans="1:17" s="2" customFormat="1" ht="22.5" x14ac:dyDescent="0.2">
      <c r="A155" s="69"/>
      <c r="B155" s="85"/>
      <c r="C155" s="41" t="s">
        <v>32</v>
      </c>
      <c r="D155" s="37" t="s">
        <v>40</v>
      </c>
      <c r="E155" s="41" t="s">
        <v>105</v>
      </c>
      <c r="F155" s="60">
        <f t="shared" si="16"/>
        <v>10</v>
      </c>
      <c r="G155" s="40">
        <v>10</v>
      </c>
      <c r="H155" s="40">
        <v>0</v>
      </c>
      <c r="I155" s="40">
        <v>0</v>
      </c>
      <c r="J155" s="40">
        <v>0</v>
      </c>
      <c r="K155" s="107">
        <v>0</v>
      </c>
      <c r="L155" s="64">
        <v>0</v>
      </c>
      <c r="M155" s="64">
        <v>0</v>
      </c>
      <c r="N155" s="64">
        <v>0</v>
      </c>
      <c r="O155" s="64">
        <v>0</v>
      </c>
      <c r="P155" s="64">
        <v>0</v>
      </c>
      <c r="Q155" s="64">
        <v>0</v>
      </c>
    </row>
    <row r="156" spans="1:17" s="2" customFormat="1" ht="22.5" x14ac:dyDescent="0.2">
      <c r="A156" s="69"/>
      <c r="B156" s="85"/>
      <c r="C156" s="84" t="s">
        <v>282</v>
      </c>
      <c r="D156" s="76" t="s">
        <v>309</v>
      </c>
      <c r="E156" s="38" t="s">
        <v>5</v>
      </c>
      <c r="F156" s="60">
        <f t="shared" si="16"/>
        <v>20</v>
      </c>
      <c r="G156" s="40">
        <v>0</v>
      </c>
      <c r="H156" s="40">
        <v>0</v>
      </c>
      <c r="I156" s="40">
        <v>20</v>
      </c>
      <c r="J156" s="40">
        <v>0</v>
      </c>
      <c r="K156" s="108">
        <v>0</v>
      </c>
      <c r="L156" s="11">
        <v>0</v>
      </c>
      <c r="M156" s="64">
        <v>0</v>
      </c>
      <c r="N156" s="64">
        <v>0</v>
      </c>
      <c r="O156" s="64">
        <v>0</v>
      </c>
      <c r="P156" s="64">
        <v>0</v>
      </c>
      <c r="Q156" s="64">
        <v>0</v>
      </c>
    </row>
    <row r="157" spans="1:17" s="2" customFormat="1" ht="22.5" x14ac:dyDescent="0.2">
      <c r="A157" s="69"/>
      <c r="B157" s="85"/>
      <c r="C157" s="86"/>
      <c r="D157" s="77"/>
      <c r="E157" s="36" t="s">
        <v>244</v>
      </c>
      <c r="F157" s="60">
        <f t="shared" si="16"/>
        <v>0</v>
      </c>
      <c r="G157" s="40">
        <v>0</v>
      </c>
      <c r="H157" s="40">
        <v>0</v>
      </c>
      <c r="I157" s="40">
        <v>0</v>
      </c>
      <c r="J157" s="40">
        <v>0</v>
      </c>
      <c r="K157" s="107">
        <v>0</v>
      </c>
      <c r="L157" s="64">
        <v>0</v>
      </c>
      <c r="M157" s="64">
        <v>0</v>
      </c>
      <c r="N157" s="64">
        <v>0</v>
      </c>
      <c r="O157" s="64">
        <v>0</v>
      </c>
      <c r="P157" s="64">
        <v>0</v>
      </c>
      <c r="Q157" s="64">
        <v>0</v>
      </c>
    </row>
    <row r="158" spans="1:17" s="2" customFormat="1" ht="27.75" customHeight="1" x14ac:dyDescent="0.2">
      <c r="A158" s="84" t="s">
        <v>43</v>
      </c>
      <c r="B158" s="84" t="s">
        <v>8</v>
      </c>
      <c r="C158" s="83" t="s">
        <v>283</v>
      </c>
      <c r="D158" s="92" t="s">
        <v>307</v>
      </c>
      <c r="E158" s="41" t="s">
        <v>168</v>
      </c>
      <c r="F158" s="60">
        <f t="shared" si="16"/>
        <v>224.3</v>
      </c>
      <c r="G158" s="40">
        <v>0</v>
      </c>
      <c r="H158" s="40">
        <v>60.3</v>
      </c>
      <c r="I158" s="40">
        <v>124</v>
      </c>
      <c r="J158" s="40">
        <v>30</v>
      </c>
      <c r="K158" s="108">
        <f>65.8-55.8</f>
        <v>10</v>
      </c>
      <c r="L158" s="11">
        <v>0</v>
      </c>
      <c r="M158" s="64">
        <v>0</v>
      </c>
      <c r="N158" s="64">
        <v>0</v>
      </c>
      <c r="O158" s="64">
        <v>0</v>
      </c>
      <c r="P158" s="64">
        <v>0</v>
      </c>
      <c r="Q158" s="64">
        <v>0</v>
      </c>
    </row>
    <row r="159" spans="1:17" s="2" customFormat="1" ht="22.5" x14ac:dyDescent="0.2">
      <c r="A159" s="85"/>
      <c r="B159" s="85"/>
      <c r="C159" s="83"/>
      <c r="D159" s="92"/>
      <c r="E159" s="41" t="s">
        <v>258</v>
      </c>
      <c r="F159" s="60">
        <f t="shared" si="16"/>
        <v>5.88</v>
      </c>
      <c r="G159" s="40">
        <v>0</v>
      </c>
      <c r="H159" s="40">
        <v>0</v>
      </c>
      <c r="I159" s="40">
        <v>0</v>
      </c>
      <c r="J159" s="40">
        <v>5.88</v>
      </c>
      <c r="K159" s="107">
        <f>66.2-66.2</f>
        <v>0</v>
      </c>
      <c r="L159" s="64">
        <v>0</v>
      </c>
      <c r="M159" s="64">
        <v>0</v>
      </c>
      <c r="N159" s="64">
        <v>0</v>
      </c>
      <c r="O159" s="64">
        <v>0</v>
      </c>
      <c r="P159" s="64">
        <v>0</v>
      </c>
      <c r="Q159" s="64">
        <v>0</v>
      </c>
    </row>
    <row r="160" spans="1:17" s="2" customFormat="1" ht="22.5" x14ac:dyDescent="0.2">
      <c r="A160" s="86"/>
      <c r="B160" s="86"/>
      <c r="C160" s="49" t="s">
        <v>314</v>
      </c>
      <c r="D160" s="50" t="s">
        <v>259</v>
      </c>
      <c r="E160" s="48" t="s">
        <v>5</v>
      </c>
      <c r="F160" s="60">
        <f t="shared" si="16"/>
        <v>0</v>
      </c>
      <c r="G160" s="52">
        <v>0</v>
      </c>
      <c r="H160" s="52">
        <v>0</v>
      </c>
      <c r="I160" s="52">
        <v>0</v>
      </c>
      <c r="J160" s="52">
        <v>0</v>
      </c>
      <c r="K160" s="107">
        <v>0</v>
      </c>
      <c r="L160" s="11">
        <v>0</v>
      </c>
      <c r="M160" s="64">
        <v>0</v>
      </c>
      <c r="N160" s="64">
        <v>0</v>
      </c>
      <c r="O160" s="64">
        <v>0</v>
      </c>
      <c r="P160" s="64">
        <v>0</v>
      </c>
      <c r="Q160" s="64">
        <v>0</v>
      </c>
    </row>
    <row r="161" spans="1:17" s="2" customFormat="1" ht="33.75" x14ac:dyDescent="0.2">
      <c r="A161" s="14" t="s">
        <v>231</v>
      </c>
      <c r="B161" s="14" t="s">
        <v>8</v>
      </c>
      <c r="C161" s="38" t="s">
        <v>284</v>
      </c>
      <c r="D161" s="38" t="s">
        <v>307</v>
      </c>
      <c r="E161" s="41" t="s">
        <v>168</v>
      </c>
      <c r="F161" s="60">
        <f t="shared" si="16"/>
        <v>559.53</v>
      </c>
      <c r="G161" s="40">
        <v>0</v>
      </c>
      <c r="H161" s="40">
        <v>207.3</v>
      </c>
      <c r="I161" s="40">
        <v>104</v>
      </c>
      <c r="J161" s="40">
        <v>122.23</v>
      </c>
      <c r="K161" s="108">
        <f>226-100</f>
        <v>126</v>
      </c>
      <c r="L161" s="11">
        <v>0</v>
      </c>
      <c r="M161" s="64">
        <v>0</v>
      </c>
      <c r="N161" s="64">
        <v>0</v>
      </c>
      <c r="O161" s="64">
        <v>0</v>
      </c>
      <c r="P161" s="64">
        <v>0</v>
      </c>
      <c r="Q161" s="64">
        <v>0</v>
      </c>
    </row>
    <row r="162" spans="1:17" s="2" customFormat="1" ht="22.5" x14ac:dyDescent="0.2">
      <c r="A162" s="15"/>
      <c r="B162" s="15"/>
      <c r="C162" s="39"/>
      <c r="D162" s="39"/>
      <c r="E162" s="41" t="s">
        <v>258</v>
      </c>
      <c r="F162" s="40">
        <f t="shared" si="16"/>
        <v>23.3</v>
      </c>
      <c r="G162" s="40">
        <v>0</v>
      </c>
      <c r="H162" s="40">
        <v>0</v>
      </c>
      <c r="I162" s="40">
        <v>0</v>
      </c>
      <c r="J162" s="40">
        <v>3.5</v>
      </c>
      <c r="K162" s="107">
        <f>3.6+16.2</f>
        <v>19.8</v>
      </c>
      <c r="L162" s="67">
        <v>0</v>
      </c>
      <c r="M162" s="64">
        <v>0</v>
      </c>
      <c r="N162" s="64">
        <v>0</v>
      </c>
      <c r="O162" s="64">
        <v>0</v>
      </c>
      <c r="P162" s="64">
        <v>0</v>
      </c>
      <c r="Q162" s="64">
        <v>0</v>
      </c>
    </row>
    <row r="163" spans="1:17" s="2" customFormat="1" ht="33.75" x14ac:dyDescent="0.2">
      <c r="A163" s="15"/>
      <c r="B163" s="15"/>
      <c r="C163" s="41" t="s">
        <v>285</v>
      </c>
      <c r="D163" s="50" t="s">
        <v>10</v>
      </c>
      <c r="E163" s="49" t="s">
        <v>168</v>
      </c>
      <c r="F163" s="40">
        <f t="shared" si="16"/>
        <v>78.800000000000011</v>
      </c>
      <c r="G163" s="40">
        <v>0</v>
      </c>
      <c r="H163" s="40">
        <v>0</v>
      </c>
      <c r="I163" s="40">
        <v>17.600000000000001</v>
      </c>
      <c r="J163" s="40">
        <v>29.3</v>
      </c>
      <c r="K163" s="108">
        <v>31.9</v>
      </c>
      <c r="L163" s="11">
        <v>0</v>
      </c>
      <c r="M163" s="64">
        <v>0</v>
      </c>
      <c r="N163" s="64">
        <v>0</v>
      </c>
      <c r="O163" s="64">
        <v>0</v>
      </c>
      <c r="P163" s="64">
        <v>0</v>
      </c>
      <c r="Q163" s="64">
        <v>0</v>
      </c>
    </row>
    <row r="164" spans="1:17" s="2" customFormat="1" ht="56.25" x14ac:dyDescent="0.2">
      <c r="A164" s="21"/>
      <c r="B164" s="21"/>
      <c r="C164" s="41" t="s">
        <v>249</v>
      </c>
      <c r="D164" s="37" t="s">
        <v>17</v>
      </c>
      <c r="E164" s="41" t="s">
        <v>105</v>
      </c>
      <c r="F164" s="40">
        <f t="shared" si="16"/>
        <v>198.05</v>
      </c>
      <c r="G164" s="40">
        <v>38.049999999999997</v>
      </c>
      <c r="H164" s="40">
        <v>40</v>
      </c>
      <c r="I164" s="40">
        <v>40</v>
      </c>
      <c r="J164" s="40">
        <v>40</v>
      </c>
      <c r="K164" s="107">
        <v>40</v>
      </c>
      <c r="L164" s="64">
        <v>0</v>
      </c>
      <c r="M164" s="64">
        <v>0</v>
      </c>
      <c r="N164" s="64">
        <v>0</v>
      </c>
      <c r="O164" s="64">
        <v>0</v>
      </c>
      <c r="P164" s="64">
        <v>0</v>
      </c>
      <c r="Q164" s="64">
        <v>0</v>
      </c>
    </row>
    <row r="165" spans="1:17" s="2" customFormat="1" ht="22.5" x14ac:dyDescent="0.2">
      <c r="A165" s="69" t="s">
        <v>45</v>
      </c>
      <c r="B165" s="69" t="s">
        <v>28</v>
      </c>
      <c r="C165" s="83" t="s">
        <v>286</v>
      </c>
      <c r="D165" s="92" t="s">
        <v>307</v>
      </c>
      <c r="E165" s="41" t="s">
        <v>168</v>
      </c>
      <c r="F165" s="40">
        <f t="shared" si="16"/>
        <v>89</v>
      </c>
      <c r="G165" s="40">
        <v>0</v>
      </c>
      <c r="H165" s="40">
        <v>0</v>
      </c>
      <c r="I165" s="40">
        <v>49</v>
      </c>
      <c r="J165" s="40">
        <v>0</v>
      </c>
      <c r="K165" s="108">
        <v>40</v>
      </c>
      <c r="L165" s="64">
        <v>0</v>
      </c>
      <c r="M165" s="64">
        <v>0</v>
      </c>
      <c r="N165" s="64">
        <v>0</v>
      </c>
      <c r="O165" s="64">
        <v>0</v>
      </c>
      <c r="P165" s="64">
        <v>0</v>
      </c>
      <c r="Q165" s="64">
        <v>0</v>
      </c>
    </row>
    <row r="166" spans="1:17" s="2" customFormat="1" ht="22.5" x14ac:dyDescent="0.2">
      <c r="A166" s="69"/>
      <c r="B166" s="69"/>
      <c r="C166" s="83"/>
      <c r="D166" s="92"/>
      <c r="E166" s="41" t="s">
        <v>258</v>
      </c>
      <c r="F166" s="40">
        <f t="shared" si="16"/>
        <v>184</v>
      </c>
      <c r="G166" s="40">
        <v>0</v>
      </c>
      <c r="H166" s="40">
        <v>0</v>
      </c>
      <c r="I166" s="40">
        <v>0</v>
      </c>
      <c r="J166" s="40">
        <v>154</v>
      </c>
      <c r="K166" s="107">
        <v>30</v>
      </c>
      <c r="L166" s="64">
        <v>0</v>
      </c>
      <c r="M166" s="64">
        <v>0</v>
      </c>
      <c r="N166" s="64">
        <v>0</v>
      </c>
      <c r="O166" s="64">
        <v>0</v>
      </c>
      <c r="P166" s="64">
        <v>0</v>
      </c>
      <c r="Q166" s="64">
        <v>0</v>
      </c>
    </row>
    <row r="167" spans="1:17" s="2" customFormat="1" ht="43.5" customHeight="1" x14ac:dyDescent="0.2">
      <c r="A167" s="14" t="s">
        <v>46</v>
      </c>
      <c r="B167" s="84" t="s">
        <v>47</v>
      </c>
      <c r="C167" s="41" t="s">
        <v>287</v>
      </c>
      <c r="D167" s="37" t="s">
        <v>10</v>
      </c>
      <c r="E167" s="41" t="s">
        <v>168</v>
      </c>
      <c r="F167" s="40">
        <f t="shared" si="16"/>
        <v>5.3599999999999994</v>
      </c>
      <c r="G167" s="40">
        <v>0</v>
      </c>
      <c r="H167" s="40">
        <v>0</v>
      </c>
      <c r="I167" s="40">
        <v>1.68</v>
      </c>
      <c r="J167" s="40">
        <v>1.68</v>
      </c>
      <c r="K167" s="109">
        <v>2</v>
      </c>
      <c r="L167" s="11">
        <v>0</v>
      </c>
      <c r="M167" s="64">
        <v>0</v>
      </c>
      <c r="N167" s="64">
        <v>0</v>
      </c>
      <c r="O167" s="64">
        <v>0</v>
      </c>
      <c r="P167" s="64">
        <v>0</v>
      </c>
      <c r="Q167" s="64">
        <v>0</v>
      </c>
    </row>
    <row r="168" spans="1:17" s="2" customFormat="1" ht="30.75" customHeight="1" x14ac:dyDescent="0.2">
      <c r="A168" s="21"/>
      <c r="B168" s="86"/>
      <c r="C168" s="49"/>
      <c r="D168" s="50" t="s">
        <v>309</v>
      </c>
      <c r="E168" s="49" t="s">
        <v>258</v>
      </c>
      <c r="F168" s="60">
        <f t="shared" si="16"/>
        <v>0</v>
      </c>
      <c r="G168" s="52">
        <v>0</v>
      </c>
      <c r="H168" s="52">
        <v>0</v>
      </c>
      <c r="I168" s="52">
        <v>0</v>
      </c>
      <c r="J168" s="52">
        <v>0</v>
      </c>
      <c r="K168" s="107">
        <v>0</v>
      </c>
      <c r="L168" s="67">
        <v>0</v>
      </c>
      <c r="M168" s="64">
        <v>0</v>
      </c>
      <c r="N168" s="64">
        <v>0</v>
      </c>
      <c r="O168" s="64">
        <v>0</v>
      </c>
      <c r="P168" s="64">
        <v>0</v>
      </c>
      <c r="Q168" s="64">
        <v>0</v>
      </c>
    </row>
    <row r="169" spans="1:17" s="2" customFormat="1" ht="22.5" x14ac:dyDescent="0.2">
      <c r="A169" s="43" t="s">
        <v>48</v>
      </c>
      <c r="B169" s="43" t="s">
        <v>28</v>
      </c>
      <c r="C169" s="41" t="s">
        <v>250</v>
      </c>
      <c r="D169" s="37" t="s">
        <v>40</v>
      </c>
      <c r="E169" s="41" t="s">
        <v>105</v>
      </c>
      <c r="F169" s="60">
        <f t="shared" si="16"/>
        <v>2</v>
      </c>
      <c r="G169" s="40">
        <v>1</v>
      </c>
      <c r="H169" s="40">
        <v>1</v>
      </c>
      <c r="I169" s="40">
        <v>0</v>
      </c>
      <c r="J169" s="40">
        <v>0</v>
      </c>
      <c r="K169" s="107">
        <v>0</v>
      </c>
      <c r="L169" s="64">
        <v>0</v>
      </c>
      <c r="M169" s="64">
        <v>0</v>
      </c>
      <c r="N169" s="64">
        <v>0</v>
      </c>
      <c r="O169" s="64">
        <v>0</v>
      </c>
      <c r="P169" s="64">
        <v>0</v>
      </c>
      <c r="Q169" s="64">
        <v>0</v>
      </c>
    </row>
    <row r="170" spans="1:17" s="2" customFormat="1" ht="22.5" x14ac:dyDescent="0.2">
      <c r="A170" s="84" t="s">
        <v>49</v>
      </c>
      <c r="B170" s="84" t="s">
        <v>28</v>
      </c>
      <c r="C170" s="41" t="s">
        <v>32</v>
      </c>
      <c r="D170" s="37" t="s">
        <v>40</v>
      </c>
      <c r="E170" s="41" t="s">
        <v>105</v>
      </c>
      <c r="F170" s="60">
        <f t="shared" si="16"/>
        <v>30</v>
      </c>
      <c r="G170" s="40">
        <v>30</v>
      </c>
      <c r="H170" s="40">
        <v>0</v>
      </c>
      <c r="I170" s="40">
        <v>0</v>
      </c>
      <c r="J170" s="40">
        <v>0</v>
      </c>
      <c r="K170" s="107">
        <v>0</v>
      </c>
      <c r="L170" s="64">
        <v>0</v>
      </c>
      <c r="M170" s="64">
        <v>0</v>
      </c>
      <c r="N170" s="64">
        <v>0</v>
      </c>
      <c r="O170" s="64">
        <v>0</v>
      </c>
      <c r="P170" s="64">
        <v>0</v>
      </c>
      <c r="Q170" s="64">
        <v>0</v>
      </c>
    </row>
    <row r="171" spans="1:17" s="2" customFormat="1" ht="22.5" x14ac:dyDescent="0.2">
      <c r="A171" s="85"/>
      <c r="B171" s="85"/>
      <c r="C171" s="41" t="s">
        <v>251</v>
      </c>
      <c r="D171" s="37" t="s">
        <v>17</v>
      </c>
      <c r="E171" s="41" t="s">
        <v>105</v>
      </c>
      <c r="F171" s="60">
        <f t="shared" si="16"/>
        <v>140</v>
      </c>
      <c r="G171" s="40">
        <v>70</v>
      </c>
      <c r="H171" s="40">
        <v>70</v>
      </c>
      <c r="I171" s="40">
        <v>0</v>
      </c>
      <c r="J171" s="40">
        <v>0</v>
      </c>
      <c r="K171" s="107">
        <v>0</v>
      </c>
      <c r="L171" s="64">
        <v>0</v>
      </c>
      <c r="M171" s="64">
        <v>0</v>
      </c>
      <c r="N171" s="64">
        <v>0</v>
      </c>
      <c r="O171" s="64">
        <v>0</v>
      </c>
      <c r="P171" s="64">
        <v>0</v>
      </c>
      <c r="Q171" s="64">
        <v>0</v>
      </c>
    </row>
    <row r="172" spans="1:17" s="2" customFormat="1" ht="22.5" x14ac:dyDescent="0.2">
      <c r="A172" s="85"/>
      <c r="B172" s="51"/>
      <c r="C172" s="49" t="s">
        <v>315</v>
      </c>
      <c r="D172" s="50" t="s">
        <v>259</v>
      </c>
      <c r="E172" s="49" t="s">
        <v>168</v>
      </c>
      <c r="F172" s="60">
        <f t="shared" si="16"/>
        <v>0</v>
      </c>
      <c r="G172" s="52">
        <v>0</v>
      </c>
      <c r="H172" s="52">
        <v>0</v>
      </c>
      <c r="I172" s="52">
        <v>0</v>
      </c>
      <c r="J172" s="52">
        <v>0</v>
      </c>
      <c r="K172" s="107">
        <v>0</v>
      </c>
      <c r="L172" s="11">
        <v>0</v>
      </c>
      <c r="M172" s="64">
        <v>0</v>
      </c>
      <c r="N172" s="64">
        <v>0</v>
      </c>
      <c r="O172" s="64">
        <v>0</v>
      </c>
      <c r="P172" s="64">
        <v>0</v>
      </c>
      <c r="Q172" s="64">
        <v>0</v>
      </c>
    </row>
    <row r="173" spans="1:17" s="2" customFormat="1" ht="22.5" customHeight="1" x14ac:dyDescent="0.2">
      <c r="A173" s="85"/>
      <c r="B173" s="51"/>
      <c r="C173" s="94" t="s">
        <v>316</v>
      </c>
      <c r="D173" s="94" t="s">
        <v>309</v>
      </c>
      <c r="E173" s="49" t="s">
        <v>168</v>
      </c>
      <c r="F173" s="60">
        <f t="shared" si="16"/>
        <v>0</v>
      </c>
      <c r="G173" s="52">
        <v>0</v>
      </c>
      <c r="H173" s="52">
        <v>0</v>
      </c>
      <c r="I173" s="52">
        <v>0</v>
      </c>
      <c r="J173" s="52">
        <v>0</v>
      </c>
      <c r="K173" s="107">
        <v>0</v>
      </c>
      <c r="L173" s="11">
        <v>0</v>
      </c>
      <c r="M173" s="64">
        <v>0</v>
      </c>
      <c r="N173" s="64">
        <v>0</v>
      </c>
      <c r="O173" s="64">
        <v>0</v>
      </c>
      <c r="P173" s="64">
        <v>0</v>
      </c>
      <c r="Q173" s="64">
        <v>0</v>
      </c>
    </row>
    <row r="174" spans="1:17" s="2" customFormat="1" ht="22.5" x14ac:dyDescent="0.2">
      <c r="A174" s="86"/>
      <c r="B174" s="51"/>
      <c r="C174" s="95"/>
      <c r="D174" s="95"/>
      <c r="E174" s="49" t="s">
        <v>258</v>
      </c>
      <c r="F174" s="60">
        <f t="shared" si="16"/>
        <v>0</v>
      </c>
      <c r="G174" s="52">
        <v>0</v>
      </c>
      <c r="H174" s="52">
        <v>0</v>
      </c>
      <c r="I174" s="52">
        <v>0</v>
      </c>
      <c r="J174" s="52">
        <v>0</v>
      </c>
      <c r="K174" s="107">
        <v>0</v>
      </c>
      <c r="L174" s="67">
        <v>0</v>
      </c>
      <c r="M174" s="64">
        <v>0</v>
      </c>
      <c r="N174" s="64">
        <v>0</v>
      </c>
      <c r="O174" s="64">
        <v>0</v>
      </c>
      <c r="P174" s="64">
        <v>0</v>
      </c>
      <c r="Q174" s="64">
        <v>0</v>
      </c>
    </row>
    <row r="175" spans="1:17" s="2" customFormat="1" ht="22.5" x14ac:dyDescent="0.2">
      <c r="A175" s="43" t="s">
        <v>50</v>
      </c>
      <c r="B175" s="43" t="s">
        <v>51</v>
      </c>
      <c r="C175" s="41" t="s">
        <v>38</v>
      </c>
      <c r="D175" s="37" t="s">
        <v>19</v>
      </c>
      <c r="E175" s="41" t="s">
        <v>105</v>
      </c>
      <c r="F175" s="40">
        <f t="shared" si="16"/>
        <v>50</v>
      </c>
      <c r="G175" s="40">
        <v>0</v>
      </c>
      <c r="H175" s="40">
        <v>50</v>
      </c>
      <c r="I175" s="40">
        <v>0</v>
      </c>
      <c r="J175" s="40">
        <v>0</v>
      </c>
      <c r="K175" s="107">
        <v>0</v>
      </c>
      <c r="L175" s="64">
        <v>0</v>
      </c>
      <c r="M175" s="64">
        <v>0</v>
      </c>
      <c r="N175" s="64">
        <v>0</v>
      </c>
      <c r="O175" s="64">
        <v>0</v>
      </c>
      <c r="P175" s="64">
        <v>0</v>
      </c>
      <c r="Q175" s="64">
        <v>0</v>
      </c>
    </row>
    <row r="176" spans="1:17" s="2" customFormat="1" ht="22.5" x14ac:dyDescent="0.2">
      <c r="A176" s="36" t="s">
        <v>52</v>
      </c>
      <c r="B176" s="36"/>
      <c r="C176" s="41" t="s">
        <v>32</v>
      </c>
      <c r="D176" s="37" t="s">
        <v>17</v>
      </c>
      <c r="E176" s="41" t="s">
        <v>105</v>
      </c>
      <c r="F176" s="40">
        <f t="shared" si="16"/>
        <v>30</v>
      </c>
      <c r="G176" s="40">
        <v>30</v>
      </c>
      <c r="H176" s="40">
        <v>0</v>
      </c>
      <c r="I176" s="40">
        <v>0</v>
      </c>
      <c r="J176" s="40">
        <v>0</v>
      </c>
      <c r="K176" s="107">
        <v>0</v>
      </c>
      <c r="L176" s="64">
        <v>0</v>
      </c>
      <c r="M176" s="64">
        <v>0</v>
      </c>
      <c r="N176" s="64">
        <v>0</v>
      </c>
      <c r="O176" s="64">
        <v>0</v>
      </c>
      <c r="P176" s="64">
        <v>0</v>
      </c>
      <c r="Q176" s="64">
        <v>0</v>
      </c>
    </row>
    <row r="177" spans="1:17" s="2" customFormat="1" ht="22.5" x14ac:dyDescent="0.2">
      <c r="A177" s="36" t="s">
        <v>53</v>
      </c>
      <c r="B177" s="43" t="s">
        <v>28</v>
      </c>
      <c r="C177" s="41" t="s">
        <v>54</v>
      </c>
      <c r="D177" s="37" t="s">
        <v>307</v>
      </c>
      <c r="E177" s="41" t="s">
        <v>168</v>
      </c>
      <c r="F177" s="40">
        <f t="shared" si="16"/>
        <v>44.9</v>
      </c>
      <c r="G177" s="40">
        <v>0</v>
      </c>
      <c r="H177" s="40">
        <v>0</v>
      </c>
      <c r="I177" s="40">
        <v>26</v>
      </c>
      <c r="J177" s="40">
        <v>0</v>
      </c>
      <c r="K177" s="108">
        <v>18.899999999999999</v>
      </c>
      <c r="L177" s="64">
        <v>0</v>
      </c>
      <c r="M177" s="64">
        <v>0</v>
      </c>
      <c r="N177" s="64">
        <v>0</v>
      </c>
      <c r="O177" s="64">
        <v>0</v>
      </c>
      <c r="P177" s="64">
        <v>0</v>
      </c>
      <c r="Q177" s="64">
        <v>0</v>
      </c>
    </row>
    <row r="178" spans="1:17" s="2" customFormat="1" ht="22.5" x14ac:dyDescent="0.2">
      <c r="A178" s="84" t="s">
        <v>55</v>
      </c>
      <c r="B178" s="69" t="s">
        <v>8</v>
      </c>
      <c r="C178" s="94" t="s">
        <v>288</v>
      </c>
      <c r="D178" s="76" t="s">
        <v>307</v>
      </c>
      <c r="E178" s="41" t="s">
        <v>168</v>
      </c>
      <c r="F178" s="40">
        <f t="shared" ref="F178:F200" si="17">SUM(G178:Q178)</f>
        <v>184.6</v>
      </c>
      <c r="G178" s="40">
        <v>0</v>
      </c>
      <c r="H178" s="40">
        <v>0</v>
      </c>
      <c r="I178" s="40">
        <v>184.6</v>
      </c>
      <c r="J178" s="40">
        <v>0</v>
      </c>
      <c r="K178" s="108">
        <v>0</v>
      </c>
      <c r="L178" s="64">
        <v>0</v>
      </c>
      <c r="M178" s="64">
        <v>0</v>
      </c>
      <c r="N178" s="64">
        <v>0</v>
      </c>
      <c r="O178" s="64">
        <v>0</v>
      </c>
      <c r="P178" s="64">
        <v>0</v>
      </c>
      <c r="Q178" s="64">
        <v>0</v>
      </c>
    </row>
    <row r="179" spans="1:17" s="2" customFormat="1" ht="22.5" x14ac:dyDescent="0.2">
      <c r="A179" s="85"/>
      <c r="B179" s="69"/>
      <c r="C179" s="95"/>
      <c r="D179" s="77"/>
      <c r="E179" s="41" t="s">
        <v>258</v>
      </c>
      <c r="F179" s="40">
        <f t="shared" si="17"/>
        <v>0</v>
      </c>
      <c r="G179" s="40">
        <v>0</v>
      </c>
      <c r="H179" s="40">
        <v>0</v>
      </c>
      <c r="I179" s="40">
        <v>0</v>
      </c>
      <c r="J179" s="40">
        <v>0</v>
      </c>
      <c r="K179" s="107">
        <v>0</v>
      </c>
      <c r="L179" s="64">
        <v>0</v>
      </c>
      <c r="M179" s="64">
        <v>0</v>
      </c>
      <c r="N179" s="64">
        <v>0</v>
      </c>
      <c r="O179" s="64">
        <v>0</v>
      </c>
      <c r="P179" s="64">
        <v>0</v>
      </c>
      <c r="Q179" s="64">
        <v>0</v>
      </c>
    </row>
    <row r="180" spans="1:17" s="2" customFormat="1" ht="22.5" x14ac:dyDescent="0.2">
      <c r="A180" s="86"/>
      <c r="B180" s="69"/>
      <c r="C180" s="41"/>
      <c r="D180" s="37" t="s">
        <v>259</v>
      </c>
      <c r="E180" s="41" t="s">
        <v>168</v>
      </c>
      <c r="F180" s="40">
        <f t="shared" si="17"/>
        <v>0</v>
      </c>
      <c r="G180" s="40">
        <v>0</v>
      </c>
      <c r="H180" s="40">
        <v>0</v>
      </c>
      <c r="I180" s="40">
        <v>0</v>
      </c>
      <c r="J180" s="40">
        <v>0</v>
      </c>
      <c r="K180" s="108">
        <v>0</v>
      </c>
      <c r="L180" s="64">
        <v>0</v>
      </c>
      <c r="M180" s="64">
        <v>0</v>
      </c>
      <c r="N180" s="64">
        <v>0</v>
      </c>
      <c r="O180" s="64">
        <v>0</v>
      </c>
      <c r="P180" s="64">
        <v>0</v>
      </c>
      <c r="Q180" s="64">
        <v>0</v>
      </c>
    </row>
    <row r="181" spans="1:17" s="2" customFormat="1" ht="22.5" x14ac:dyDescent="0.2">
      <c r="A181" s="69" t="s">
        <v>56</v>
      </c>
      <c r="B181" s="69" t="s">
        <v>8</v>
      </c>
      <c r="C181" s="94" t="s">
        <v>289</v>
      </c>
      <c r="D181" s="76" t="s">
        <v>307</v>
      </c>
      <c r="E181" s="41" t="s">
        <v>311</v>
      </c>
      <c r="F181" s="40">
        <f t="shared" si="17"/>
        <v>0</v>
      </c>
      <c r="G181" s="40">
        <v>0</v>
      </c>
      <c r="H181" s="40">
        <v>0</v>
      </c>
      <c r="I181" s="40">
        <v>0</v>
      </c>
      <c r="J181" s="40">
        <v>0</v>
      </c>
      <c r="K181" s="108">
        <v>0</v>
      </c>
      <c r="L181" s="67">
        <v>0</v>
      </c>
      <c r="M181" s="64">
        <v>0</v>
      </c>
      <c r="N181" s="64">
        <v>0</v>
      </c>
      <c r="O181" s="64">
        <v>0</v>
      </c>
      <c r="P181" s="64">
        <v>0</v>
      </c>
      <c r="Q181" s="64">
        <v>0</v>
      </c>
    </row>
    <row r="182" spans="1:17" s="2" customFormat="1" ht="22.5" x14ac:dyDescent="0.2">
      <c r="A182" s="69"/>
      <c r="B182" s="69"/>
      <c r="C182" s="95"/>
      <c r="D182" s="77"/>
      <c r="E182" s="41" t="s">
        <v>258</v>
      </c>
      <c r="F182" s="40">
        <f t="shared" si="17"/>
        <v>443.53</v>
      </c>
      <c r="G182" s="40">
        <v>0</v>
      </c>
      <c r="H182" s="40">
        <v>0</v>
      </c>
      <c r="I182" s="40">
        <v>0</v>
      </c>
      <c r="J182" s="40">
        <v>393</v>
      </c>
      <c r="K182" s="113">
        <f>100+50.53-100</f>
        <v>50.53</v>
      </c>
      <c r="L182" s="64">
        <v>0</v>
      </c>
      <c r="M182" s="64">
        <v>0</v>
      </c>
      <c r="N182" s="64">
        <v>0</v>
      </c>
      <c r="O182" s="64">
        <v>0</v>
      </c>
      <c r="P182" s="64">
        <v>0</v>
      </c>
      <c r="Q182" s="64">
        <v>0</v>
      </c>
    </row>
    <row r="183" spans="1:17" s="2" customFormat="1" ht="22.5" x14ac:dyDescent="0.2">
      <c r="A183" s="69"/>
      <c r="B183" s="69"/>
      <c r="C183" s="41" t="s">
        <v>290</v>
      </c>
      <c r="D183" s="37" t="s">
        <v>259</v>
      </c>
      <c r="E183" s="41" t="s">
        <v>168</v>
      </c>
      <c r="F183" s="40">
        <f t="shared" si="17"/>
        <v>545</v>
      </c>
      <c r="G183" s="40">
        <v>0</v>
      </c>
      <c r="H183" s="40">
        <v>0</v>
      </c>
      <c r="I183" s="40">
        <v>0</v>
      </c>
      <c r="J183" s="40">
        <v>545</v>
      </c>
      <c r="K183" s="108">
        <v>0</v>
      </c>
      <c r="L183" s="11">
        <v>0</v>
      </c>
      <c r="M183" s="64">
        <v>0</v>
      </c>
      <c r="N183" s="64">
        <v>0</v>
      </c>
      <c r="O183" s="64">
        <v>0</v>
      </c>
      <c r="P183" s="64">
        <v>0</v>
      </c>
      <c r="Q183" s="64">
        <v>0</v>
      </c>
    </row>
    <row r="184" spans="1:17" s="2" customFormat="1" ht="57.75" customHeight="1" x14ac:dyDescent="0.2">
      <c r="A184" s="36" t="s">
        <v>79</v>
      </c>
      <c r="B184" s="36" t="s">
        <v>28</v>
      </c>
      <c r="C184" s="41" t="s">
        <v>44</v>
      </c>
      <c r="D184" s="50" t="s">
        <v>309</v>
      </c>
      <c r="E184" s="41" t="s">
        <v>258</v>
      </c>
      <c r="F184" s="40">
        <f t="shared" si="17"/>
        <v>0</v>
      </c>
      <c r="G184" s="40">
        <v>0</v>
      </c>
      <c r="H184" s="40">
        <v>0</v>
      </c>
      <c r="I184" s="40">
        <v>0</v>
      </c>
      <c r="J184" s="40">
        <v>0</v>
      </c>
      <c r="K184" s="107">
        <f>500-500</f>
        <v>0</v>
      </c>
      <c r="L184" s="64">
        <v>0</v>
      </c>
      <c r="M184" s="64">
        <v>0</v>
      </c>
      <c r="N184" s="64">
        <v>0</v>
      </c>
      <c r="O184" s="64">
        <v>0</v>
      </c>
      <c r="P184" s="64">
        <v>0</v>
      </c>
      <c r="Q184" s="64">
        <v>0</v>
      </c>
    </row>
    <row r="185" spans="1:17" s="2" customFormat="1" ht="45" customHeight="1" x14ac:dyDescent="0.2">
      <c r="A185" s="57" t="s">
        <v>57</v>
      </c>
      <c r="B185" s="84" t="s">
        <v>8</v>
      </c>
      <c r="C185" s="41" t="s">
        <v>44</v>
      </c>
      <c r="D185" s="74" t="s">
        <v>307</v>
      </c>
      <c r="E185" s="41" t="s">
        <v>258</v>
      </c>
      <c r="F185" s="40">
        <f>SUM(G185:Q185)</f>
        <v>0</v>
      </c>
      <c r="G185" s="40">
        <v>0</v>
      </c>
      <c r="H185" s="40">
        <v>0</v>
      </c>
      <c r="I185" s="40">
        <v>0</v>
      </c>
      <c r="J185" s="40">
        <v>0</v>
      </c>
      <c r="K185" s="113">
        <f>150-150</f>
        <v>0</v>
      </c>
      <c r="L185" s="64">
        <v>0</v>
      </c>
      <c r="M185" s="64">
        <v>0</v>
      </c>
      <c r="N185" s="64">
        <v>0</v>
      </c>
      <c r="O185" s="64">
        <v>0</v>
      </c>
      <c r="P185" s="64">
        <v>0</v>
      </c>
      <c r="Q185" s="64">
        <v>0</v>
      </c>
    </row>
    <row r="186" spans="1:17" s="2" customFormat="1" ht="21" customHeight="1" x14ac:dyDescent="0.2">
      <c r="A186" s="58"/>
      <c r="B186" s="86"/>
      <c r="C186" s="56" t="s">
        <v>316</v>
      </c>
      <c r="D186" s="75"/>
      <c r="E186" s="56" t="s">
        <v>168</v>
      </c>
      <c r="F186" s="55">
        <f>SUM(G186:Q186)</f>
        <v>0</v>
      </c>
      <c r="G186" s="55">
        <v>0</v>
      </c>
      <c r="H186" s="55">
        <v>0</v>
      </c>
      <c r="I186" s="55">
        <v>0</v>
      </c>
      <c r="J186" s="55">
        <v>0</v>
      </c>
      <c r="K186" s="107">
        <v>0</v>
      </c>
      <c r="L186" s="11">
        <v>0</v>
      </c>
      <c r="M186" s="64">
        <v>0</v>
      </c>
      <c r="N186" s="64">
        <v>0</v>
      </c>
      <c r="O186" s="64">
        <v>0</v>
      </c>
      <c r="P186" s="64">
        <v>0</v>
      </c>
      <c r="Q186" s="64">
        <v>0</v>
      </c>
    </row>
    <row r="187" spans="1:17" s="2" customFormat="1" ht="22.5" x14ac:dyDescent="0.2">
      <c r="A187" s="84" t="s">
        <v>80</v>
      </c>
      <c r="B187" s="84" t="s">
        <v>28</v>
      </c>
      <c r="C187" s="41" t="s">
        <v>39</v>
      </c>
      <c r="D187" s="48" t="s">
        <v>307</v>
      </c>
      <c r="E187" s="41" t="s">
        <v>258</v>
      </c>
      <c r="F187" s="40">
        <f t="shared" si="17"/>
        <v>0</v>
      </c>
      <c r="G187" s="40">
        <v>0</v>
      </c>
      <c r="H187" s="40">
        <v>0</v>
      </c>
      <c r="I187" s="40">
        <v>0</v>
      </c>
      <c r="J187" s="40">
        <v>0</v>
      </c>
      <c r="K187" s="107">
        <f>155-155</f>
        <v>0</v>
      </c>
      <c r="L187" s="64">
        <v>0</v>
      </c>
      <c r="M187" s="64">
        <v>0</v>
      </c>
      <c r="N187" s="64">
        <v>0</v>
      </c>
      <c r="O187" s="64">
        <v>0</v>
      </c>
      <c r="P187" s="64">
        <v>0</v>
      </c>
      <c r="Q187" s="64">
        <v>0</v>
      </c>
    </row>
    <row r="188" spans="1:17" s="2" customFormat="1" ht="22.5" x14ac:dyDescent="0.2">
      <c r="A188" s="86"/>
      <c r="B188" s="86"/>
      <c r="C188" s="49" t="s">
        <v>317</v>
      </c>
      <c r="D188" s="50" t="s">
        <v>259</v>
      </c>
      <c r="E188" s="49" t="s">
        <v>168</v>
      </c>
      <c r="F188" s="60">
        <f>SUM(G188:Q188)</f>
        <v>0</v>
      </c>
      <c r="G188" s="52">
        <v>0</v>
      </c>
      <c r="H188" s="52">
        <v>0</v>
      </c>
      <c r="I188" s="52">
        <v>0</v>
      </c>
      <c r="J188" s="52">
        <v>0</v>
      </c>
      <c r="K188" s="107">
        <f>155-155</f>
        <v>0</v>
      </c>
      <c r="L188" s="11">
        <v>0</v>
      </c>
      <c r="M188" s="64">
        <v>0</v>
      </c>
      <c r="N188" s="64">
        <v>0</v>
      </c>
      <c r="O188" s="64">
        <v>0</v>
      </c>
      <c r="P188" s="64">
        <v>0</v>
      </c>
      <c r="Q188" s="64">
        <v>0</v>
      </c>
    </row>
    <row r="189" spans="1:17" s="2" customFormat="1" ht="22.5" x14ac:dyDescent="0.2">
      <c r="A189" s="84" t="s">
        <v>81</v>
      </c>
      <c r="B189" s="84" t="s">
        <v>8</v>
      </c>
      <c r="C189" s="94" t="s">
        <v>326</v>
      </c>
      <c r="D189" s="94" t="s">
        <v>307</v>
      </c>
      <c r="E189" s="49" t="s">
        <v>168</v>
      </c>
      <c r="F189" s="40">
        <f t="shared" si="17"/>
        <v>0</v>
      </c>
      <c r="G189" s="40">
        <v>0</v>
      </c>
      <c r="H189" s="40">
        <v>0</v>
      </c>
      <c r="I189" s="40">
        <v>0</v>
      </c>
      <c r="J189" s="40">
        <v>0</v>
      </c>
      <c r="K189" s="107">
        <v>0</v>
      </c>
      <c r="L189" s="11">
        <v>0</v>
      </c>
      <c r="M189" s="64">
        <v>0</v>
      </c>
      <c r="N189" s="64">
        <v>0</v>
      </c>
      <c r="O189" s="64">
        <v>0</v>
      </c>
      <c r="P189" s="64">
        <v>0</v>
      </c>
      <c r="Q189" s="64">
        <v>0</v>
      </c>
    </row>
    <row r="190" spans="1:17" s="2" customFormat="1" ht="22.5" x14ac:dyDescent="0.2">
      <c r="A190" s="85"/>
      <c r="B190" s="85"/>
      <c r="C190" s="95"/>
      <c r="D190" s="95"/>
      <c r="E190" s="49" t="s">
        <v>258</v>
      </c>
      <c r="F190" s="52">
        <f t="shared" ref="F190:F191" si="18">SUM(G190:Q190)</f>
        <v>155</v>
      </c>
      <c r="G190" s="52">
        <v>0</v>
      </c>
      <c r="H190" s="52">
        <v>0</v>
      </c>
      <c r="I190" s="52">
        <v>0</v>
      </c>
      <c r="J190" s="52">
        <v>0</v>
      </c>
      <c r="K190" s="107">
        <v>155</v>
      </c>
      <c r="L190" s="67">
        <v>0</v>
      </c>
      <c r="M190" s="64">
        <v>0</v>
      </c>
      <c r="N190" s="64">
        <v>0</v>
      </c>
      <c r="O190" s="64">
        <v>0</v>
      </c>
      <c r="P190" s="64">
        <v>0</v>
      </c>
      <c r="Q190" s="64">
        <v>0</v>
      </c>
    </row>
    <row r="191" spans="1:17" s="2" customFormat="1" ht="22.5" x14ac:dyDescent="0.2">
      <c r="A191" s="86"/>
      <c r="B191" s="86"/>
      <c r="C191" s="53" t="s">
        <v>313</v>
      </c>
      <c r="D191" s="50" t="s">
        <v>259</v>
      </c>
      <c r="E191" s="49" t="s">
        <v>168</v>
      </c>
      <c r="F191" s="52">
        <f t="shared" si="18"/>
        <v>0</v>
      </c>
      <c r="G191" s="52">
        <v>0</v>
      </c>
      <c r="H191" s="52">
        <v>0</v>
      </c>
      <c r="I191" s="52">
        <v>0</v>
      </c>
      <c r="J191" s="52">
        <v>0</v>
      </c>
      <c r="K191" s="107">
        <v>0</v>
      </c>
      <c r="L191" s="11">
        <v>0</v>
      </c>
      <c r="M191" s="64">
        <v>0</v>
      </c>
      <c r="N191" s="64">
        <v>0</v>
      </c>
      <c r="O191" s="64">
        <v>0</v>
      </c>
      <c r="P191" s="64">
        <v>0</v>
      </c>
      <c r="Q191" s="64">
        <v>0</v>
      </c>
    </row>
    <row r="192" spans="1:17" s="2" customFormat="1" ht="22.5" x14ac:dyDescent="0.2">
      <c r="A192" s="69" t="s">
        <v>82</v>
      </c>
      <c r="B192" s="69" t="s">
        <v>8</v>
      </c>
      <c r="C192" s="94" t="s">
        <v>318</v>
      </c>
      <c r="D192" s="76" t="s">
        <v>307</v>
      </c>
      <c r="E192" s="41" t="s">
        <v>168</v>
      </c>
      <c r="F192" s="40">
        <f>SUM(G192:Q192)</f>
        <v>26.9</v>
      </c>
      <c r="G192" s="40">
        <v>0</v>
      </c>
      <c r="H192" s="40">
        <v>0</v>
      </c>
      <c r="I192" s="40">
        <v>0</v>
      </c>
      <c r="J192" s="40">
        <v>0</v>
      </c>
      <c r="K192" s="108">
        <v>26.9</v>
      </c>
      <c r="L192" s="67">
        <v>0</v>
      </c>
      <c r="M192" s="64">
        <v>0</v>
      </c>
      <c r="N192" s="64">
        <v>0</v>
      </c>
      <c r="O192" s="64">
        <v>0</v>
      </c>
      <c r="P192" s="64">
        <v>0</v>
      </c>
      <c r="Q192" s="64">
        <v>0</v>
      </c>
    </row>
    <row r="193" spans="1:17" s="2" customFormat="1" ht="22.5" x14ac:dyDescent="0.2">
      <c r="A193" s="69"/>
      <c r="B193" s="69"/>
      <c r="C193" s="102"/>
      <c r="D193" s="103"/>
      <c r="E193" s="49" t="s">
        <v>258</v>
      </c>
      <c r="F193" s="52">
        <f t="shared" ref="F193" si="19">SUM(G193:Q193)</f>
        <v>60</v>
      </c>
      <c r="G193" s="52">
        <v>0</v>
      </c>
      <c r="H193" s="52">
        <v>0</v>
      </c>
      <c r="I193" s="52">
        <v>0</v>
      </c>
      <c r="J193" s="52">
        <v>40</v>
      </c>
      <c r="K193" s="107">
        <v>20</v>
      </c>
      <c r="L193" s="67">
        <v>0</v>
      </c>
      <c r="M193" s="64">
        <v>0</v>
      </c>
      <c r="N193" s="64">
        <v>0</v>
      </c>
      <c r="O193" s="64">
        <v>0</v>
      </c>
      <c r="P193" s="64">
        <v>0</v>
      </c>
      <c r="Q193" s="64">
        <v>0</v>
      </c>
    </row>
    <row r="194" spans="1:17" s="2" customFormat="1" ht="29.25" customHeight="1" x14ac:dyDescent="0.2">
      <c r="A194" s="14" t="s">
        <v>260</v>
      </c>
      <c r="B194" s="14" t="s">
        <v>8</v>
      </c>
      <c r="C194" s="41" t="s">
        <v>83</v>
      </c>
      <c r="D194" s="74" t="s">
        <v>259</v>
      </c>
      <c r="E194" s="74" t="s">
        <v>168</v>
      </c>
      <c r="F194" s="40">
        <f t="shared" si="17"/>
        <v>2919.8679999999999</v>
      </c>
      <c r="G194" s="40">
        <v>0</v>
      </c>
      <c r="H194" s="40">
        <v>0</v>
      </c>
      <c r="I194" s="40">
        <v>0</v>
      </c>
      <c r="J194" s="23">
        <v>2919.8679999999999</v>
      </c>
      <c r="K194" s="108">
        <v>0</v>
      </c>
      <c r="L194" s="64">
        <v>0</v>
      </c>
      <c r="M194" s="64">
        <v>0</v>
      </c>
      <c r="N194" s="64">
        <v>0</v>
      </c>
      <c r="O194" s="64">
        <v>0</v>
      </c>
      <c r="P194" s="66">
        <v>0</v>
      </c>
      <c r="Q194" s="64">
        <v>0</v>
      </c>
    </row>
    <row r="195" spans="1:17" s="2" customFormat="1" ht="29.25" customHeight="1" x14ac:dyDescent="0.2">
      <c r="A195" s="15"/>
      <c r="B195" s="15"/>
      <c r="C195" s="41" t="s">
        <v>84</v>
      </c>
      <c r="D195" s="75"/>
      <c r="E195" s="75"/>
      <c r="F195" s="40">
        <f t="shared" si="17"/>
        <v>395</v>
      </c>
      <c r="G195" s="40">
        <v>0</v>
      </c>
      <c r="H195" s="40">
        <v>0</v>
      </c>
      <c r="I195" s="40">
        <v>0</v>
      </c>
      <c r="J195" s="40">
        <v>395</v>
      </c>
      <c r="K195" s="107">
        <v>0</v>
      </c>
      <c r="L195" s="64">
        <v>0</v>
      </c>
      <c r="M195" s="64">
        <v>0</v>
      </c>
      <c r="N195" s="64">
        <v>0</v>
      </c>
      <c r="O195" s="64">
        <v>0</v>
      </c>
      <c r="P195" s="64">
        <v>0</v>
      </c>
      <c r="Q195" s="64">
        <v>0</v>
      </c>
    </row>
    <row r="196" spans="1:17" s="2" customFormat="1" ht="22.5" x14ac:dyDescent="0.2">
      <c r="A196" s="84" t="s">
        <v>85</v>
      </c>
      <c r="B196" s="84" t="s">
        <v>8</v>
      </c>
      <c r="C196" s="41" t="s">
        <v>29</v>
      </c>
      <c r="D196" s="37" t="s">
        <v>259</v>
      </c>
      <c r="E196" s="41" t="s">
        <v>168</v>
      </c>
      <c r="F196" s="40">
        <f t="shared" si="17"/>
        <v>976</v>
      </c>
      <c r="G196" s="40">
        <v>0</v>
      </c>
      <c r="H196" s="40">
        <v>0</v>
      </c>
      <c r="I196" s="40">
        <v>0</v>
      </c>
      <c r="J196" s="40">
        <v>976</v>
      </c>
      <c r="K196" s="108">
        <v>0</v>
      </c>
      <c r="L196" s="64">
        <v>0</v>
      </c>
      <c r="M196" s="64">
        <v>0</v>
      </c>
      <c r="N196" s="64">
        <v>0</v>
      </c>
      <c r="O196" s="64">
        <v>0</v>
      </c>
      <c r="P196" s="64">
        <v>0</v>
      </c>
      <c r="Q196" s="64">
        <v>0</v>
      </c>
    </row>
    <row r="197" spans="1:17" s="2" customFormat="1" ht="22.5" x14ac:dyDescent="0.2">
      <c r="A197" s="86"/>
      <c r="B197" s="86"/>
      <c r="C197" s="41"/>
      <c r="D197" s="38" t="s">
        <v>307</v>
      </c>
      <c r="E197" s="41" t="s">
        <v>168</v>
      </c>
      <c r="F197" s="40">
        <f t="shared" si="17"/>
        <v>0</v>
      </c>
      <c r="G197" s="40">
        <v>0</v>
      </c>
      <c r="H197" s="40">
        <v>0</v>
      </c>
      <c r="I197" s="40">
        <v>0</v>
      </c>
      <c r="J197" s="40">
        <v>0</v>
      </c>
      <c r="K197" s="108">
        <v>0</v>
      </c>
      <c r="L197" s="64">
        <v>0</v>
      </c>
      <c r="M197" s="64">
        <v>0</v>
      </c>
      <c r="N197" s="64">
        <v>0</v>
      </c>
      <c r="O197" s="64">
        <v>0</v>
      </c>
      <c r="P197" s="64">
        <v>0</v>
      </c>
      <c r="Q197" s="64">
        <v>0</v>
      </c>
    </row>
    <row r="198" spans="1:17" s="2" customFormat="1" ht="22.5" x14ac:dyDescent="0.2">
      <c r="A198" s="43" t="s">
        <v>303</v>
      </c>
      <c r="B198" s="43" t="s">
        <v>8</v>
      </c>
      <c r="C198" s="41"/>
      <c r="D198" s="38" t="s">
        <v>307</v>
      </c>
      <c r="E198" s="41" t="s">
        <v>168</v>
      </c>
      <c r="F198" s="40">
        <f t="shared" si="17"/>
        <v>15</v>
      </c>
      <c r="G198" s="40">
        <v>0</v>
      </c>
      <c r="H198" s="40">
        <v>0</v>
      </c>
      <c r="I198" s="40">
        <v>0</v>
      </c>
      <c r="J198" s="40">
        <v>0</v>
      </c>
      <c r="K198" s="108">
        <v>15</v>
      </c>
      <c r="L198" s="64">
        <v>0</v>
      </c>
      <c r="M198" s="64">
        <v>0</v>
      </c>
      <c r="N198" s="64">
        <v>0</v>
      </c>
      <c r="O198" s="64">
        <v>0</v>
      </c>
      <c r="P198" s="64">
        <v>0</v>
      </c>
      <c r="Q198" s="64">
        <v>0</v>
      </c>
    </row>
    <row r="199" spans="1:17" s="2" customFormat="1" ht="22.5" x14ac:dyDescent="0.2">
      <c r="A199" s="43" t="s">
        <v>304</v>
      </c>
      <c r="B199" s="43" t="s">
        <v>8</v>
      </c>
      <c r="C199" s="41"/>
      <c r="D199" s="38" t="s">
        <v>307</v>
      </c>
      <c r="E199" s="41" t="s">
        <v>168</v>
      </c>
      <c r="F199" s="40">
        <f t="shared" si="17"/>
        <v>35</v>
      </c>
      <c r="G199" s="40">
        <v>0</v>
      </c>
      <c r="H199" s="40">
        <v>0</v>
      </c>
      <c r="I199" s="40">
        <v>0</v>
      </c>
      <c r="J199" s="40">
        <v>0</v>
      </c>
      <c r="K199" s="108">
        <v>35</v>
      </c>
      <c r="L199" s="64">
        <v>0</v>
      </c>
      <c r="M199" s="64">
        <v>0</v>
      </c>
      <c r="N199" s="64">
        <v>0</v>
      </c>
      <c r="O199" s="64">
        <v>0</v>
      </c>
      <c r="P199" s="64">
        <v>0</v>
      </c>
      <c r="Q199" s="64">
        <v>0</v>
      </c>
    </row>
    <row r="200" spans="1:17" s="2" customFormat="1" ht="22.5" x14ac:dyDescent="0.2">
      <c r="A200" s="43" t="s">
        <v>305</v>
      </c>
      <c r="B200" s="43" t="s">
        <v>8</v>
      </c>
      <c r="C200" s="41"/>
      <c r="D200" s="38" t="s">
        <v>308</v>
      </c>
      <c r="E200" s="41" t="s">
        <v>258</v>
      </c>
      <c r="F200" s="40">
        <f t="shared" si="17"/>
        <v>200</v>
      </c>
      <c r="G200" s="40">
        <v>0</v>
      </c>
      <c r="H200" s="40">
        <v>0</v>
      </c>
      <c r="I200" s="40">
        <v>0</v>
      </c>
      <c r="J200" s="40">
        <v>0</v>
      </c>
      <c r="K200" s="107">
        <v>200</v>
      </c>
      <c r="L200" s="64">
        <v>0</v>
      </c>
      <c r="M200" s="64">
        <v>0</v>
      </c>
      <c r="N200" s="64">
        <v>0</v>
      </c>
      <c r="O200" s="64">
        <v>0</v>
      </c>
      <c r="P200" s="64">
        <v>0</v>
      </c>
      <c r="Q200" s="64">
        <v>0</v>
      </c>
    </row>
    <row r="201" spans="1:17" s="2" customFormat="1" ht="22.5" x14ac:dyDescent="0.2">
      <c r="A201" s="43" t="s">
        <v>306</v>
      </c>
      <c r="B201" s="43" t="s">
        <v>8</v>
      </c>
      <c r="C201" s="41"/>
      <c r="D201" s="38" t="s">
        <v>307</v>
      </c>
      <c r="E201" s="41" t="s">
        <v>258</v>
      </c>
      <c r="F201" s="40">
        <f t="shared" ref="F201:F211" si="20">SUM(G201:Q201)</f>
        <v>229.47</v>
      </c>
      <c r="G201" s="40">
        <v>0</v>
      </c>
      <c r="H201" s="40">
        <v>0</v>
      </c>
      <c r="I201" s="40">
        <v>0</v>
      </c>
      <c r="J201" s="40">
        <v>0</v>
      </c>
      <c r="K201" s="107">
        <v>229.47</v>
      </c>
      <c r="L201" s="64">
        <v>0</v>
      </c>
      <c r="M201" s="64">
        <v>0</v>
      </c>
      <c r="N201" s="64">
        <v>0</v>
      </c>
      <c r="O201" s="64">
        <v>0</v>
      </c>
      <c r="P201" s="64">
        <v>0</v>
      </c>
      <c r="Q201" s="64">
        <v>0</v>
      </c>
    </row>
    <row r="202" spans="1:17" s="2" customFormat="1" ht="22.5" x14ac:dyDescent="0.2">
      <c r="A202" s="47" t="s">
        <v>319</v>
      </c>
      <c r="B202" s="47" t="s">
        <v>8</v>
      </c>
      <c r="C202" s="49" t="s">
        <v>320</v>
      </c>
      <c r="D202" s="50" t="s">
        <v>259</v>
      </c>
      <c r="E202" s="49" t="s">
        <v>168</v>
      </c>
      <c r="F202" s="52">
        <f t="shared" si="20"/>
        <v>0</v>
      </c>
      <c r="G202" s="52">
        <v>0</v>
      </c>
      <c r="H202" s="52">
        <v>0</v>
      </c>
      <c r="I202" s="52">
        <v>0</v>
      </c>
      <c r="J202" s="52">
        <v>0</v>
      </c>
      <c r="K202" s="107">
        <v>0</v>
      </c>
      <c r="L202" s="11">
        <v>0</v>
      </c>
      <c r="M202" s="64">
        <v>0</v>
      </c>
      <c r="N202" s="64">
        <v>0</v>
      </c>
      <c r="O202" s="64">
        <v>0</v>
      </c>
      <c r="P202" s="64">
        <v>0</v>
      </c>
      <c r="Q202" s="64">
        <v>0</v>
      </c>
    </row>
    <row r="203" spans="1:17" s="2" customFormat="1" ht="33.75" x14ac:dyDescent="0.2">
      <c r="A203" s="47" t="s">
        <v>321</v>
      </c>
      <c r="B203" s="47" t="s">
        <v>8</v>
      </c>
      <c r="C203" s="49" t="s">
        <v>316</v>
      </c>
      <c r="D203" s="48" t="s">
        <v>307</v>
      </c>
      <c r="E203" s="49" t="s">
        <v>258</v>
      </c>
      <c r="F203" s="52">
        <f t="shared" ref="F203:F207" si="21">SUM(G203:Q203)</f>
        <v>0</v>
      </c>
      <c r="G203" s="52">
        <v>0</v>
      </c>
      <c r="H203" s="52">
        <v>0</v>
      </c>
      <c r="I203" s="52">
        <v>0</v>
      </c>
      <c r="J203" s="52">
        <v>0</v>
      </c>
      <c r="K203" s="107">
        <v>0</v>
      </c>
      <c r="L203" s="67">
        <v>0</v>
      </c>
      <c r="M203" s="64">
        <v>0</v>
      </c>
      <c r="N203" s="64">
        <v>0</v>
      </c>
      <c r="O203" s="64">
        <v>0</v>
      </c>
      <c r="P203" s="64">
        <v>0</v>
      </c>
      <c r="Q203" s="64">
        <v>0</v>
      </c>
    </row>
    <row r="204" spans="1:17" s="2" customFormat="1" ht="22.5" x14ac:dyDescent="0.2">
      <c r="A204" s="47" t="s">
        <v>322</v>
      </c>
      <c r="B204" s="47" t="s">
        <v>8</v>
      </c>
      <c r="C204" s="49" t="s">
        <v>316</v>
      </c>
      <c r="D204" s="48" t="s">
        <v>307</v>
      </c>
      <c r="E204" s="49" t="s">
        <v>258</v>
      </c>
      <c r="F204" s="52">
        <f t="shared" si="21"/>
        <v>0</v>
      </c>
      <c r="G204" s="52">
        <v>0</v>
      </c>
      <c r="H204" s="52">
        <v>0</v>
      </c>
      <c r="I204" s="52">
        <v>0</v>
      </c>
      <c r="J204" s="52">
        <v>0</v>
      </c>
      <c r="K204" s="107">
        <v>0</v>
      </c>
      <c r="L204" s="67">
        <v>0</v>
      </c>
      <c r="M204" s="64">
        <v>0</v>
      </c>
      <c r="N204" s="64">
        <v>0</v>
      </c>
      <c r="O204" s="64">
        <v>0</v>
      </c>
      <c r="P204" s="64">
        <v>0</v>
      </c>
      <c r="Q204" s="64">
        <v>0</v>
      </c>
    </row>
    <row r="205" spans="1:17" s="2" customFormat="1" ht="22.5" x14ac:dyDescent="0.2">
      <c r="A205" s="47" t="s">
        <v>323</v>
      </c>
      <c r="B205" s="47" t="s">
        <v>8</v>
      </c>
      <c r="C205" s="49" t="s">
        <v>316</v>
      </c>
      <c r="D205" s="48" t="s">
        <v>307</v>
      </c>
      <c r="E205" s="49" t="s">
        <v>168</v>
      </c>
      <c r="F205" s="52">
        <f t="shared" si="21"/>
        <v>0</v>
      </c>
      <c r="G205" s="52">
        <v>0</v>
      </c>
      <c r="H205" s="52">
        <v>0</v>
      </c>
      <c r="I205" s="52">
        <v>0</v>
      </c>
      <c r="J205" s="52">
        <v>0</v>
      </c>
      <c r="K205" s="107">
        <v>0</v>
      </c>
      <c r="L205" s="67">
        <v>0</v>
      </c>
      <c r="M205" s="64">
        <v>0</v>
      </c>
      <c r="N205" s="64">
        <v>0</v>
      </c>
      <c r="O205" s="64">
        <v>0</v>
      </c>
      <c r="P205" s="64">
        <v>0</v>
      </c>
      <c r="Q205" s="64">
        <v>0</v>
      </c>
    </row>
    <row r="206" spans="1:17" s="2" customFormat="1" ht="22.5" x14ac:dyDescent="0.2">
      <c r="A206" s="47" t="s">
        <v>324</v>
      </c>
      <c r="B206" s="47" t="s">
        <v>8</v>
      </c>
      <c r="C206" s="49" t="s">
        <v>316</v>
      </c>
      <c r="D206" s="48" t="s">
        <v>307</v>
      </c>
      <c r="E206" s="49" t="s">
        <v>168</v>
      </c>
      <c r="F206" s="52">
        <f t="shared" si="21"/>
        <v>0</v>
      </c>
      <c r="G206" s="52">
        <v>0</v>
      </c>
      <c r="H206" s="52">
        <v>0</v>
      </c>
      <c r="I206" s="52">
        <v>0</v>
      </c>
      <c r="J206" s="52">
        <v>0</v>
      </c>
      <c r="K206" s="107">
        <v>0</v>
      </c>
      <c r="L206" s="67">
        <v>0</v>
      </c>
      <c r="M206" s="64">
        <v>0</v>
      </c>
      <c r="N206" s="64">
        <v>0</v>
      </c>
      <c r="O206" s="64">
        <v>0</v>
      </c>
      <c r="P206" s="64">
        <v>0</v>
      </c>
      <c r="Q206" s="64">
        <v>0</v>
      </c>
    </row>
    <row r="207" spans="1:17" s="2" customFormat="1" ht="22.5" x14ac:dyDescent="0.2">
      <c r="A207" s="47" t="s">
        <v>325</v>
      </c>
      <c r="B207" s="47" t="s">
        <v>8</v>
      </c>
      <c r="C207" s="49" t="s">
        <v>316</v>
      </c>
      <c r="D207" s="48" t="s">
        <v>307</v>
      </c>
      <c r="E207" s="49" t="s">
        <v>168</v>
      </c>
      <c r="F207" s="52">
        <f t="shared" si="21"/>
        <v>0</v>
      </c>
      <c r="G207" s="52">
        <v>0</v>
      </c>
      <c r="H207" s="52">
        <v>0</v>
      </c>
      <c r="I207" s="52">
        <v>0</v>
      </c>
      <c r="J207" s="52">
        <v>0</v>
      </c>
      <c r="K207" s="107">
        <v>0</v>
      </c>
      <c r="L207" s="67">
        <v>0</v>
      </c>
      <c r="M207" s="64">
        <v>0</v>
      </c>
      <c r="N207" s="64">
        <v>0</v>
      </c>
      <c r="O207" s="64">
        <v>0</v>
      </c>
      <c r="P207" s="64">
        <v>0</v>
      </c>
      <c r="Q207" s="64">
        <v>0</v>
      </c>
    </row>
    <row r="208" spans="1:17" s="2" customFormat="1" ht="42" x14ac:dyDescent="0.2">
      <c r="A208" s="10" t="s">
        <v>252</v>
      </c>
      <c r="B208" s="36"/>
      <c r="C208" s="41"/>
      <c r="D208" s="37"/>
      <c r="E208" s="41"/>
      <c r="F208" s="11">
        <f t="shared" si="20"/>
        <v>45444.014999999999</v>
      </c>
      <c r="G208" s="11">
        <f>G209+G210+G211</f>
        <v>696.05</v>
      </c>
      <c r="H208" s="11">
        <f t="shared" ref="H208:Q208" si="22">H209+H210+H211</f>
        <v>3749.1370000000002</v>
      </c>
      <c r="I208" s="11">
        <f t="shared" si="22"/>
        <v>18554.760000000002</v>
      </c>
      <c r="J208" s="11">
        <f t="shared" si="22"/>
        <v>19133.067999999999</v>
      </c>
      <c r="K208" s="110">
        <f t="shared" si="22"/>
        <v>3311</v>
      </c>
      <c r="L208" s="11">
        <f t="shared" si="22"/>
        <v>0</v>
      </c>
      <c r="M208" s="11">
        <f t="shared" si="22"/>
        <v>0</v>
      </c>
      <c r="N208" s="11">
        <f t="shared" si="22"/>
        <v>0</v>
      </c>
      <c r="O208" s="11">
        <f t="shared" si="22"/>
        <v>0</v>
      </c>
      <c r="P208" s="11">
        <f t="shared" si="22"/>
        <v>0</v>
      </c>
      <c r="Q208" s="11">
        <f t="shared" si="22"/>
        <v>0</v>
      </c>
    </row>
    <row r="209" spans="1:17" s="2" customFormat="1" ht="11.25" x14ac:dyDescent="0.2">
      <c r="A209" s="36" t="s">
        <v>5</v>
      </c>
      <c r="B209" s="36"/>
      <c r="C209" s="41"/>
      <c r="D209" s="37"/>
      <c r="E209" s="41"/>
      <c r="F209" s="40">
        <f>SUM(G209:Q209)</f>
        <v>40575.884999999995</v>
      </c>
      <c r="G209" s="40">
        <f>G207+G206+G205+G202+G199+G198+G197+G196+G195+G194+G192+G191+G189+G188+G183+G181+G180+G178+G177+G173+G172+G186+G167+G165+G163+G161+G160+G158+G156+G153+G152+G146+G145+G144+G143+G137+G135+G134+G133+G131+G130+G128+G127+G126+G122+G121+G120+G117+G115+G114+G113+G112</f>
        <v>200</v>
      </c>
      <c r="H209" s="55">
        <f t="shared" ref="H209:Q209" si="23">H207+H206+H205+H202+H199+H198+H197+H196+H195+H194+H192+H191+H189+H188+H183+H181+H180+H178+H177+H173+H172+H186+H167+H165+H163+H161+H160+H158+H156+H153+H152+H146+H145+H144+H143+H137+H135+H134+H133+H131+H130+H128+H127+H126+H122+H121+H120+H117+H115+H114+H113+H112</f>
        <v>2877.2370000000001</v>
      </c>
      <c r="I209" s="55">
        <f t="shared" si="23"/>
        <v>17767.760000000002</v>
      </c>
      <c r="J209" s="55">
        <f t="shared" si="23"/>
        <v>17576.687999999998</v>
      </c>
      <c r="K209" s="107">
        <f t="shared" si="23"/>
        <v>2154.1999999999998</v>
      </c>
      <c r="L209" s="64">
        <f t="shared" si="23"/>
        <v>0</v>
      </c>
      <c r="M209" s="64">
        <f t="shared" si="23"/>
        <v>0</v>
      </c>
      <c r="N209" s="64">
        <f t="shared" si="23"/>
        <v>0</v>
      </c>
      <c r="O209" s="64">
        <f t="shared" si="23"/>
        <v>0</v>
      </c>
      <c r="P209" s="64">
        <f t="shared" si="23"/>
        <v>0</v>
      </c>
      <c r="Q209" s="64">
        <f t="shared" si="23"/>
        <v>0</v>
      </c>
    </row>
    <row r="210" spans="1:17" s="2" customFormat="1" ht="11.25" x14ac:dyDescent="0.2">
      <c r="A210" s="36" t="s">
        <v>244</v>
      </c>
      <c r="B210" s="36"/>
      <c r="C210" s="41"/>
      <c r="D210" s="37"/>
      <c r="E210" s="41"/>
      <c r="F210" s="40">
        <f t="shared" si="20"/>
        <v>2429.1799999999998</v>
      </c>
      <c r="G210" s="40">
        <f>G116+G123+G129+G136+G147+G159+G162+G166+G168+G174+G179+G182+G184+G185+G187+G190+G193+G200+G201+G203+G204</f>
        <v>0</v>
      </c>
      <c r="H210" s="55">
        <f t="shared" ref="H210:Q210" si="24">H116+H123+H129+H136+H147+H159+H162+H166+H168+H174+H179+H182+H184+H185+H187+H190+H193+H200+H201+H203+H204</f>
        <v>0</v>
      </c>
      <c r="I210" s="55">
        <f t="shared" si="24"/>
        <v>0</v>
      </c>
      <c r="J210" s="55">
        <f t="shared" si="24"/>
        <v>1414.3799999999999</v>
      </c>
      <c r="K210" s="107">
        <f t="shared" si="24"/>
        <v>1014.8000000000001</v>
      </c>
      <c r="L210" s="64">
        <f t="shared" si="24"/>
        <v>0</v>
      </c>
      <c r="M210" s="64">
        <f t="shared" si="24"/>
        <v>0</v>
      </c>
      <c r="N210" s="64">
        <f t="shared" si="24"/>
        <v>0</v>
      </c>
      <c r="O210" s="64">
        <f t="shared" si="24"/>
        <v>0</v>
      </c>
      <c r="P210" s="64">
        <f t="shared" si="24"/>
        <v>0</v>
      </c>
      <c r="Q210" s="64">
        <f t="shared" si="24"/>
        <v>0</v>
      </c>
    </row>
    <row r="211" spans="1:17" s="2" customFormat="1" ht="11.25" x14ac:dyDescent="0.2">
      <c r="A211" s="36" t="s">
        <v>77</v>
      </c>
      <c r="B211" s="36"/>
      <c r="C211" s="41"/>
      <c r="D211" s="37"/>
      <c r="E211" s="41"/>
      <c r="F211" s="40">
        <f t="shared" si="20"/>
        <v>2438.9499999999998</v>
      </c>
      <c r="G211" s="40">
        <f t="shared" ref="G211:Q211" si="25">G176+G175+G171+G170+G169+G164+G155+G154+G151+G150+G149+G148+G142+G141+G140+G139+G138+G132+G125+G124+G119+G118</f>
        <v>496.05</v>
      </c>
      <c r="H211" s="40">
        <f t="shared" si="25"/>
        <v>871.9</v>
      </c>
      <c r="I211" s="40">
        <f t="shared" si="25"/>
        <v>787</v>
      </c>
      <c r="J211" s="40">
        <f t="shared" si="25"/>
        <v>142</v>
      </c>
      <c r="K211" s="107">
        <f t="shared" si="25"/>
        <v>142</v>
      </c>
      <c r="L211" s="64">
        <f t="shared" si="25"/>
        <v>0</v>
      </c>
      <c r="M211" s="64">
        <f t="shared" si="25"/>
        <v>0</v>
      </c>
      <c r="N211" s="64">
        <f t="shared" si="25"/>
        <v>0</v>
      </c>
      <c r="O211" s="64">
        <f t="shared" si="25"/>
        <v>0</v>
      </c>
      <c r="P211" s="64">
        <f t="shared" si="25"/>
        <v>0</v>
      </c>
      <c r="Q211" s="64">
        <f t="shared" si="25"/>
        <v>0</v>
      </c>
    </row>
    <row r="212" spans="1:17" s="2" customFormat="1" ht="11.25" customHeight="1" x14ac:dyDescent="0.2">
      <c r="A212" s="97" t="s">
        <v>253</v>
      </c>
      <c r="B212" s="98"/>
      <c r="C212" s="98"/>
      <c r="D212" s="98"/>
      <c r="E212" s="98"/>
      <c r="F212" s="98"/>
      <c r="G212" s="98"/>
      <c r="H212" s="98"/>
      <c r="I212" s="98"/>
      <c r="J212" s="98"/>
      <c r="K212" s="99"/>
      <c r="L212" s="31"/>
      <c r="M212" s="31"/>
      <c r="N212" s="31"/>
      <c r="O212" s="31"/>
      <c r="P212" s="31"/>
      <c r="Q212" s="31"/>
    </row>
    <row r="213" spans="1:17" s="2" customFormat="1" ht="45" x14ac:dyDescent="0.2">
      <c r="A213" s="36" t="s">
        <v>78</v>
      </c>
      <c r="B213" s="36"/>
      <c r="C213" s="41"/>
      <c r="D213" s="37" t="s">
        <v>10</v>
      </c>
      <c r="E213" s="41"/>
      <c r="F213" s="40">
        <v>0</v>
      </c>
      <c r="G213" s="40">
        <v>0</v>
      </c>
      <c r="H213" s="40">
        <v>0</v>
      </c>
      <c r="I213" s="40">
        <v>0</v>
      </c>
      <c r="J213" s="40">
        <v>0</v>
      </c>
      <c r="K213" s="107">
        <v>0</v>
      </c>
      <c r="L213" s="64">
        <v>0</v>
      </c>
      <c r="M213" s="64">
        <v>0</v>
      </c>
      <c r="N213" s="64">
        <v>0</v>
      </c>
      <c r="O213" s="64">
        <v>0</v>
      </c>
      <c r="P213" s="64">
        <v>0</v>
      </c>
      <c r="Q213" s="64">
        <v>0</v>
      </c>
    </row>
    <row r="214" spans="1:17" s="2" customFormat="1" ht="11.25" customHeight="1" x14ac:dyDescent="0.2">
      <c r="A214" s="97" t="s">
        <v>254</v>
      </c>
      <c r="B214" s="98"/>
      <c r="C214" s="98"/>
      <c r="D214" s="98"/>
      <c r="E214" s="98"/>
      <c r="F214" s="98"/>
      <c r="G214" s="98"/>
      <c r="H214" s="98"/>
      <c r="I214" s="98"/>
      <c r="J214" s="98"/>
      <c r="K214" s="99"/>
      <c r="L214" s="31"/>
      <c r="M214" s="31"/>
      <c r="N214" s="31"/>
      <c r="O214" s="31"/>
      <c r="P214" s="31"/>
      <c r="Q214" s="31"/>
    </row>
    <row r="215" spans="1:17" s="2" customFormat="1" ht="45" x14ac:dyDescent="0.2">
      <c r="A215" s="36" t="s">
        <v>58</v>
      </c>
      <c r="B215" s="36" t="s">
        <v>59</v>
      </c>
      <c r="C215" s="41"/>
      <c r="D215" s="37" t="s">
        <v>263</v>
      </c>
      <c r="E215" s="41"/>
      <c r="F215" s="40">
        <f>SUM(G215:K215)</f>
        <v>0</v>
      </c>
      <c r="G215" s="40">
        <v>0</v>
      </c>
      <c r="H215" s="40">
        <v>0</v>
      </c>
      <c r="I215" s="40">
        <v>0</v>
      </c>
      <c r="J215" s="40">
        <v>0</v>
      </c>
      <c r="K215" s="107">
        <v>0</v>
      </c>
      <c r="L215" s="64">
        <v>0</v>
      </c>
      <c r="M215" s="64">
        <v>0</v>
      </c>
      <c r="N215" s="64">
        <v>0</v>
      </c>
      <c r="O215" s="64">
        <v>0</v>
      </c>
      <c r="P215" s="64">
        <v>0</v>
      </c>
      <c r="Q215" s="64">
        <v>0</v>
      </c>
    </row>
    <row r="216" spans="1:17" s="2" customFormat="1" ht="11.25" x14ac:dyDescent="0.2">
      <c r="A216" s="36"/>
      <c r="B216" s="36"/>
      <c r="C216" s="41"/>
      <c r="D216" s="37"/>
      <c r="E216" s="41"/>
      <c r="F216" s="35"/>
      <c r="G216" s="35"/>
      <c r="H216" s="35"/>
      <c r="I216" s="35"/>
      <c r="J216" s="35"/>
      <c r="K216" s="108"/>
      <c r="L216" s="65"/>
      <c r="M216" s="65"/>
      <c r="N216" s="65"/>
      <c r="O216" s="65"/>
      <c r="P216" s="65"/>
      <c r="Q216" s="65"/>
    </row>
    <row r="217" spans="1:17" s="2" customFormat="1" ht="33.75" x14ac:dyDescent="0.2">
      <c r="A217" s="36" t="s">
        <v>60</v>
      </c>
      <c r="B217" s="36" t="s">
        <v>61</v>
      </c>
      <c r="C217" s="41"/>
      <c r="D217" s="37" t="s">
        <v>62</v>
      </c>
      <c r="E217" s="41"/>
      <c r="F217" s="40">
        <f>SUM(G217:K217)</f>
        <v>0</v>
      </c>
      <c r="G217" s="40">
        <v>0</v>
      </c>
      <c r="H217" s="40">
        <v>0</v>
      </c>
      <c r="I217" s="40">
        <v>0</v>
      </c>
      <c r="J217" s="40">
        <v>0</v>
      </c>
      <c r="K217" s="108">
        <v>0</v>
      </c>
      <c r="L217" s="64">
        <v>0</v>
      </c>
      <c r="M217" s="64">
        <v>0</v>
      </c>
      <c r="N217" s="64">
        <v>0</v>
      </c>
      <c r="O217" s="64">
        <v>0</v>
      </c>
      <c r="P217" s="64">
        <v>0</v>
      </c>
      <c r="Q217" s="64">
        <v>0</v>
      </c>
    </row>
    <row r="218" spans="1:17" s="2" customFormat="1" ht="11.25" x14ac:dyDescent="0.2">
      <c r="A218" s="100" t="s">
        <v>63</v>
      </c>
      <c r="B218" s="100"/>
      <c r="C218" s="100"/>
      <c r="D218" s="100"/>
      <c r="E218" s="100"/>
      <c r="F218" s="100"/>
      <c r="G218" s="100"/>
      <c r="H218" s="100"/>
      <c r="I218" s="100"/>
      <c r="J218" s="100"/>
      <c r="K218" s="101"/>
      <c r="L218" s="31"/>
      <c r="M218" s="31"/>
      <c r="N218" s="31"/>
      <c r="O218" s="31"/>
      <c r="P218" s="31"/>
      <c r="Q218" s="31"/>
    </row>
    <row r="219" spans="1:17" s="2" customFormat="1" ht="78.75" x14ac:dyDescent="0.2">
      <c r="A219" s="36" t="s">
        <v>64</v>
      </c>
      <c r="B219" s="36"/>
      <c r="C219" s="41"/>
      <c r="D219" s="37" t="s">
        <v>86</v>
      </c>
      <c r="E219" s="41"/>
      <c r="F219" s="40">
        <f>SUM(G219:K219)</f>
        <v>0</v>
      </c>
      <c r="G219" s="40">
        <v>0</v>
      </c>
      <c r="H219" s="40">
        <v>0</v>
      </c>
      <c r="I219" s="40">
        <v>0</v>
      </c>
      <c r="J219" s="40">
        <v>0</v>
      </c>
      <c r="K219" s="108">
        <v>0</v>
      </c>
      <c r="L219" s="64">
        <v>0</v>
      </c>
      <c r="M219" s="64">
        <v>0</v>
      </c>
      <c r="N219" s="64">
        <v>0</v>
      </c>
      <c r="O219" s="64">
        <v>0</v>
      </c>
      <c r="P219" s="64">
        <v>0</v>
      </c>
      <c r="Q219" s="64">
        <v>0</v>
      </c>
    </row>
    <row r="220" spans="1:17" s="2" customFormat="1" ht="56.25" x14ac:dyDescent="0.2">
      <c r="A220" s="36" t="s">
        <v>65</v>
      </c>
      <c r="B220" s="36"/>
      <c r="C220" s="41"/>
      <c r="D220" s="37" t="s">
        <v>267</v>
      </c>
      <c r="E220" s="41"/>
      <c r="F220" s="35"/>
      <c r="G220" s="35"/>
      <c r="H220" s="35"/>
      <c r="I220" s="35"/>
      <c r="J220" s="35"/>
      <c r="K220" s="108"/>
      <c r="L220" s="65"/>
      <c r="M220" s="65"/>
      <c r="N220" s="65"/>
      <c r="O220" s="65"/>
      <c r="P220" s="65"/>
      <c r="Q220" s="65"/>
    </row>
    <row r="221" spans="1:17" s="2" customFormat="1" ht="33.75" x14ac:dyDescent="0.2">
      <c r="A221" s="36" t="s">
        <v>66</v>
      </c>
      <c r="B221" s="36"/>
      <c r="C221" s="41"/>
      <c r="D221" s="37" t="s">
        <v>10</v>
      </c>
      <c r="E221" s="41"/>
      <c r="F221" s="40">
        <f>SUM(G221:K221)</f>
        <v>0</v>
      </c>
      <c r="G221" s="40">
        <v>0</v>
      </c>
      <c r="H221" s="40">
        <v>0</v>
      </c>
      <c r="I221" s="40">
        <v>0</v>
      </c>
      <c r="J221" s="40">
        <v>0</v>
      </c>
      <c r="K221" s="108">
        <v>0</v>
      </c>
      <c r="L221" s="64">
        <v>0</v>
      </c>
      <c r="M221" s="64">
        <v>0</v>
      </c>
      <c r="N221" s="64">
        <v>0</v>
      </c>
      <c r="O221" s="64">
        <v>0</v>
      </c>
      <c r="P221" s="64">
        <v>0</v>
      </c>
      <c r="Q221" s="64">
        <v>0</v>
      </c>
    </row>
    <row r="222" spans="1:17" s="2" customFormat="1" ht="22.5" x14ac:dyDescent="0.2">
      <c r="A222" s="36" t="s">
        <v>67</v>
      </c>
      <c r="B222" s="36"/>
      <c r="C222" s="41"/>
      <c r="D222" s="37"/>
      <c r="E222" s="41"/>
      <c r="F222" s="35"/>
      <c r="G222" s="35"/>
      <c r="H222" s="35"/>
      <c r="I222" s="35"/>
      <c r="J222" s="35"/>
      <c r="K222" s="108"/>
      <c r="L222" s="65"/>
      <c r="M222" s="65"/>
      <c r="N222" s="65"/>
      <c r="O222" s="65"/>
      <c r="P222" s="65"/>
      <c r="Q222" s="65"/>
    </row>
    <row r="223" spans="1:17" s="2" customFormat="1" ht="11.25" x14ac:dyDescent="0.2">
      <c r="A223" s="36" t="s">
        <v>68</v>
      </c>
      <c r="B223" s="36"/>
      <c r="C223" s="41"/>
      <c r="D223" s="37"/>
      <c r="E223" s="41"/>
      <c r="F223" s="35"/>
      <c r="G223" s="35"/>
      <c r="H223" s="35"/>
      <c r="I223" s="35"/>
      <c r="J223" s="35"/>
      <c r="K223" s="108"/>
      <c r="L223" s="65"/>
      <c r="M223" s="65"/>
      <c r="N223" s="65"/>
      <c r="O223" s="65"/>
      <c r="P223" s="65"/>
      <c r="Q223" s="65"/>
    </row>
    <row r="224" spans="1:17" s="2" customFormat="1" ht="67.5" x14ac:dyDescent="0.2">
      <c r="A224" s="36" t="s">
        <v>69</v>
      </c>
      <c r="B224" s="36"/>
      <c r="C224" s="41"/>
      <c r="D224" s="37" t="s">
        <v>73</v>
      </c>
      <c r="E224" s="41"/>
      <c r="F224" s="40">
        <f>SUM(G224:K224)</f>
        <v>0</v>
      </c>
      <c r="G224" s="40">
        <v>0</v>
      </c>
      <c r="H224" s="40">
        <v>0</v>
      </c>
      <c r="I224" s="40">
        <v>0</v>
      </c>
      <c r="J224" s="40">
        <v>0</v>
      </c>
      <c r="K224" s="108">
        <v>0</v>
      </c>
      <c r="L224" s="64">
        <v>0</v>
      </c>
      <c r="M224" s="64">
        <v>0</v>
      </c>
      <c r="N224" s="64">
        <v>0</v>
      </c>
      <c r="O224" s="64">
        <v>0</v>
      </c>
      <c r="P224" s="64">
        <v>0</v>
      </c>
      <c r="Q224" s="64">
        <v>0</v>
      </c>
    </row>
    <row r="225" spans="1:17" s="2" customFormat="1" ht="22.5" x14ac:dyDescent="0.2">
      <c r="A225" s="36" t="s">
        <v>70</v>
      </c>
      <c r="B225" s="36"/>
      <c r="C225" s="41"/>
      <c r="D225" s="37"/>
      <c r="E225" s="41"/>
      <c r="F225" s="35"/>
      <c r="G225" s="35"/>
      <c r="H225" s="35"/>
      <c r="I225" s="35"/>
      <c r="J225" s="35"/>
      <c r="K225" s="108"/>
      <c r="L225" s="65"/>
      <c r="M225" s="65"/>
      <c r="N225" s="65"/>
      <c r="O225" s="65"/>
      <c r="P225" s="65"/>
      <c r="Q225" s="65"/>
    </row>
    <row r="226" spans="1:17" s="2" customFormat="1" ht="11.25" x14ac:dyDescent="0.2">
      <c r="A226" s="36" t="s">
        <v>71</v>
      </c>
      <c r="B226" s="36"/>
      <c r="C226" s="41"/>
      <c r="D226" s="37"/>
      <c r="E226" s="41"/>
      <c r="F226" s="35"/>
      <c r="G226" s="35"/>
      <c r="H226" s="35"/>
      <c r="I226" s="35"/>
      <c r="J226" s="35"/>
      <c r="K226" s="108"/>
      <c r="L226" s="65"/>
      <c r="M226" s="65"/>
      <c r="N226" s="65"/>
      <c r="O226" s="65"/>
      <c r="P226" s="65"/>
      <c r="Q226" s="65"/>
    </row>
    <row r="227" spans="1:17" s="2" customFormat="1" ht="11.25" x14ac:dyDescent="0.2">
      <c r="A227" s="36" t="s">
        <v>72</v>
      </c>
      <c r="B227" s="36"/>
      <c r="C227" s="41"/>
      <c r="D227" s="37"/>
      <c r="E227" s="41"/>
      <c r="F227" s="35"/>
      <c r="G227" s="35"/>
      <c r="H227" s="35"/>
      <c r="I227" s="35"/>
      <c r="J227" s="35"/>
      <c r="K227" s="108"/>
      <c r="L227" s="65"/>
      <c r="M227" s="65"/>
      <c r="N227" s="65"/>
      <c r="O227" s="65"/>
      <c r="P227" s="65"/>
      <c r="Q227" s="65"/>
    </row>
    <row r="228" spans="1:17" s="2" customFormat="1" ht="180" x14ac:dyDescent="0.2">
      <c r="A228" s="36" t="s">
        <v>256</v>
      </c>
      <c r="B228" s="36" t="s">
        <v>74</v>
      </c>
      <c r="C228" s="41"/>
      <c r="D228" s="37" t="s">
        <v>257</v>
      </c>
      <c r="E228" s="41" t="s">
        <v>268</v>
      </c>
      <c r="F228" s="35"/>
      <c r="G228" s="35"/>
      <c r="H228" s="35"/>
      <c r="I228" s="35"/>
      <c r="J228" s="35"/>
      <c r="K228" s="108"/>
      <c r="L228" s="65"/>
      <c r="M228" s="65"/>
      <c r="N228" s="65"/>
      <c r="O228" s="65"/>
      <c r="P228" s="65"/>
      <c r="Q228" s="65"/>
    </row>
    <row r="229" spans="1:17" s="2" customFormat="1" ht="11.25" x14ac:dyDescent="0.2">
      <c r="A229" s="19" t="s">
        <v>255</v>
      </c>
      <c r="B229" s="36"/>
      <c r="C229" s="41"/>
      <c r="D229" s="37"/>
      <c r="E229" s="41"/>
      <c r="F229" s="11">
        <f>F230+F231+F232</f>
        <v>393076.00079999998</v>
      </c>
      <c r="G229" s="11">
        <f>G230+G231+G232</f>
        <v>65582.580000000016</v>
      </c>
      <c r="H229" s="11">
        <f t="shared" ref="H229:Q229" si="26">H230+H231+H232</f>
        <v>48927.117000000006</v>
      </c>
      <c r="I229" s="11">
        <f t="shared" si="26"/>
        <v>101881.95000000001</v>
      </c>
      <c r="J229" s="11">
        <f t="shared" si="26"/>
        <v>110757.16244</v>
      </c>
      <c r="K229" s="110">
        <f t="shared" si="26"/>
        <v>65927.191359999997</v>
      </c>
      <c r="L229" s="11">
        <f t="shared" si="26"/>
        <v>0</v>
      </c>
      <c r="M229" s="11">
        <f t="shared" si="26"/>
        <v>0</v>
      </c>
      <c r="N229" s="11">
        <f t="shared" si="26"/>
        <v>0</v>
      </c>
      <c r="O229" s="11">
        <f t="shared" si="26"/>
        <v>0</v>
      </c>
      <c r="P229" s="11">
        <f t="shared" si="26"/>
        <v>0</v>
      </c>
      <c r="Q229" s="11">
        <f t="shared" si="26"/>
        <v>0</v>
      </c>
    </row>
    <row r="230" spans="1:17" s="2" customFormat="1" ht="11.25" x14ac:dyDescent="0.2">
      <c r="A230" s="20" t="s">
        <v>75</v>
      </c>
      <c r="B230" s="36"/>
      <c r="C230" s="41"/>
      <c r="D230" s="37"/>
      <c r="E230" s="42"/>
      <c r="F230" s="40">
        <f>G230+H230+I230+J230+K230+L230+M230+N230+O230+P230+Q230</f>
        <v>113793.34079999999</v>
      </c>
      <c r="G230" s="40">
        <f>G209+G109+G41</f>
        <v>1200</v>
      </c>
      <c r="H230" s="60">
        <f t="shared" ref="H230:Q230" si="27">H209+H109+H41</f>
        <v>2877.2370000000001</v>
      </c>
      <c r="I230" s="60">
        <f t="shared" si="27"/>
        <v>29267.760000000002</v>
      </c>
      <c r="J230" s="60">
        <f t="shared" si="27"/>
        <v>58677.98244</v>
      </c>
      <c r="K230" s="107">
        <f t="shared" si="27"/>
        <v>21770.361359999999</v>
      </c>
      <c r="L230" s="64">
        <f t="shared" si="27"/>
        <v>0</v>
      </c>
      <c r="M230" s="64">
        <f t="shared" si="27"/>
        <v>0</v>
      </c>
      <c r="N230" s="64">
        <f t="shared" si="27"/>
        <v>0</v>
      </c>
      <c r="O230" s="64">
        <f t="shared" si="27"/>
        <v>0</v>
      </c>
      <c r="P230" s="64">
        <f t="shared" si="27"/>
        <v>0</v>
      </c>
      <c r="Q230" s="64">
        <f t="shared" si="27"/>
        <v>0</v>
      </c>
    </row>
    <row r="231" spans="1:17" s="2" customFormat="1" ht="11.25" x14ac:dyDescent="0.2">
      <c r="A231" s="20" t="s">
        <v>76</v>
      </c>
      <c r="B231" s="36"/>
      <c r="C231" s="41"/>
      <c r="D231" s="37"/>
      <c r="E231" s="41"/>
      <c r="F231" s="40">
        <f>G231+H231+I231+J231+K231+L231+M231+N231+O231+P231+Q231</f>
        <v>2429.1799999999998</v>
      </c>
      <c r="G231" s="40">
        <f>G210</f>
        <v>0</v>
      </c>
      <c r="H231" s="60">
        <f t="shared" ref="H231:Q231" si="28">H210</f>
        <v>0</v>
      </c>
      <c r="I231" s="60">
        <f t="shared" si="28"/>
        <v>0</v>
      </c>
      <c r="J231" s="60">
        <f t="shared" si="28"/>
        <v>1414.3799999999999</v>
      </c>
      <c r="K231" s="107">
        <f t="shared" si="28"/>
        <v>1014.8000000000001</v>
      </c>
      <c r="L231" s="64">
        <f t="shared" si="28"/>
        <v>0</v>
      </c>
      <c r="M231" s="64">
        <f t="shared" si="28"/>
        <v>0</v>
      </c>
      <c r="N231" s="64">
        <f t="shared" si="28"/>
        <v>0</v>
      </c>
      <c r="O231" s="64">
        <f t="shared" si="28"/>
        <v>0</v>
      </c>
      <c r="P231" s="64">
        <f t="shared" si="28"/>
        <v>0</v>
      </c>
      <c r="Q231" s="64">
        <f t="shared" si="28"/>
        <v>0</v>
      </c>
    </row>
    <row r="232" spans="1:17" s="2" customFormat="1" ht="11.25" x14ac:dyDescent="0.2">
      <c r="A232" s="20" t="s">
        <v>77</v>
      </c>
      <c r="B232" s="36"/>
      <c r="C232" s="41"/>
      <c r="D232" s="37"/>
      <c r="E232" s="41"/>
      <c r="F232" s="40">
        <f>G232+H232+I232+J232+K232+L232+M232+N232+O232+P232+Q232</f>
        <v>276853.48</v>
      </c>
      <c r="G232" s="40">
        <f>G211+G110+G42</f>
        <v>64382.580000000009</v>
      </c>
      <c r="H232" s="60">
        <f t="shared" ref="H232:Q232" si="29">H211+H110+H42</f>
        <v>46049.880000000005</v>
      </c>
      <c r="I232" s="60">
        <f t="shared" si="29"/>
        <v>72614.19</v>
      </c>
      <c r="J232" s="60">
        <f t="shared" si="29"/>
        <v>50664.800000000003</v>
      </c>
      <c r="K232" s="107">
        <f t="shared" si="29"/>
        <v>43142.03</v>
      </c>
      <c r="L232" s="64">
        <f t="shared" si="29"/>
        <v>0</v>
      </c>
      <c r="M232" s="64">
        <f t="shared" si="29"/>
        <v>0</v>
      </c>
      <c r="N232" s="64">
        <f t="shared" si="29"/>
        <v>0</v>
      </c>
      <c r="O232" s="64">
        <f t="shared" si="29"/>
        <v>0</v>
      </c>
      <c r="P232" s="64">
        <f t="shared" si="29"/>
        <v>0</v>
      </c>
      <c r="Q232" s="64">
        <f t="shared" si="29"/>
        <v>0</v>
      </c>
    </row>
    <row r="233" spans="1:17" s="2" customFormat="1" x14ac:dyDescent="0.2">
      <c r="A233" s="4"/>
      <c r="B233" s="4"/>
      <c r="C233" s="29"/>
      <c r="D233" s="16"/>
      <c r="E233" s="29"/>
      <c r="F233" s="3"/>
      <c r="G233" s="7"/>
      <c r="H233" s="7"/>
      <c r="I233" s="7"/>
      <c r="J233" s="7"/>
      <c r="K233" s="114"/>
      <c r="L233" s="7"/>
      <c r="M233" s="7"/>
      <c r="N233" s="7"/>
      <c r="O233" s="7"/>
      <c r="P233" s="7"/>
      <c r="Q233" s="7"/>
    </row>
    <row r="234" spans="1:17" s="2" customFormat="1" x14ac:dyDescent="0.2">
      <c r="A234" s="5"/>
      <c r="B234" s="5"/>
      <c r="C234" s="24"/>
      <c r="D234" s="25"/>
      <c r="E234" s="26"/>
      <c r="F234" s="27"/>
      <c r="G234" s="28"/>
      <c r="H234" s="28"/>
      <c r="I234" s="32"/>
      <c r="J234" s="28"/>
      <c r="K234" s="105"/>
      <c r="L234" s="28"/>
      <c r="M234" s="28"/>
      <c r="N234" s="28"/>
      <c r="O234" s="28"/>
      <c r="P234" s="28"/>
      <c r="Q234" s="28"/>
    </row>
    <row r="235" spans="1:17" s="2" customFormat="1" x14ac:dyDescent="0.2">
      <c r="A235" s="5"/>
      <c r="B235" s="5"/>
      <c r="C235" s="9"/>
      <c r="D235" s="18"/>
      <c r="E235" s="6"/>
      <c r="F235" s="28"/>
      <c r="G235" s="28"/>
      <c r="H235" s="28"/>
      <c r="I235" s="28"/>
      <c r="J235" s="28"/>
      <c r="K235" s="105"/>
      <c r="L235" s="28"/>
      <c r="M235" s="28"/>
      <c r="N235" s="28"/>
      <c r="O235" s="28"/>
      <c r="P235" s="28"/>
      <c r="Q235" s="28"/>
    </row>
    <row r="236" spans="1:17" s="2" customFormat="1" x14ac:dyDescent="0.2">
      <c r="A236" s="5"/>
      <c r="B236" s="5"/>
      <c r="C236" s="9"/>
      <c r="D236" s="18"/>
      <c r="E236" s="6"/>
      <c r="F236" s="28"/>
      <c r="G236" s="28"/>
      <c r="H236" s="28"/>
      <c r="I236" s="28"/>
      <c r="J236" s="28"/>
      <c r="K236" s="105"/>
      <c r="L236" s="28"/>
      <c r="M236" s="28"/>
      <c r="N236" s="28"/>
      <c r="O236" s="28"/>
      <c r="P236" s="28"/>
      <c r="Q236" s="28"/>
    </row>
    <row r="239" spans="1:17" x14ac:dyDescent="0.2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15"/>
      <c r="M239" s="2"/>
      <c r="N239" s="2"/>
      <c r="O239" s="2"/>
      <c r="P239" s="2"/>
      <c r="Q239" s="2"/>
    </row>
    <row r="240" spans="1:17" x14ac:dyDescent="0.2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15"/>
      <c r="M240" s="2"/>
      <c r="N240" s="2"/>
      <c r="O240" s="2"/>
      <c r="P240" s="2"/>
      <c r="Q240" s="2"/>
    </row>
    <row r="241" spans="1:17" x14ac:dyDescent="0.2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15"/>
      <c r="M241" s="2"/>
      <c r="N241" s="2"/>
      <c r="O241" s="2"/>
      <c r="P241" s="2"/>
      <c r="Q241" s="2"/>
    </row>
    <row r="242" spans="1:17" x14ac:dyDescent="0.2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15"/>
      <c r="M242" s="2"/>
      <c r="N242" s="2"/>
      <c r="O242" s="2"/>
      <c r="P242" s="2"/>
      <c r="Q242" s="2"/>
    </row>
    <row r="243" spans="1:17" x14ac:dyDescent="0.2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15"/>
      <c r="M243" s="2"/>
      <c r="N243" s="2"/>
      <c r="O243" s="2"/>
      <c r="P243" s="2"/>
      <c r="Q243" s="2"/>
    </row>
    <row r="244" spans="1:17" x14ac:dyDescent="0.2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15"/>
      <c r="M244" s="2"/>
      <c r="N244" s="2"/>
      <c r="O244" s="2"/>
      <c r="P244" s="2"/>
      <c r="Q244" s="2"/>
    </row>
    <row r="245" spans="1:17" x14ac:dyDescent="0.2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15"/>
      <c r="M245" s="2"/>
      <c r="N245" s="2"/>
      <c r="O245" s="2"/>
      <c r="P245" s="2"/>
      <c r="Q245" s="2"/>
    </row>
    <row r="246" spans="1:17" x14ac:dyDescent="0.2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15"/>
      <c r="M246" s="2"/>
      <c r="N246" s="2"/>
      <c r="O246" s="2"/>
      <c r="P246" s="2"/>
      <c r="Q246" s="2"/>
    </row>
    <row r="247" spans="1:17" x14ac:dyDescent="0.2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15"/>
      <c r="M247" s="2"/>
      <c r="N247" s="2"/>
      <c r="O247" s="2"/>
      <c r="P247" s="2"/>
      <c r="Q247" s="2"/>
    </row>
    <row r="248" spans="1:17" x14ac:dyDescent="0.2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15"/>
      <c r="M248" s="2"/>
      <c r="N248" s="2"/>
      <c r="O248" s="2"/>
      <c r="P248" s="2"/>
      <c r="Q248" s="2"/>
    </row>
    <row r="249" spans="1:17" x14ac:dyDescent="0.2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15"/>
      <c r="M249" s="2"/>
      <c r="N249" s="2"/>
      <c r="O249" s="2"/>
      <c r="P249" s="2"/>
      <c r="Q249" s="2"/>
    </row>
    <row r="250" spans="1:17" x14ac:dyDescent="0.2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15"/>
      <c r="M250" s="2"/>
      <c r="N250" s="2"/>
      <c r="O250" s="2"/>
      <c r="P250" s="2"/>
      <c r="Q250" s="2"/>
    </row>
    <row r="251" spans="1:17" x14ac:dyDescent="0.2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15"/>
      <c r="M251" s="2"/>
      <c r="N251" s="2"/>
      <c r="O251" s="2"/>
      <c r="P251" s="2"/>
      <c r="Q251" s="2"/>
    </row>
    <row r="252" spans="1:17" x14ac:dyDescent="0.2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15"/>
      <c r="M252" s="2"/>
      <c r="N252" s="2"/>
      <c r="O252" s="2"/>
      <c r="P252" s="2"/>
      <c r="Q252" s="2"/>
    </row>
    <row r="253" spans="1:17" x14ac:dyDescent="0.2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15"/>
      <c r="M253" s="2"/>
      <c r="N253" s="2"/>
      <c r="O253" s="2"/>
      <c r="P253" s="2"/>
      <c r="Q253" s="2"/>
    </row>
    <row r="254" spans="1:17" x14ac:dyDescent="0.2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15"/>
      <c r="M254" s="2"/>
      <c r="N254" s="2"/>
      <c r="O254" s="2"/>
      <c r="P254" s="2"/>
      <c r="Q254" s="2"/>
    </row>
    <row r="255" spans="1:17" x14ac:dyDescent="0.2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15"/>
      <c r="M255" s="2"/>
      <c r="N255" s="2"/>
      <c r="O255" s="2"/>
      <c r="P255" s="2"/>
      <c r="Q255" s="2"/>
    </row>
    <row r="256" spans="1:17" x14ac:dyDescent="0.2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15"/>
      <c r="M256" s="2"/>
      <c r="N256" s="2"/>
      <c r="O256" s="2"/>
      <c r="P256" s="2"/>
      <c r="Q256" s="2"/>
    </row>
    <row r="257" spans="1:17" x14ac:dyDescent="0.2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15"/>
      <c r="M257" s="2"/>
      <c r="N257" s="2"/>
      <c r="O257" s="2"/>
      <c r="P257" s="2"/>
      <c r="Q257" s="2"/>
    </row>
    <row r="258" spans="1:17" x14ac:dyDescent="0.2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15"/>
      <c r="M258" s="2"/>
      <c r="N258" s="2"/>
      <c r="O258" s="2"/>
      <c r="P258" s="2"/>
      <c r="Q258" s="2"/>
    </row>
    <row r="259" spans="1:17" x14ac:dyDescent="0.2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15"/>
      <c r="M259" s="2"/>
      <c r="N259" s="2"/>
      <c r="O259" s="2"/>
      <c r="P259" s="2"/>
      <c r="Q259" s="2"/>
    </row>
    <row r="260" spans="1:17" x14ac:dyDescent="0.2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15"/>
      <c r="M260" s="2"/>
      <c r="N260" s="2"/>
      <c r="O260" s="2"/>
      <c r="P260" s="2"/>
      <c r="Q260" s="2"/>
    </row>
    <row r="261" spans="1:17" x14ac:dyDescent="0.2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15"/>
      <c r="M261" s="2"/>
      <c r="N261" s="2"/>
      <c r="O261" s="2"/>
      <c r="P261" s="2"/>
      <c r="Q261" s="2"/>
    </row>
    <row r="262" spans="1:17" x14ac:dyDescent="0.2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15"/>
      <c r="M262" s="2"/>
      <c r="N262" s="2"/>
      <c r="O262" s="2"/>
      <c r="P262" s="2"/>
      <c r="Q262" s="2"/>
    </row>
    <row r="263" spans="1:17" x14ac:dyDescent="0.2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15"/>
      <c r="M263" s="2"/>
      <c r="N263" s="2"/>
      <c r="O263" s="2"/>
      <c r="P263" s="2"/>
      <c r="Q263" s="2"/>
    </row>
    <row r="264" spans="1:17" x14ac:dyDescent="0.2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15"/>
      <c r="M264" s="2"/>
      <c r="N264" s="2"/>
      <c r="O264" s="2"/>
      <c r="P264" s="2"/>
      <c r="Q264" s="2"/>
    </row>
    <row r="265" spans="1:17" x14ac:dyDescent="0.2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15"/>
      <c r="M265" s="2"/>
      <c r="N265" s="2"/>
      <c r="O265" s="2"/>
      <c r="P265" s="2"/>
      <c r="Q265" s="2"/>
    </row>
    <row r="266" spans="1:17" x14ac:dyDescent="0.2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15"/>
      <c r="M266" s="2"/>
      <c r="N266" s="2"/>
      <c r="O266" s="2"/>
      <c r="P266" s="2"/>
      <c r="Q266" s="2"/>
    </row>
    <row r="267" spans="1:17" x14ac:dyDescent="0.2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15"/>
      <c r="M267" s="2"/>
      <c r="N267" s="2"/>
      <c r="O267" s="2"/>
      <c r="P267" s="2"/>
      <c r="Q267" s="2"/>
    </row>
    <row r="268" spans="1:17" x14ac:dyDescent="0.2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15"/>
      <c r="M268" s="2"/>
      <c r="N268" s="2"/>
      <c r="O268" s="2"/>
      <c r="P268" s="2"/>
      <c r="Q268" s="2"/>
    </row>
    <row r="269" spans="1:17" x14ac:dyDescent="0.2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15"/>
      <c r="M269" s="2"/>
      <c r="N269" s="2"/>
      <c r="O269" s="2"/>
      <c r="P269" s="2"/>
      <c r="Q269" s="2"/>
    </row>
    <row r="270" spans="1:17" x14ac:dyDescent="0.2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15"/>
      <c r="M270" s="2"/>
      <c r="N270" s="2"/>
      <c r="O270" s="2"/>
      <c r="P270" s="2"/>
      <c r="Q270" s="2"/>
    </row>
    <row r="271" spans="1:17" x14ac:dyDescent="0.2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15"/>
      <c r="M271" s="2"/>
      <c r="N271" s="2"/>
      <c r="O271" s="2"/>
      <c r="P271" s="2"/>
      <c r="Q271" s="2"/>
    </row>
    <row r="272" spans="1:17" x14ac:dyDescent="0.2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15"/>
      <c r="M272" s="2"/>
      <c r="N272" s="2"/>
      <c r="O272" s="2"/>
      <c r="P272" s="2"/>
      <c r="Q272" s="2"/>
    </row>
    <row r="273" spans="1:17" x14ac:dyDescent="0.2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15"/>
      <c r="M273" s="2"/>
      <c r="N273" s="2"/>
      <c r="O273" s="2"/>
      <c r="P273" s="2"/>
      <c r="Q273" s="2"/>
    </row>
    <row r="274" spans="1:17" x14ac:dyDescent="0.2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15"/>
      <c r="M274" s="2"/>
      <c r="N274" s="2"/>
      <c r="O274" s="2"/>
      <c r="P274" s="2"/>
      <c r="Q274" s="2"/>
    </row>
    <row r="275" spans="1:17" x14ac:dyDescent="0.2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15"/>
      <c r="M275" s="2"/>
      <c r="N275" s="2"/>
      <c r="O275" s="2"/>
      <c r="P275" s="2"/>
      <c r="Q275" s="2"/>
    </row>
    <row r="276" spans="1:17" x14ac:dyDescent="0.2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15"/>
      <c r="M276" s="2"/>
      <c r="N276" s="2"/>
      <c r="O276" s="2"/>
      <c r="P276" s="2"/>
      <c r="Q276" s="2"/>
    </row>
    <row r="277" spans="1:17" x14ac:dyDescent="0.2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15"/>
      <c r="M277" s="2"/>
      <c r="N277" s="2"/>
      <c r="O277" s="2"/>
      <c r="P277" s="2"/>
      <c r="Q277" s="2"/>
    </row>
    <row r="278" spans="1:17" x14ac:dyDescent="0.2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15"/>
      <c r="M278" s="2"/>
      <c r="N278" s="2"/>
      <c r="O278" s="2"/>
      <c r="P278" s="2"/>
      <c r="Q278" s="2"/>
    </row>
    <row r="279" spans="1:17" x14ac:dyDescent="0.2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15"/>
      <c r="M279" s="2"/>
      <c r="N279" s="2"/>
      <c r="O279" s="2"/>
      <c r="P279" s="2"/>
      <c r="Q279" s="2"/>
    </row>
    <row r="280" spans="1:17" x14ac:dyDescent="0.2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15"/>
      <c r="M280" s="2"/>
      <c r="N280" s="2"/>
      <c r="O280" s="2"/>
      <c r="P280" s="2"/>
      <c r="Q280" s="2"/>
    </row>
    <row r="281" spans="1:17" x14ac:dyDescent="0.2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15"/>
      <c r="M281" s="2"/>
      <c r="N281" s="2"/>
      <c r="O281" s="2"/>
      <c r="P281" s="2"/>
      <c r="Q281" s="2"/>
    </row>
    <row r="282" spans="1:17" x14ac:dyDescent="0.2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15"/>
      <c r="M282" s="2"/>
      <c r="N282" s="2"/>
      <c r="O282" s="2"/>
      <c r="P282" s="2"/>
      <c r="Q282" s="2"/>
    </row>
    <row r="283" spans="1:17" x14ac:dyDescent="0.2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15"/>
      <c r="M283" s="2"/>
      <c r="N283" s="2"/>
      <c r="O283" s="2"/>
      <c r="P283" s="2"/>
      <c r="Q283" s="2"/>
    </row>
    <row r="284" spans="1:17" x14ac:dyDescent="0.2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15"/>
      <c r="M284" s="2"/>
      <c r="N284" s="2"/>
      <c r="O284" s="2"/>
      <c r="P284" s="2"/>
      <c r="Q284" s="2"/>
    </row>
    <row r="285" spans="1:17" x14ac:dyDescent="0.2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15"/>
      <c r="M285" s="2"/>
      <c r="N285" s="2"/>
      <c r="O285" s="2"/>
      <c r="P285" s="2"/>
      <c r="Q285" s="2"/>
    </row>
    <row r="286" spans="1:17" x14ac:dyDescent="0.2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15"/>
      <c r="M286" s="2"/>
      <c r="N286" s="2"/>
      <c r="O286" s="2"/>
      <c r="P286" s="2"/>
      <c r="Q286" s="2"/>
    </row>
    <row r="287" spans="1:17" x14ac:dyDescent="0.2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15"/>
      <c r="M287" s="2"/>
      <c r="N287" s="2"/>
      <c r="O287" s="2"/>
      <c r="P287" s="2"/>
      <c r="Q287" s="2"/>
    </row>
    <row r="288" spans="1:17" x14ac:dyDescent="0.2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15"/>
      <c r="M288" s="2"/>
      <c r="N288" s="2"/>
      <c r="O288" s="2"/>
      <c r="P288" s="2"/>
      <c r="Q288" s="2"/>
    </row>
    <row r="289" spans="1:17" x14ac:dyDescent="0.2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15"/>
      <c r="M289" s="2"/>
      <c r="N289" s="2"/>
      <c r="O289" s="2"/>
      <c r="P289" s="2"/>
      <c r="Q289" s="2"/>
    </row>
    <row r="290" spans="1:17" x14ac:dyDescent="0.2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15"/>
      <c r="M290" s="2"/>
      <c r="N290" s="2"/>
      <c r="O290" s="2"/>
      <c r="P290" s="2"/>
      <c r="Q290" s="2"/>
    </row>
    <row r="291" spans="1:17" x14ac:dyDescent="0.2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15"/>
      <c r="M291" s="2"/>
      <c r="N291" s="2"/>
      <c r="O291" s="2"/>
      <c r="P291" s="2"/>
      <c r="Q291" s="2"/>
    </row>
    <row r="292" spans="1:17" x14ac:dyDescent="0.2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15"/>
      <c r="M292" s="2"/>
      <c r="N292" s="2"/>
      <c r="O292" s="2"/>
      <c r="P292" s="2"/>
      <c r="Q292" s="2"/>
    </row>
    <row r="293" spans="1:17" x14ac:dyDescent="0.2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15"/>
      <c r="M293" s="2"/>
      <c r="N293" s="2"/>
      <c r="O293" s="2"/>
      <c r="P293" s="2"/>
      <c r="Q293" s="2"/>
    </row>
    <row r="294" spans="1:17" x14ac:dyDescent="0.2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15"/>
      <c r="M294" s="2"/>
      <c r="N294" s="2"/>
      <c r="O294" s="2"/>
      <c r="P294" s="2"/>
      <c r="Q294" s="2"/>
    </row>
    <row r="295" spans="1:17" x14ac:dyDescent="0.2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15"/>
      <c r="M295" s="2"/>
      <c r="N295" s="2"/>
      <c r="O295" s="2"/>
      <c r="P295" s="2"/>
      <c r="Q295" s="2"/>
    </row>
    <row r="296" spans="1:17" x14ac:dyDescent="0.2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15"/>
      <c r="M296" s="2"/>
      <c r="N296" s="2"/>
      <c r="O296" s="2"/>
      <c r="P296" s="2"/>
      <c r="Q296" s="2"/>
    </row>
    <row r="297" spans="1:17" x14ac:dyDescent="0.2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15"/>
      <c r="M297" s="2"/>
      <c r="N297" s="2"/>
      <c r="O297" s="2"/>
      <c r="P297" s="2"/>
      <c r="Q297" s="2"/>
    </row>
    <row r="298" spans="1:17" x14ac:dyDescent="0.2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15"/>
      <c r="M298" s="2"/>
      <c r="N298" s="2"/>
      <c r="O298" s="2"/>
      <c r="P298" s="2"/>
      <c r="Q298" s="2"/>
    </row>
    <row r="299" spans="1:17" x14ac:dyDescent="0.2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15"/>
      <c r="M299" s="2"/>
      <c r="N299" s="2"/>
      <c r="O299" s="2"/>
      <c r="P299" s="2"/>
      <c r="Q299" s="2"/>
    </row>
    <row r="300" spans="1:17" x14ac:dyDescent="0.2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15"/>
      <c r="M300" s="2"/>
      <c r="N300" s="2"/>
      <c r="O300" s="2"/>
      <c r="P300" s="2"/>
      <c r="Q300" s="2"/>
    </row>
    <row r="301" spans="1:17" x14ac:dyDescent="0.2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15"/>
      <c r="M301" s="2"/>
      <c r="N301" s="2"/>
      <c r="O301" s="2"/>
      <c r="P301" s="2"/>
      <c r="Q301" s="2"/>
    </row>
    <row r="302" spans="1:17" x14ac:dyDescent="0.2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15"/>
      <c r="M302" s="2"/>
      <c r="N302" s="2"/>
      <c r="O302" s="2"/>
      <c r="P302" s="2"/>
      <c r="Q302" s="2"/>
    </row>
    <row r="303" spans="1:17" x14ac:dyDescent="0.2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15"/>
      <c r="M303" s="2"/>
      <c r="N303" s="2"/>
      <c r="O303" s="2"/>
      <c r="P303" s="2"/>
      <c r="Q303" s="2"/>
    </row>
    <row r="304" spans="1:17" x14ac:dyDescent="0.2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15"/>
      <c r="M304" s="2"/>
      <c r="N304" s="2"/>
      <c r="O304" s="2"/>
      <c r="P304" s="2"/>
      <c r="Q304" s="2"/>
    </row>
    <row r="305" spans="1:17" x14ac:dyDescent="0.2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15"/>
      <c r="M305" s="2"/>
      <c r="N305" s="2"/>
      <c r="O305" s="2"/>
      <c r="P305" s="2"/>
      <c r="Q305" s="2"/>
    </row>
    <row r="306" spans="1:17" x14ac:dyDescent="0.2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15"/>
      <c r="M306" s="2"/>
      <c r="N306" s="2"/>
      <c r="O306" s="2"/>
      <c r="P306" s="2"/>
      <c r="Q306" s="2"/>
    </row>
    <row r="307" spans="1:17" x14ac:dyDescent="0.2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15"/>
      <c r="M307" s="2"/>
      <c r="N307" s="2"/>
      <c r="O307" s="2"/>
      <c r="P307" s="2"/>
      <c r="Q307" s="2"/>
    </row>
    <row r="308" spans="1:17" x14ac:dyDescent="0.2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15"/>
      <c r="M308" s="2"/>
      <c r="N308" s="2"/>
      <c r="O308" s="2"/>
      <c r="P308" s="2"/>
      <c r="Q308" s="2"/>
    </row>
    <row r="309" spans="1:17" x14ac:dyDescent="0.2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15"/>
      <c r="M309" s="2"/>
      <c r="N309" s="2"/>
      <c r="O309" s="2"/>
      <c r="P309" s="2"/>
      <c r="Q309" s="2"/>
    </row>
    <row r="310" spans="1:17" x14ac:dyDescent="0.2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15"/>
      <c r="M310" s="2"/>
      <c r="N310" s="2"/>
      <c r="O310" s="2"/>
      <c r="P310" s="2"/>
      <c r="Q310" s="2"/>
    </row>
    <row r="311" spans="1:17" x14ac:dyDescent="0.2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15"/>
      <c r="M311" s="2"/>
      <c r="N311" s="2"/>
      <c r="O311" s="2"/>
      <c r="P311" s="2"/>
      <c r="Q311" s="2"/>
    </row>
    <row r="312" spans="1:17" x14ac:dyDescent="0.2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15"/>
      <c r="M312" s="2"/>
      <c r="N312" s="2"/>
      <c r="O312" s="2"/>
      <c r="P312" s="2"/>
      <c r="Q312" s="2"/>
    </row>
    <row r="313" spans="1:17" x14ac:dyDescent="0.2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15"/>
      <c r="M313" s="2"/>
      <c r="N313" s="2"/>
      <c r="O313" s="2"/>
      <c r="P313" s="2"/>
      <c r="Q313" s="2"/>
    </row>
    <row r="314" spans="1:17" x14ac:dyDescent="0.2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15"/>
      <c r="M314" s="2"/>
      <c r="N314" s="2"/>
      <c r="O314" s="2"/>
      <c r="P314" s="2"/>
      <c r="Q314" s="2"/>
    </row>
    <row r="315" spans="1:17" x14ac:dyDescent="0.2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15"/>
      <c r="M315" s="2"/>
      <c r="N315" s="2"/>
      <c r="O315" s="2"/>
      <c r="P315" s="2"/>
      <c r="Q315" s="2"/>
    </row>
    <row r="316" spans="1:17" x14ac:dyDescent="0.2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15"/>
      <c r="M316" s="2"/>
      <c r="N316" s="2"/>
      <c r="O316" s="2"/>
      <c r="P316" s="2"/>
      <c r="Q316" s="2"/>
    </row>
    <row r="317" spans="1:17" x14ac:dyDescent="0.2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15"/>
      <c r="M317" s="2"/>
      <c r="N317" s="2"/>
      <c r="O317" s="2"/>
      <c r="P317" s="2"/>
      <c r="Q317" s="2"/>
    </row>
    <row r="318" spans="1:17" x14ac:dyDescent="0.2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15"/>
      <c r="M318" s="2"/>
      <c r="N318" s="2"/>
      <c r="O318" s="2"/>
      <c r="P318" s="2"/>
      <c r="Q318" s="2"/>
    </row>
    <row r="319" spans="1:17" x14ac:dyDescent="0.2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15"/>
      <c r="M319" s="2"/>
      <c r="N319" s="2"/>
      <c r="O319" s="2"/>
      <c r="P319" s="2"/>
      <c r="Q319" s="2"/>
    </row>
    <row r="320" spans="1:17" x14ac:dyDescent="0.2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15"/>
      <c r="M320" s="2"/>
      <c r="N320" s="2"/>
      <c r="O320" s="2"/>
      <c r="P320" s="2"/>
      <c r="Q320" s="2"/>
    </row>
    <row r="321" spans="1:17" x14ac:dyDescent="0.2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15"/>
      <c r="M321" s="2"/>
      <c r="N321" s="2"/>
      <c r="O321" s="2"/>
      <c r="P321" s="2"/>
      <c r="Q321" s="2"/>
    </row>
    <row r="322" spans="1:17" x14ac:dyDescent="0.2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15"/>
      <c r="M322" s="2"/>
      <c r="N322" s="2"/>
      <c r="O322" s="2"/>
      <c r="P322" s="2"/>
      <c r="Q322" s="2"/>
    </row>
    <row r="323" spans="1:17" x14ac:dyDescent="0.2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15"/>
      <c r="M323" s="2"/>
      <c r="N323" s="2"/>
      <c r="O323" s="2"/>
      <c r="P323" s="2"/>
      <c r="Q323" s="2"/>
    </row>
    <row r="324" spans="1:17" x14ac:dyDescent="0.2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15"/>
      <c r="M324" s="2"/>
      <c r="N324" s="2"/>
      <c r="O324" s="2"/>
      <c r="P324" s="2"/>
      <c r="Q324" s="2"/>
    </row>
    <row r="325" spans="1:17" x14ac:dyDescent="0.2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15"/>
      <c r="M325" s="2"/>
      <c r="N325" s="2"/>
      <c r="O325" s="2"/>
      <c r="P325" s="2"/>
      <c r="Q325" s="2"/>
    </row>
    <row r="326" spans="1:17" x14ac:dyDescent="0.2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15"/>
      <c r="M326" s="2"/>
      <c r="N326" s="2"/>
      <c r="O326" s="2"/>
      <c r="P326" s="2"/>
      <c r="Q326" s="2"/>
    </row>
    <row r="327" spans="1:17" x14ac:dyDescent="0.2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15"/>
      <c r="M327" s="2"/>
      <c r="N327" s="2"/>
      <c r="O327" s="2"/>
      <c r="P327" s="2"/>
      <c r="Q327" s="2"/>
    </row>
    <row r="328" spans="1:17" x14ac:dyDescent="0.2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15"/>
      <c r="M328" s="2"/>
      <c r="N328" s="2"/>
      <c r="O328" s="2"/>
      <c r="P328" s="2"/>
      <c r="Q328" s="2"/>
    </row>
    <row r="329" spans="1:17" x14ac:dyDescent="0.2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15"/>
      <c r="M329" s="2"/>
      <c r="N329" s="2"/>
      <c r="O329" s="2"/>
      <c r="P329" s="2"/>
      <c r="Q329" s="2"/>
    </row>
    <row r="330" spans="1:17" x14ac:dyDescent="0.2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15"/>
      <c r="M330" s="2"/>
      <c r="N330" s="2"/>
      <c r="O330" s="2"/>
      <c r="P330" s="2"/>
      <c r="Q330" s="2"/>
    </row>
    <row r="331" spans="1:17" x14ac:dyDescent="0.2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15"/>
      <c r="M331" s="2"/>
      <c r="N331" s="2"/>
      <c r="O331" s="2"/>
      <c r="P331" s="2"/>
      <c r="Q331" s="2"/>
    </row>
    <row r="332" spans="1:17" x14ac:dyDescent="0.2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15"/>
      <c r="M332" s="2"/>
      <c r="N332" s="2"/>
      <c r="O332" s="2"/>
      <c r="P332" s="2"/>
      <c r="Q332" s="2"/>
    </row>
    <row r="333" spans="1:17" x14ac:dyDescent="0.2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15"/>
      <c r="M333" s="2"/>
      <c r="N333" s="2"/>
      <c r="O333" s="2"/>
      <c r="P333" s="2"/>
      <c r="Q333" s="2"/>
    </row>
    <row r="334" spans="1:17" x14ac:dyDescent="0.2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15"/>
      <c r="M334" s="2"/>
      <c r="N334" s="2"/>
      <c r="O334" s="2"/>
      <c r="P334" s="2"/>
      <c r="Q334" s="2"/>
    </row>
    <row r="335" spans="1:17" x14ac:dyDescent="0.2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15"/>
      <c r="M335" s="2"/>
      <c r="N335" s="2"/>
      <c r="O335" s="2"/>
      <c r="P335" s="2"/>
      <c r="Q335" s="2"/>
    </row>
    <row r="336" spans="1:17" x14ac:dyDescent="0.2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15"/>
      <c r="M336" s="2"/>
      <c r="N336" s="2"/>
      <c r="O336" s="2"/>
      <c r="P336" s="2"/>
      <c r="Q336" s="2"/>
    </row>
    <row r="337" spans="1:17" x14ac:dyDescent="0.2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15"/>
      <c r="M337" s="2"/>
      <c r="N337" s="2"/>
      <c r="O337" s="2"/>
      <c r="P337" s="2"/>
      <c r="Q337" s="2"/>
    </row>
    <row r="338" spans="1:17" x14ac:dyDescent="0.2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15"/>
      <c r="M338" s="2"/>
      <c r="N338" s="2"/>
      <c r="O338" s="2"/>
      <c r="P338" s="2"/>
      <c r="Q338" s="2"/>
    </row>
    <row r="339" spans="1:17" x14ac:dyDescent="0.2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15"/>
      <c r="M339" s="2"/>
      <c r="N339" s="2"/>
      <c r="O339" s="2"/>
      <c r="P339" s="2"/>
      <c r="Q339" s="2"/>
    </row>
    <row r="340" spans="1:17" x14ac:dyDescent="0.2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15"/>
      <c r="M340" s="2"/>
      <c r="N340" s="2"/>
      <c r="O340" s="2"/>
      <c r="P340" s="2"/>
      <c r="Q340" s="2"/>
    </row>
    <row r="341" spans="1:17" x14ac:dyDescent="0.2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15"/>
      <c r="M341" s="2"/>
      <c r="N341" s="2"/>
      <c r="O341" s="2"/>
      <c r="P341" s="2"/>
      <c r="Q341" s="2"/>
    </row>
    <row r="342" spans="1:17" x14ac:dyDescent="0.2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15"/>
      <c r="M342" s="2"/>
      <c r="N342" s="2"/>
      <c r="O342" s="2"/>
      <c r="P342" s="2"/>
      <c r="Q342" s="2"/>
    </row>
    <row r="343" spans="1:17" x14ac:dyDescent="0.2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15"/>
      <c r="M343" s="2"/>
      <c r="N343" s="2"/>
      <c r="O343" s="2"/>
      <c r="P343" s="2"/>
      <c r="Q343" s="2"/>
    </row>
    <row r="344" spans="1:17" x14ac:dyDescent="0.2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15"/>
      <c r="M344" s="2"/>
      <c r="N344" s="2"/>
      <c r="O344" s="2"/>
      <c r="P344" s="2"/>
      <c r="Q344" s="2"/>
    </row>
    <row r="345" spans="1:17" x14ac:dyDescent="0.2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15"/>
      <c r="M345" s="2"/>
      <c r="N345" s="2"/>
      <c r="O345" s="2"/>
      <c r="P345" s="2"/>
      <c r="Q345" s="2"/>
    </row>
    <row r="346" spans="1:17" x14ac:dyDescent="0.2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15"/>
      <c r="M346" s="2"/>
      <c r="N346" s="2"/>
      <c r="O346" s="2"/>
      <c r="P346" s="2"/>
      <c r="Q346" s="2"/>
    </row>
    <row r="347" spans="1:17" x14ac:dyDescent="0.2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15"/>
      <c r="M347" s="2"/>
      <c r="N347" s="2"/>
      <c r="O347" s="2"/>
      <c r="P347" s="2"/>
      <c r="Q347" s="2"/>
    </row>
    <row r="348" spans="1:17" x14ac:dyDescent="0.2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15"/>
      <c r="M348" s="2"/>
      <c r="N348" s="2"/>
      <c r="O348" s="2"/>
      <c r="P348" s="2"/>
      <c r="Q348" s="2"/>
    </row>
    <row r="349" spans="1:17" x14ac:dyDescent="0.2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15"/>
      <c r="M349" s="2"/>
      <c r="N349" s="2"/>
      <c r="O349" s="2"/>
      <c r="P349" s="2"/>
      <c r="Q349" s="2"/>
    </row>
    <row r="350" spans="1:17" x14ac:dyDescent="0.2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15"/>
      <c r="M350" s="2"/>
      <c r="N350" s="2"/>
      <c r="O350" s="2"/>
      <c r="P350" s="2"/>
      <c r="Q350" s="2"/>
    </row>
    <row r="351" spans="1:17" x14ac:dyDescent="0.2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15"/>
      <c r="M351" s="2"/>
      <c r="N351" s="2"/>
      <c r="O351" s="2"/>
      <c r="P351" s="2"/>
      <c r="Q351" s="2"/>
    </row>
    <row r="352" spans="1:17" x14ac:dyDescent="0.2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15"/>
      <c r="M352" s="2"/>
      <c r="N352" s="2"/>
      <c r="O352" s="2"/>
      <c r="P352" s="2"/>
      <c r="Q352" s="2"/>
    </row>
    <row r="353" spans="1:17" x14ac:dyDescent="0.2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15"/>
      <c r="M353" s="2"/>
      <c r="N353" s="2"/>
      <c r="O353" s="2"/>
      <c r="P353" s="2"/>
      <c r="Q353" s="2"/>
    </row>
    <row r="354" spans="1:17" x14ac:dyDescent="0.2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15"/>
      <c r="M354" s="2"/>
      <c r="N354" s="2"/>
      <c r="O354" s="2"/>
      <c r="P354" s="2"/>
      <c r="Q354" s="2"/>
    </row>
    <row r="355" spans="1:17" x14ac:dyDescent="0.2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15"/>
      <c r="M355" s="2"/>
      <c r="N355" s="2"/>
      <c r="O355" s="2"/>
      <c r="P355" s="2"/>
      <c r="Q355" s="2"/>
    </row>
    <row r="356" spans="1:17" x14ac:dyDescent="0.2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15"/>
      <c r="M356" s="2"/>
      <c r="N356" s="2"/>
      <c r="O356" s="2"/>
      <c r="P356" s="2"/>
      <c r="Q356" s="2"/>
    </row>
    <row r="357" spans="1:17" x14ac:dyDescent="0.2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15"/>
      <c r="M357" s="2"/>
      <c r="N357" s="2"/>
      <c r="O357" s="2"/>
      <c r="P357" s="2"/>
      <c r="Q357" s="2"/>
    </row>
    <row r="358" spans="1:17" x14ac:dyDescent="0.2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15"/>
      <c r="M358" s="2"/>
      <c r="N358" s="2"/>
      <c r="O358" s="2"/>
      <c r="P358" s="2"/>
      <c r="Q358" s="2"/>
    </row>
    <row r="359" spans="1:17" x14ac:dyDescent="0.2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15"/>
      <c r="M359" s="2"/>
      <c r="N359" s="2"/>
      <c r="O359" s="2"/>
      <c r="P359" s="2"/>
      <c r="Q359" s="2"/>
    </row>
    <row r="360" spans="1:17" x14ac:dyDescent="0.2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15"/>
      <c r="M360" s="2"/>
      <c r="N360" s="2"/>
      <c r="O360" s="2"/>
      <c r="P360" s="2"/>
      <c r="Q360" s="2"/>
    </row>
    <row r="361" spans="1:17" x14ac:dyDescent="0.2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15"/>
      <c r="M361" s="2"/>
      <c r="N361" s="2"/>
      <c r="O361" s="2"/>
      <c r="P361" s="2"/>
      <c r="Q361" s="2"/>
    </row>
    <row r="362" spans="1:17" x14ac:dyDescent="0.2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15"/>
      <c r="M362" s="2"/>
      <c r="N362" s="2"/>
      <c r="O362" s="2"/>
      <c r="P362" s="2"/>
      <c r="Q362" s="2"/>
    </row>
    <row r="363" spans="1:17" x14ac:dyDescent="0.2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15"/>
      <c r="M363" s="2"/>
      <c r="N363" s="2"/>
      <c r="O363" s="2"/>
      <c r="P363" s="2"/>
      <c r="Q363" s="2"/>
    </row>
    <row r="364" spans="1:17" x14ac:dyDescent="0.2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15"/>
      <c r="M364" s="2"/>
      <c r="N364" s="2"/>
      <c r="O364" s="2"/>
      <c r="P364" s="2"/>
      <c r="Q364" s="2"/>
    </row>
    <row r="365" spans="1:17" x14ac:dyDescent="0.2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15"/>
      <c r="M365" s="2"/>
      <c r="N365" s="2"/>
      <c r="O365" s="2"/>
      <c r="P365" s="2"/>
      <c r="Q365" s="2"/>
    </row>
    <row r="366" spans="1:17" x14ac:dyDescent="0.2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15"/>
      <c r="M366" s="2"/>
      <c r="N366" s="2"/>
      <c r="O366" s="2"/>
      <c r="P366" s="2"/>
      <c r="Q366" s="2"/>
    </row>
    <row r="367" spans="1:17" x14ac:dyDescent="0.2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15"/>
      <c r="M367" s="2"/>
      <c r="N367" s="2"/>
      <c r="O367" s="2"/>
      <c r="P367" s="2"/>
      <c r="Q367" s="2"/>
    </row>
    <row r="368" spans="1:17" x14ac:dyDescent="0.2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15"/>
      <c r="M368" s="2"/>
      <c r="N368" s="2"/>
      <c r="O368" s="2"/>
      <c r="P368" s="2"/>
      <c r="Q368" s="2"/>
    </row>
    <row r="369" spans="1:17" x14ac:dyDescent="0.2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15"/>
      <c r="M369" s="2"/>
      <c r="N369" s="2"/>
      <c r="O369" s="2"/>
      <c r="P369" s="2"/>
      <c r="Q369" s="2"/>
    </row>
    <row r="370" spans="1:17" x14ac:dyDescent="0.2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15"/>
      <c r="M370" s="2"/>
      <c r="N370" s="2"/>
      <c r="O370" s="2"/>
      <c r="P370" s="2"/>
      <c r="Q370" s="2"/>
    </row>
    <row r="371" spans="1:17" x14ac:dyDescent="0.2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15"/>
      <c r="M371" s="2"/>
      <c r="N371" s="2"/>
      <c r="O371" s="2"/>
      <c r="P371" s="2"/>
      <c r="Q371" s="2"/>
    </row>
    <row r="372" spans="1:17" x14ac:dyDescent="0.2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15"/>
      <c r="M372" s="2"/>
      <c r="N372" s="2"/>
      <c r="O372" s="2"/>
      <c r="P372" s="2"/>
      <c r="Q372" s="2"/>
    </row>
    <row r="373" spans="1:17" x14ac:dyDescent="0.2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15"/>
      <c r="M373" s="2"/>
      <c r="N373" s="2"/>
      <c r="O373" s="2"/>
      <c r="P373" s="2"/>
      <c r="Q373" s="2"/>
    </row>
    <row r="374" spans="1:17" x14ac:dyDescent="0.2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15"/>
      <c r="M374" s="2"/>
      <c r="N374" s="2"/>
      <c r="O374" s="2"/>
      <c r="P374" s="2"/>
      <c r="Q374" s="2"/>
    </row>
    <row r="375" spans="1:17" x14ac:dyDescent="0.2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15"/>
      <c r="M375" s="2"/>
      <c r="N375" s="2"/>
      <c r="O375" s="2"/>
      <c r="P375" s="2"/>
      <c r="Q375" s="2"/>
    </row>
    <row r="376" spans="1:17" x14ac:dyDescent="0.2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15"/>
      <c r="M376" s="2"/>
      <c r="N376" s="2"/>
      <c r="O376" s="2"/>
      <c r="P376" s="2"/>
      <c r="Q376" s="2"/>
    </row>
    <row r="377" spans="1:17" x14ac:dyDescent="0.2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15"/>
      <c r="M377" s="2"/>
      <c r="N377" s="2"/>
      <c r="O377" s="2"/>
      <c r="P377" s="2"/>
      <c r="Q377" s="2"/>
    </row>
    <row r="378" spans="1:17" x14ac:dyDescent="0.2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15"/>
      <c r="M378" s="2"/>
      <c r="N378" s="2"/>
      <c r="O378" s="2"/>
      <c r="P378" s="2"/>
      <c r="Q378" s="2"/>
    </row>
    <row r="379" spans="1:17" x14ac:dyDescent="0.2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15"/>
      <c r="M379" s="2"/>
      <c r="N379" s="2"/>
      <c r="O379" s="2"/>
      <c r="P379" s="2"/>
      <c r="Q379" s="2"/>
    </row>
    <row r="380" spans="1:17" x14ac:dyDescent="0.2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15"/>
      <c r="M380" s="2"/>
      <c r="N380" s="2"/>
      <c r="O380" s="2"/>
      <c r="P380" s="2"/>
      <c r="Q380" s="2"/>
    </row>
    <row r="381" spans="1:17" x14ac:dyDescent="0.2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15"/>
      <c r="M381" s="2"/>
      <c r="N381" s="2"/>
      <c r="O381" s="2"/>
      <c r="P381" s="2"/>
      <c r="Q381" s="2"/>
    </row>
    <row r="382" spans="1:17" x14ac:dyDescent="0.2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15"/>
      <c r="M382" s="2"/>
      <c r="N382" s="2"/>
      <c r="O382" s="2"/>
      <c r="P382" s="2"/>
      <c r="Q382" s="2"/>
    </row>
    <row r="383" spans="1:17" x14ac:dyDescent="0.2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15"/>
      <c r="M383" s="2"/>
      <c r="N383" s="2"/>
      <c r="O383" s="2"/>
      <c r="P383" s="2"/>
      <c r="Q383" s="2"/>
    </row>
    <row r="384" spans="1:17" x14ac:dyDescent="0.2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15"/>
      <c r="M384" s="2"/>
      <c r="N384" s="2"/>
      <c r="O384" s="2"/>
      <c r="P384" s="2"/>
      <c r="Q384" s="2"/>
    </row>
    <row r="385" spans="1:17" x14ac:dyDescent="0.2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15"/>
      <c r="M385" s="2"/>
      <c r="N385" s="2"/>
      <c r="O385" s="2"/>
      <c r="P385" s="2"/>
      <c r="Q385" s="2"/>
    </row>
    <row r="386" spans="1:17" x14ac:dyDescent="0.2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15"/>
      <c r="M386" s="2"/>
      <c r="N386" s="2"/>
      <c r="O386" s="2"/>
      <c r="P386" s="2"/>
      <c r="Q386" s="2"/>
    </row>
    <row r="387" spans="1:17" x14ac:dyDescent="0.2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15"/>
      <c r="M387" s="2"/>
      <c r="N387" s="2"/>
      <c r="O387" s="2"/>
      <c r="P387" s="2"/>
      <c r="Q387" s="2"/>
    </row>
    <row r="388" spans="1:17" x14ac:dyDescent="0.2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15"/>
      <c r="M388" s="2"/>
      <c r="N388" s="2"/>
      <c r="O388" s="2"/>
      <c r="P388" s="2"/>
      <c r="Q388" s="2"/>
    </row>
    <row r="389" spans="1:17" x14ac:dyDescent="0.2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15"/>
      <c r="M389" s="2"/>
      <c r="N389" s="2"/>
      <c r="O389" s="2"/>
      <c r="P389" s="2"/>
      <c r="Q389" s="2"/>
    </row>
    <row r="390" spans="1:17" x14ac:dyDescent="0.2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15"/>
      <c r="M390" s="2"/>
      <c r="N390" s="2"/>
      <c r="O390" s="2"/>
      <c r="P390" s="2"/>
      <c r="Q390" s="2"/>
    </row>
    <row r="391" spans="1:17" x14ac:dyDescent="0.2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15"/>
      <c r="M391" s="2"/>
      <c r="N391" s="2"/>
      <c r="O391" s="2"/>
      <c r="P391" s="2"/>
      <c r="Q391" s="2"/>
    </row>
    <row r="392" spans="1:17" x14ac:dyDescent="0.2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15"/>
      <c r="M392" s="2"/>
      <c r="N392" s="2"/>
      <c r="O392" s="2"/>
      <c r="P392" s="2"/>
      <c r="Q392" s="2"/>
    </row>
    <row r="393" spans="1:17" x14ac:dyDescent="0.2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15"/>
      <c r="M393" s="2"/>
      <c r="N393" s="2"/>
      <c r="O393" s="2"/>
      <c r="P393" s="2"/>
      <c r="Q393" s="2"/>
    </row>
    <row r="394" spans="1:17" x14ac:dyDescent="0.2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15"/>
      <c r="M394" s="2"/>
      <c r="N394" s="2"/>
      <c r="O394" s="2"/>
      <c r="P394" s="2"/>
      <c r="Q394" s="2"/>
    </row>
    <row r="395" spans="1:17" x14ac:dyDescent="0.2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15"/>
      <c r="M395" s="2"/>
      <c r="N395" s="2"/>
      <c r="O395" s="2"/>
      <c r="P395" s="2"/>
      <c r="Q395" s="2"/>
    </row>
    <row r="396" spans="1:17" x14ac:dyDescent="0.2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15"/>
      <c r="M396" s="2"/>
      <c r="N396" s="2"/>
      <c r="O396" s="2"/>
      <c r="P396" s="2"/>
      <c r="Q396" s="2"/>
    </row>
    <row r="397" spans="1:17" x14ac:dyDescent="0.2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15"/>
      <c r="M397" s="2"/>
      <c r="N397" s="2"/>
      <c r="O397" s="2"/>
      <c r="P397" s="2"/>
      <c r="Q397" s="2"/>
    </row>
    <row r="398" spans="1:17" x14ac:dyDescent="0.2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15"/>
      <c r="M398" s="2"/>
      <c r="N398" s="2"/>
      <c r="O398" s="2"/>
      <c r="P398" s="2"/>
      <c r="Q398" s="2"/>
    </row>
    <row r="399" spans="1:17" x14ac:dyDescent="0.2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15"/>
      <c r="M399" s="2"/>
      <c r="N399" s="2"/>
      <c r="O399" s="2"/>
      <c r="P399" s="2"/>
      <c r="Q399" s="2"/>
    </row>
    <row r="400" spans="1:17" x14ac:dyDescent="0.2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15"/>
      <c r="M400" s="2"/>
      <c r="N400" s="2"/>
      <c r="O400" s="2"/>
      <c r="P400" s="2"/>
      <c r="Q400" s="2"/>
    </row>
    <row r="401" spans="1:17" x14ac:dyDescent="0.2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15"/>
      <c r="M401" s="2"/>
      <c r="N401" s="2"/>
      <c r="O401" s="2"/>
      <c r="P401" s="2"/>
      <c r="Q401" s="2"/>
    </row>
    <row r="402" spans="1:17" x14ac:dyDescent="0.2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15"/>
      <c r="M402" s="2"/>
      <c r="N402" s="2"/>
      <c r="O402" s="2"/>
      <c r="P402" s="2"/>
      <c r="Q402" s="2"/>
    </row>
    <row r="403" spans="1:17" x14ac:dyDescent="0.2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15"/>
      <c r="M403" s="2"/>
      <c r="N403" s="2"/>
      <c r="O403" s="2"/>
      <c r="P403" s="2"/>
      <c r="Q403" s="2"/>
    </row>
    <row r="404" spans="1:17" x14ac:dyDescent="0.2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15"/>
      <c r="M404" s="2"/>
      <c r="N404" s="2"/>
      <c r="O404" s="2"/>
      <c r="P404" s="2"/>
      <c r="Q404" s="2"/>
    </row>
    <row r="405" spans="1:17" x14ac:dyDescent="0.2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15"/>
      <c r="M405" s="2"/>
      <c r="N405" s="2"/>
      <c r="O405" s="2"/>
      <c r="P405" s="2"/>
      <c r="Q405" s="2"/>
    </row>
    <row r="406" spans="1:17" x14ac:dyDescent="0.2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15"/>
      <c r="M406" s="2"/>
      <c r="N406" s="2"/>
      <c r="O406" s="2"/>
      <c r="P406" s="2"/>
      <c r="Q406" s="2"/>
    </row>
    <row r="407" spans="1:17" x14ac:dyDescent="0.2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15"/>
      <c r="M407" s="2"/>
      <c r="N407" s="2"/>
      <c r="O407" s="2"/>
      <c r="P407" s="2"/>
      <c r="Q407" s="2"/>
    </row>
    <row r="408" spans="1:17" x14ac:dyDescent="0.2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15"/>
      <c r="M408" s="2"/>
      <c r="N408" s="2"/>
      <c r="O408" s="2"/>
      <c r="P408" s="2"/>
      <c r="Q408" s="2"/>
    </row>
    <row r="409" spans="1:17" x14ac:dyDescent="0.2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15"/>
      <c r="M409" s="2"/>
      <c r="N409" s="2"/>
      <c r="O409" s="2"/>
      <c r="P409" s="2"/>
      <c r="Q409" s="2"/>
    </row>
    <row r="410" spans="1:17" x14ac:dyDescent="0.2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15"/>
      <c r="M410" s="2"/>
      <c r="N410" s="2"/>
      <c r="O410" s="2"/>
      <c r="P410" s="2"/>
      <c r="Q410" s="2"/>
    </row>
    <row r="411" spans="1:17" x14ac:dyDescent="0.2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15"/>
      <c r="M411" s="2"/>
      <c r="N411" s="2"/>
      <c r="O411" s="2"/>
      <c r="P411" s="2"/>
      <c r="Q411" s="2"/>
    </row>
    <row r="412" spans="1:17" x14ac:dyDescent="0.2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15"/>
      <c r="M412" s="2"/>
      <c r="N412" s="2"/>
      <c r="O412" s="2"/>
      <c r="P412" s="2"/>
      <c r="Q412" s="2"/>
    </row>
    <row r="413" spans="1:17" x14ac:dyDescent="0.2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15"/>
      <c r="M413" s="2"/>
      <c r="N413" s="2"/>
      <c r="O413" s="2"/>
      <c r="P413" s="2"/>
      <c r="Q413" s="2"/>
    </row>
    <row r="414" spans="1:17" x14ac:dyDescent="0.2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15"/>
      <c r="M414" s="2"/>
      <c r="N414" s="2"/>
      <c r="O414" s="2"/>
      <c r="P414" s="2"/>
      <c r="Q414" s="2"/>
    </row>
    <row r="415" spans="1:17" x14ac:dyDescent="0.2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15"/>
      <c r="M415" s="2"/>
      <c r="N415" s="2"/>
      <c r="O415" s="2"/>
      <c r="P415" s="2"/>
      <c r="Q415" s="2"/>
    </row>
    <row r="416" spans="1:17" x14ac:dyDescent="0.2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15"/>
      <c r="M416" s="2"/>
      <c r="N416" s="2"/>
      <c r="O416" s="2"/>
      <c r="P416" s="2"/>
      <c r="Q416" s="2"/>
    </row>
    <row r="417" spans="1:17" x14ac:dyDescent="0.2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15"/>
      <c r="M417" s="2"/>
      <c r="N417" s="2"/>
      <c r="O417" s="2"/>
      <c r="P417" s="2"/>
      <c r="Q417" s="2"/>
    </row>
    <row r="418" spans="1:17" x14ac:dyDescent="0.2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15"/>
      <c r="M418" s="2"/>
      <c r="N418" s="2"/>
      <c r="O418" s="2"/>
      <c r="P418" s="2"/>
      <c r="Q418" s="2"/>
    </row>
    <row r="419" spans="1:17" x14ac:dyDescent="0.2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15"/>
      <c r="M419" s="2"/>
      <c r="N419" s="2"/>
      <c r="O419" s="2"/>
      <c r="P419" s="2"/>
      <c r="Q419" s="2"/>
    </row>
    <row r="420" spans="1:17" x14ac:dyDescent="0.2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15"/>
      <c r="M420" s="2"/>
      <c r="N420" s="2"/>
      <c r="O420" s="2"/>
      <c r="P420" s="2"/>
      <c r="Q420" s="2"/>
    </row>
    <row r="421" spans="1:17" x14ac:dyDescent="0.2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15"/>
      <c r="M421" s="2"/>
      <c r="N421" s="2"/>
      <c r="O421" s="2"/>
      <c r="P421" s="2"/>
      <c r="Q421" s="2"/>
    </row>
    <row r="422" spans="1:17" x14ac:dyDescent="0.2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15"/>
      <c r="M422" s="2"/>
      <c r="N422" s="2"/>
      <c r="O422" s="2"/>
      <c r="P422" s="2"/>
      <c r="Q422" s="2"/>
    </row>
    <row r="423" spans="1:17" x14ac:dyDescent="0.2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15"/>
      <c r="M423" s="2"/>
      <c r="N423" s="2"/>
      <c r="O423" s="2"/>
      <c r="P423" s="2"/>
      <c r="Q423" s="2"/>
    </row>
    <row r="424" spans="1:17" x14ac:dyDescent="0.2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15"/>
      <c r="M424" s="2"/>
      <c r="N424" s="2"/>
      <c r="O424" s="2"/>
      <c r="P424" s="2"/>
      <c r="Q424" s="2"/>
    </row>
    <row r="425" spans="1:17" x14ac:dyDescent="0.2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15"/>
      <c r="M425" s="2"/>
      <c r="N425" s="2"/>
      <c r="O425" s="2"/>
      <c r="P425" s="2"/>
      <c r="Q425" s="2"/>
    </row>
    <row r="426" spans="1:17" x14ac:dyDescent="0.2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15"/>
      <c r="M426" s="2"/>
      <c r="N426" s="2"/>
      <c r="O426" s="2"/>
      <c r="P426" s="2"/>
      <c r="Q426" s="2"/>
    </row>
    <row r="427" spans="1:17" x14ac:dyDescent="0.2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15"/>
      <c r="M427" s="2"/>
      <c r="N427" s="2"/>
      <c r="O427" s="2"/>
      <c r="P427" s="2"/>
      <c r="Q427" s="2"/>
    </row>
    <row r="428" spans="1:17" x14ac:dyDescent="0.2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15"/>
      <c r="M428" s="2"/>
      <c r="N428" s="2"/>
      <c r="O428" s="2"/>
      <c r="P428" s="2"/>
      <c r="Q428" s="2"/>
    </row>
    <row r="429" spans="1:17" x14ac:dyDescent="0.2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15"/>
      <c r="M429" s="2"/>
      <c r="N429" s="2"/>
      <c r="O429" s="2"/>
      <c r="P429" s="2"/>
      <c r="Q429" s="2"/>
    </row>
    <row r="430" spans="1:17" x14ac:dyDescent="0.2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15"/>
      <c r="M430" s="2"/>
      <c r="N430" s="2"/>
      <c r="O430" s="2"/>
      <c r="P430" s="2"/>
      <c r="Q430" s="2"/>
    </row>
    <row r="431" spans="1:17" x14ac:dyDescent="0.2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15"/>
      <c r="M431" s="2"/>
      <c r="N431" s="2"/>
      <c r="O431" s="2"/>
      <c r="P431" s="2"/>
      <c r="Q431" s="2"/>
    </row>
    <row r="432" spans="1:17" x14ac:dyDescent="0.2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15"/>
      <c r="M432" s="2"/>
      <c r="N432" s="2"/>
      <c r="O432" s="2"/>
      <c r="P432" s="2"/>
      <c r="Q432" s="2"/>
    </row>
    <row r="433" spans="1:17" x14ac:dyDescent="0.2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15"/>
      <c r="M433" s="2"/>
      <c r="N433" s="2"/>
      <c r="O433" s="2"/>
      <c r="P433" s="2"/>
      <c r="Q433" s="2"/>
    </row>
    <row r="434" spans="1:17" x14ac:dyDescent="0.2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15"/>
      <c r="M434" s="2"/>
      <c r="N434" s="2"/>
      <c r="O434" s="2"/>
      <c r="P434" s="2"/>
      <c r="Q434" s="2"/>
    </row>
    <row r="435" spans="1:17" x14ac:dyDescent="0.2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15"/>
      <c r="M435" s="2"/>
      <c r="N435" s="2"/>
      <c r="O435" s="2"/>
      <c r="P435" s="2"/>
      <c r="Q435" s="2"/>
    </row>
    <row r="436" spans="1:17" x14ac:dyDescent="0.2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15"/>
      <c r="M436" s="2"/>
      <c r="N436" s="2"/>
      <c r="O436" s="2"/>
      <c r="P436" s="2"/>
      <c r="Q436" s="2"/>
    </row>
    <row r="437" spans="1:17" x14ac:dyDescent="0.2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15"/>
      <c r="M437" s="2"/>
      <c r="N437" s="2"/>
      <c r="O437" s="2"/>
      <c r="P437" s="2"/>
      <c r="Q437" s="2"/>
    </row>
    <row r="438" spans="1:17" x14ac:dyDescent="0.2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15"/>
      <c r="M438" s="2"/>
      <c r="N438" s="2"/>
      <c r="O438" s="2"/>
      <c r="P438" s="2"/>
      <c r="Q438" s="2"/>
    </row>
    <row r="439" spans="1:17" x14ac:dyDescent="0.2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15"/>
      <c r="M439" s="2"/>
      <c r="N439" s="2"/>
      <c r="O439" s="2"/>
      <c r="P439" s="2"/>
      <c r="Q439" s="2"/>
    </row>
    <row r="440" spans="1:17" x14ac:dyDescent="0.2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15"/>
      <c r="M440" s="2"/>
      <c r="N440" s="2"/>
      <c r="O440" s="2"/>
      <c r="P440" s="2"/>
      <c r="Q440" s="2"/>
    </row>
    <row r="441" spans="1:17" x14ac:dyDescent="0.2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15"/>
      <c r="M441" s="2"/>
      <c r="N441" s="2"/>
      <c r="O441" s="2"/>
      <c r="P441" s="2"/>
      <c r="Q441" s="2"/>
    </row>
    <row r="442" spans="1:17" x14ac:dyDescent="0.2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15"/>
      <c r="M442" s="2"/>
      <c r="N442" s="2"/>
      <c r="O442" s="2"/>
      <c r="P442" s="2"/>
      <c r="Q442" s="2"/>
    </row>
    <row r="443" spans="1:17" x14ac:dyDescent="0.2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15"/>
      <c r="M443" s="2"/>
      <c r="N443" s="2"/>
      <c r="O443" s="2"/>
      <c r="P443" s="2"/>
      <c r="Q443" s="2"/>
    </row>
    <row r="444" spans="1:17" x14ac:dyDescent="0.2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15"/>
      <c r="M444" s="2"/>
      <c r="N444" s="2"/>
      <c r="O444" s="2"/>
      <c r="P444" s="2"/>
      <c r="Q444" s="2"/>
    </row>
    <row r="445" spans="1:17" x14ac:dyDescent="0.2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15"/>
      <c r="M445" s="2"/>
      <c r="N445" s="2"/>
      <c r="O445" s="2"/>
      <c r="P445" s="2"/>
      <c r="Q445" s="2"/>
    </row>
    <row r="446" spans="1:17" x14ac:dyDescent="0.2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15"/>
      <c r="M446" s="2"/>
      <c r="N446" s="2"/>
      <c r="O446" s="2"/>
      <c r="P446" s="2"/>
      <c r="Q446" s="2"/>
    </row>
    <row r="447" spans="1:17" x14ac:dyDescent="0.2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15"/>
      <c r="M447" s="2"/>
      <c r="N447" s="2"/>
      <c r="O447" s="2"/>
      <c r="P447" s="2"/>
      <c r="Q447" s="2"/>
    </row>
    <row r="448" spans="1:17" x14ac:dyDescent="0.2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15"/>
      <c r="M448" s="2"/>
      <c r="N448" s="2"/>
      <c r="O448" s="2"/>
      <c r="P448" s="2"/>
      <c r="Q448" s="2"/>
    </row>
    <row r="449" spans="1:17" x14ac:dyDescent="0.2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15"/>
      <c r="M449" s="2"/>
      <c r="N449" s="2"/>
      <c r="O449" s="2"/>
      <c r="P449" s="2"/>
      <c r="Q449" s="2"/>
    </row>
    <row r="450" spans="1:17" x14ac:dyDescent="0.2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15"/>
      <c r="M450" s="2"/>
      <c r="N450" s="2"/>
      <c r="O450" s="2"/>
      <c r="P450" s="2"/>
      <c r="Q450" s="2"/>
    </row>
    <row r="451" spans="1:17" x14ac:dyDescent="0.2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15"/>
      <c r="M451" s="2"/>
      <c r="N451" s="2"/>
      <c r="O451" s="2"/>
      <c r="P451" s="2"/>
      <c r="Q451" s="2"/>
    </row>
    <row r="452" spans="1:17" x14ac:dyDescent="0.2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15"/>
      <c r="M452" s="2"/>
      <c r="N452" s="2"/>
      <c r="O452" s="2"/>
      <c r="P452" s="2"/>
      <c r="Q452" s="2"/>
    </row>
    <row r="453" spans="1:17" x14ac:dyDescent="0.2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15"/>
      <c r="M453" s="2"/>
      <c r="N453" s="2"/>
      <c r="O453" s="2"/>
      <c r="P453" s="2"/>
      <c r="Q453" s="2"/>
    </row>
    <row r="454" spans="1:17" x14ac:dyDescent="0.2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15"/>
      <c r="M454" s="2"/>
      <c r="N454" s="2"/>
      <c r="O454" s="2"/>
      <c r="P454" s="2"/>
      <c r="Q454" s="2"/>
    </row>
    <row r="455" spans="1:17" x14ac:dyDescent="0.2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15"/>
      <c r="M455" s="2"/>
      <c r="N455" s="2"/>
      <c r="O455" s="2"/>
      <c r="P455" s="2"/>
      <c r="Q455" s="2"/>
    </row>
    <row r="456" spans="1:17" x14ac:dyDescent="0.2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15"/>
      <c r="M456" s="2"/>
      <c r="N456" s="2"/>
      <c r="O456" s="2"/>
      <c r="P456" s="2"/>
      <c r="Q456" s="2"/>
    </row>
    <row r="457" spans="1:17" x14ac:dyDescent="0.2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15"/>
      <c r="M457" s="2"/>
      <c r="N457" s="2"/>
      <c r="O457" s="2"/>
      <c r="P457" s="2"/>
      <c r="Q457" s="2"/>
    </row>
    <row r="458" spans="1:17" x14ac:dyDescent="0.2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15"/>
      <c r="M458" s="2"/>
      <c r="N458" s="2"/>
      <c r="O458" s="2"/>
      <c r="P458" s="2"/>
      <c r="Q458" s="2"/>
    </row>
    <row r="459" spans="1:17" x14ac:dyDescent="0.2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15"/>
      <c r="M459" s="2"/>
      <c r="N459" s="2"/>
      <c r="O459" s="2"/>
      <c r="P459" s="2"/>
      <c r="Q459" s="2"/>
    </row>
    <row r="460" spans="1:17" x14ac:dyDescent="0.2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15"/>
      <c r="M460" s="2"/>
      <c r="N460" s="2"/>
      <c r="O460" s="2"/>
      <c r="P460" s="2"/>
      <c r="Q460" s="2"/>
    </row>
    <row r="461" spans="1:17" x14ac:dyDescent="0.2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15"/>
      <c r="M461" s="2"/>
      <c r="N461" s="2"/>
      <c r="O461" s="2"/>
      <c r="P461" s="2"/>
      <c r="Q461" s="2"/>
    </row>
    <row r="462" spans="1:17" x14ac:dyDescent="0.2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15"/>
      <c r="M462" s="2"/>
      <c r="N462" s="2"/>
      <c r="O462" s="2"/>
      <c r="P462" s="2"/>
      <c r="Q462" s="2"/>
    </row>
    <row r="463" spans="1:17" x14ac:dyDescent="0.2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15"/>
      <c r="M463" s="2"/>
      <c r="N463" s="2"/>
      <c r="O463" s="2"/>
      <c r="P463" s="2"/>
      <c r="Q463" s="2"/>
    </row>
    <row r="464" spans="1:17" x14ac:dyDescent="0.2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15"/>
      <c r="M464" s="2"/>
      <c r="N464" s="2"/>
      <c r="O464" s="2"/>
      <c r="P464" s="2"/>
      <c r="Q464" s="2"/>
    </row>
    <row r="465" spans="1:17" x14ac:dyDescent="0.2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15"/>
      <c r="M465" s="2"/>
      <c r="N465" s="2"/>
      <c r="O465" s="2"/>
      <c r="P465" s="2"/>
      <c r="Q465" s="2"/>
    </row>
    <row r="466" spans="1:17" x14ac:dyDescent="0.2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15"/>
      <c r="M466" s="2"/>
      <c r="N466" s="2"/>
      <c r="O466" s="2"/>
      <c r="P466" s="2"/>
      <c r="Q466" s="2"/>
    </row>
    <row r="467" spans="1:17" x14ac:dyDescent="0.2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15"/>
      <c r="M467" s="2"/>
      <c r="N467" s="2"/>
      <c r="O467" s="2"/>
      <c r="P467" s="2"/>
      <c r="Q467" s="2"/>
    </row>
    <row r="468" spans="1:17" x14ac:dyDescent="0.2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15"/>
      <c r="M468" s="2"/>
      <c r="N468" s="2"/>
      <c r="O468" s="2"/>
      <c r="P468" s="2"/>
      <c r="Q468" s="2"/>
    </row>
    <row r="469" spans="1:17" x14ac:dyDescent="0.2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15"/>
      <c r="M469" s="2"/>
      <c r="N469" s="2"/>
      <c r="O469" s="2"/>
      <c r="P469" s="2"/>
      <c r="Q469" s="2"/>
    </row>
    <row r="470" spans="1:17" x14ac:dyDescent="0.2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15"/>
      <c r="M470" s="2"/>
      <c r="N470" s="2"/>
      <c r="O470" s="2"/>
      <c r="P470" s="2"/>
      <c r="Q470" s="2"/>
    </row>
    <row r="471" spans="1:17" x14ac:dyDescent="0.2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15"/>
      <c r="M471" s="2"/>
      <c r="N471" s="2"/>
      <c r="O471" s="2"/>
      <c r="P471" s="2"/>
      <c r="Q471" s="2"/>
    </row>
    <row r="472" spans="1:17" x14ac:dyDescent="0.2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15"/>
      <c r="M472" s="2"/>
      <c r="N472" s="2"/>
      <c r="O472" s="2"/>
      <c r="P472" s="2"/>
      <c r="Q472" s="2"/>
    </row>
    <row r="473" spans="1:17" x14ac:dyDescent="0.2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15"/>
      <c r="M473" s="2"/>
      <c r="N473" s="2"/>
      <c r="O473" s="2"/>
      <c r="P473" s="2"/>
      <c r="Q473" s="2"/>
    </row>
    <row r="474" spans="1:17" x14ac:dyDescent="0.2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15"/>
      <c r="M474" s="2"/>
      <c r="N474" s="2"/>
      <c r="O474" s="2"/>
      <c r="P474" s="2"/>
      <c r="Q474" s="2"/>
    </row>
    <row r="475" spans="1:17" x14ac:dyDescent="0.2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15"/>
      <c r="M475" s="2"/>
      <c r="N475" s="2"/>
      <c r="O475" s="2"/>
      <c r="P475" s="2"/>
      <c r="Q475" s="2"/>
    </row>
    <row r="476" spans="1:17" x14ac:dyDescent="0.2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15"/>
      <c r="M476" s="2"/>
      <c r="N476" s="2"/>
      <c r="O476" s="2"/>
      <c r="P476" s="2"/>
      <c r="Q476" s="2"/>
    </row>
    <row r="477" spans="1:17" x14ac:dyDescent="0.2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15"/>
      <c r="M477" s="2"/>
      <c r="N477" s="2"/>
      <c r="O477" s="2"/>
      <c r="P477" s="2"/>
      <c r="Q477" s="2"/>
    </row>
    <row r="478" spans="1:17" x14ac:dyDescent="0.2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15"/>
      <c r="M478" s="2"/>
      <c r="N478" s="2"/>
      <c r="O478" s="2"/>
      <c r="P478" s="2"/>
      <c r="Q478" s="2"/>
    </row>
    <row r="479" spans="1:17" x14ac:dyDescent="0.2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15"/>
      <c r="M479" s="2"/>
      <c r="N479" s="2"/>
      <c r="O479" s="2"/>
      <c r="P479" s="2"/>
      <c r="Q479" s="2"/>
    </row>
    <row r="480" spans="1:17" x14ac:dyDescent="0.2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15"/>
      <c r="M480" s="2"/>
      <c r="N480" s="2"/>
      <c r="O480" s="2"/>
      <c r="P480" s="2"/>
      <c r="Q480" s="2"/>
    </row>
    <row r="481" spans="1:17" x14ac:dyDescent="0.2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15"/>
      <c r="M481" s="2"/>
      <c r="N481" s="2"/>
      <c r="O481" s="2"/>
      <c r="P481" s="2"/>
      <c r="Q481" s="2"/>
    </row>
    <row r="482" spans="1:17" x14ac:dyDescent="0.2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15"/>
      <c r="M482" s="2"/>
      <c r="N482" s="2"/>
      <c r="O482" s="2"/>
      <c r="P482" s="2"/>
      <c r="Q482" s="2"/>
    </row>
    <row r="483" spans="1:17" x14ac:dyDescent="0.2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15"/>
      <c r="M483" s="2"/>
      <c r="N483" s="2"/>
      <c r="O483" s="2"/>
      <c r="P483" s="2"/>
      <c r="Q483" s="2"/>
    </row>
    <row r="484" spans="1:17" x14ac:dyDescent="0.2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15"/>
      <c r="M484" s="2"/>
      <c r="N484" s="2"/>
      <c r="O484" s="2"/>
      <c r="P484" s="2"/>
      <c r="Q484" s="2"/>
    </row>
    <row r="485" spans="1:17" x14ac:dyDescent="0.2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15"/>
      <c r="M485" s="2"/>
      <c r="N485" s="2"/>
      <c r="O485" s="2"/>
      <c r="P485" s="2"/>
      <c r="Q485" s="2"/>
    </row>
    <row r="486" spans="1:17" x14ac:dyDescent="0.2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15"/>
      <c r="M486" s="2"/>
      <c r="N486" s="2"/>
      <c r="O486" s="2"/>
      <c r="P486" s="2"/>
      <c r="Q486" s="2"/>
    </row>
    <row r="487" spans="1:17" x14ac:dyDescent="0.2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15"/>
      <c r="M487" s="2"/>
      <c r="N487" s="2"/>
      <c r="O487" s="2"/>
      <c r="P487" s="2"/>
      <c r="Q487" s="2"/>
    </row>
    <row r="488" spans="1:17" x14ac:dyDescent="0.2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15"/>
      <c r="M488" s="2"/>
      <c r="N488" s="2"/>
      <c r="O488" s="2"/>
      <c r="P488" s="2"/>
      <c r="Q488" s="2"/>
    </row>
    <row r="489" spans="1:17" x14ac:dyDescent="0.2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15"/>
      <c r="M489" s="2"/>
      <c r="N489" s="2"/>
      <c r="O489" s="2"/>
      <c r="P489" s="2"/>
      <c r="Q489" s="2"/>
    </row>
    <row r="490" spans="1:17" x14ac:dyDescent="0.2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15"/>
      <c r="M490" s="2"/>
      <c r="N490" s="2"/>
      <c r="O490" s="2"/>
      <c r="P490" s="2"/>
      <c r="Q490" s="2"/>
    </row>
    <row r="491" spans="1:17" x14ac:dyDescent="0.2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15"/>
      <c r="M491" s="2"/>
      <c r="N491" s="2"/>
      <c r="O491" s="2"/>
      <c r="P491" s="2"/>
      <c r="Q491" s="2"/>
    </row>
    <row r="492" spans="1:17" x14ac:dyDescent="0.2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15"/>
      <c r="M492" s="2"/>
      <c r="N492" s="2"/>
      <c r="O492" s="2"/>
      <c r="P492" s="2"/>
      <c r="Q492" s="2"/>
    </row>
    <row r="493" spans="1:17" x14ac:dyDescent="0.2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15"/>
      <c r="M493" s="2"/>
      <c r="N493" s="2"/>
      <c r="O493" s="2"/>
      <c r="P493" s="2"/>
      <c r="Q493" s="2"/>
    </row>
    <row r="494" spans="1:17" x14ac:dyDescent="0.2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15"/>
      <c r="M494" s="2"/>
      <c r="N494" s="2"/>
      <c r="O494" s="2"/>
      <c r="P494" s="2"/>
      <c r="Q494" s="2"/>
    </row>
    <row r="495" spans="1:17" x14ac:dyDescent="0.2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15"/>
      <c r="M495" s="2"/>
      <c r="N495" s="2"/>
      <c r="O495" s="2"/>
      <c r="P495" s="2"/>
      <c r="Q495" s="2"/>
    </row>
    <row r="496" spans="1:17" x14ac:dyDescent="0.2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15"/>
      <c r="M496" s="2"/>
      <c r="N496" s="2"/>
      <c r="O496" s="2"/>
      <c r="P496" s="2"/>
      <c r="Q496" s="2"/>
    </row>
    <row r="497" spans="1:17" x14ac:dyDescent="0.2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15"/>
      <c r="M497" s="2"/>
      <c r="N497" s="2"/>
      <c r="O497" s="2"/>
      <c r="P497" s="2"/>
      <c r="Q497" s="2"/>
    </row>
    <row r="498" spans="1:17" x14ac:dyDescent="0.2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15"/>
      <c r="M498" s="2"/>
      <c r="N498" s="2"/>
      <c r="O498" s="2"/>
      <c r="P498" s="2"/>
      <c r="Q498" s="2"/>
    </row>
    <row r="499" spans="1:17" x14ac:dyDescent="0.2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15"/>
      <c r="M499" s="2"/>
      <c r="N499" s="2"/>
      <c r="O499" s="2"/>
      <c r="P499" s="2"/>
      <c r="Q499" s="2"/>
    </row>
    <row r="500" spans="1:17" x14ac:dyDescent="0.2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15"/>
      <c r="M500" s="2"/>
      <c r="N500" s="2"/>
      <c r="O500" s="2"/>
      <c r="P500" s="2"/>
      <c r="Q500" s="2"/>
    </row>
    <row r="501" spans="1:17" x14ac:dyDescent="0.2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15"/>
      <c r="M501" s="2"/>
      <c r="N501" s="2"/>
      <c r="O501" s="2"/>
      <c r="P501" s="2"/>
      <c r="Q501" s="2"/>
    </row>
    <row r="502" spans="1:17" x14ac:dyDescent="0.2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15"/>
      <c r="M502" s="2"/>
      <c r="N502" s="2"/>
      <c r="O502" s="2"/>
      <c r="P502" s="2"/>
      <c r="Q502" s="2"/>
    </row>
    <row r="503" spans="1:17" x14ac:dyDescent="0.2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15"/>
      <c r="M503" s="2"/>
      <c r="N503" s="2"/>
      <c r="O503" s="2"/>
      <c r="P503" s="2"/>
      <c r="Q503" s="2"/>
    </row>
    <row r="504" spans="1:17" x14ac:dyDescent="0.2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15"/>
      <c r="M504" s="2"/>
      <c r="N504" s="2"/>
      <c r="O504" s="2"/>
      <c r="P504" s="2"/>
      <c r="Q504" s="2"/>
    </row>
    <row r="505" spans="1:17" x14ac:dyDescent="0.2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15"/>
      <c r="M505" s="2"/>
      <c r="N505" s="2"/>
      <c r="O505" s="2"/>
      <c r="P505" s="2"/>
      <c r="Q505" s="2"/>
    </row>
    <row r="506" spans="1:17" x14ac:dyDescent="0.2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15"/>
      <c r="M506" s="2"/>
      <c r="N506" s="2"/>
      <c r="O506" s="2"/>
      <c r="P506" s="2"/>
      <c r="Q506" s="2"/>
    </row>
  </sheetData>
  <autoFilter ref="A10:Q215">
    <filterColumn colId="6" showButton="0"/>
    <filterColumn colId="7" showButton="0"/>
    <filterColumn colId="8" showButton="0"/>
    <filterColumn colId="9" showButton="0"/>
    <filterColumn colId="10" showButton="0"/>
    <filterColumn colId="11" showButton="0"/>
    <filterColumn colId="12" showButton="0"/>
    <filterColumn colId="13" showButton="0"/>
    <filterColumn colId="14" showButton="0"/>
    <filterColumn colId="15" showButton="0"/>
  </autoFilter>
  <mergeCells count="151">
    <mergeCell ref="A187:A188"/>
    <mergeCell ref="B187:B188"/>
    <mergeCell ref="C189:C190"/>
    <mergeCell ref="D189:D190"/>
    <mergeCell ref="A189:A191"/>
    <mergeCell ref="B189:B191"/>
    <mergeCell ref="A212:K212"/>
    <mergeCell ref="A214:K214"/>
    <mergeCell ref="A218:K218"/>
    <mergeCell ref="E194:E195"/>
    <mergeCell ref="D194:D195"/>
    <mergeCell ref="A192:A193"/>
    <mergeCell ref="B192:B193"/>
    <mergeCell ref="C192:C193"/>
    <mergeCell ref="D192:D193"/>
    <mergeCell ref="A196:A197"/>
    <mergeCell ref="B196:B197"/>
    <mergeCell ref="B178:B180"/>
    <mergeCell ref="C178:C179"/>
    <mergeCell ref="D178:D179"/>
    <mergeCell ref="A181:A183"/>
    <mergeCell ref="B181:B183"/>
    <mergeCell ref="C181:C182"/>
    <mergeCell ref="D181:D182"/>
    <mergeCell ref="A165:A166"/>
    <mergeCell ref="B165:B166"/>
    <mergeCell ref="C165:C166"/>
    <mergeCell ref="D165:D166"/>
    <mergeCell ref="B170:B171"/>
    <mergeCell ref="B167:B168"/>
    <mergeCell ref="A170:A174"/>
    <mergeCell ref="C173:C174"/>
    <mergeCell ref="D173:D174"/>
    <mergeCell ref="A178:A180"/>
    <mergeCell ref="A154:A157"/>
    <mergeCell ref="B154:B157"/>
    <mergeCell ref="C156:C157"/>
    <mergeCell ref="D156:D157"/>
    <mergeCell ref="C158:C159"/>
    <mergeCell ref="D158:D159"/>
    <mergeCell ref="C135:C136"/>
    <mergeCell ref="D135:D136"/>
    <mergeCell ref="A144:A151"/>
    <mergeCell ref="B146:B151"/>
    <mergeCell ref="C146:C147"/>
    <mergeCell ref="D146:D147"/>
    <mergeCell ref="A152:A153"/>
    <mergeCell ref="B152:B153"/>
    <mergeCell ref="A158:A160"/>
    <mergeCell ref="B158:B160"/>
    <mergeCell ref="A126:A130"/>
    <mergeCell ref="B126:B130"/>
    <mergeCell ref="C128:C129"/>
    <mergeCell ref="D128:D129"/>
    <mergeCell ref="A131:A132"/>
    <mergeCell ref="B131:B132"/>
    <mergeCell ref="A111:Q111"/>
    <mergeCell ref="A112:A119"/>
    <mergeCell ref="B112:B119"/>
    <mergeCell ref="D115:D116"/>
    <mergeCell ref="C122:C123"/>
    <mergeCell ref="D122:D123"/>
    <mergeCell ref="A102:A103"/>
    <mergeCell ref="C102:C103"/>
    <mergeCell ref="D102:D103"/>
    <mergeCell ref="A104:A105"/>
    <mergeCell ref="C104:C105"/>
    <mergeCell ref="D104:D105"/>
    <mergeCell ref="A85:A87"/>
    <mergeCell ref="A93:A97"/>
    <mergeCell ref="C93:C96"/>
    <mergeCell ref="D93:D96"/>
    <mergeCell ref="E93:E96"/>
    <mergeCell ref="A98:A101"/>
    <mergeCell ref="C98:C101"/>
    <mergeCell ref="D98:D101"/>
    <mergeCell ref="E98:E100"/>
    <mergeCell ref="P60:P61"/>
    <mergeCell ref="Q60:Q61"/>
    <mergeCell ref="A62:A63"/>
    <mergeCell ref="A64:A68"/>
    <mergeCell ref="A69:A71"/>
    <mergeCell ref="A73:A84"/>
    <mergeCell ref="J60:J61"/>
    <mergeCell ref="K60:K61"/>
    <mergeCell ref="L60:L61"/>
    <mergeCell ref="M60:M61"/>
    <mergeCell ref="N60:N61"/>
    <mergeCell ref="O60:O61"/>
    <mergeCell ref="A59:A61"/>
    <mergeCell ref="C60:C61"/>
    <mergeCell ref="D60:D61"/>
    <mergeCell ref="E60:E61"/>
    <mergeCell ref="F60:F61"/>
    <mergeCell ref="G60:G61"/>
    <mergeCell ref="H60:H61"/>
    <mergeCell ref="I60:I61"/>
    <mergeCell ref="J55:J58"/>
    <mergeCell ref="B185:B186"/>
    <mergeCell ref="D185:D186"/>
    <mergeCell ref="Q49:Q52"/>
    <mergeCell ref="A53:A54"/>
    <mergeCell ref="A55:A58"/>
    <mergeCell ref="B55:B58"/>
    <mergeCell ref="C55:C58"/>
    <mergeCell ref="E55:E58"/>
    <mergeCell ref="F55:F58"/>
    <mergeCell ref="G55:G58"/>
    <mergeCell ref="H55:H58"/>
    <mergeCell ref="I55:I58"/>
    <mergeCell ref="K49:K52"/>
    <mergeCell ref="L49:L52"/>
    <mergeCell ref="M49:M52"/>
    <mergeCell ref="N49:N52"/>
    <mergeCell ref="O49:O52"/>
    <mergeCell ref="P49:P52"/>
    <mergeCell ref="P55:P58"/>
    <mergeCell ref="Q55:Q58"/>
    <mergeCell ref="K55:K58"/>
    <mergeCell ref="L55:L58"/>
    <mergeCell ref="A2:Q2"/>
    <mergeCell ref="A3:Q3"/>
    <mergeCell ref="A4:Q4"/>
    <mergeCell ref="A6:Q6"/>
    <mergeCell ref="A7:Q7"/>
    <mergeCell ref="A8:Q8"/>
    <mergeCell ref="G10:Q10"/>
    <mergeCell ref="A12:Q12"/>
    <mergeCell ref="D15:D17"/>
    <mergeCell ref="O55:O58"/>
    <mergeCell ref="A49:A52"/>
    <mergeCell ref="B49:B52"/>
    <mergeCell ref="A18:A23"/>
    <mergeCell ref="A28:A30"/>
    <mergeCell ref="A10:A11"/>
    <mergeCell ref="B10:B11"/>
    <mergeCell ref="C10:C11"/>
    <mergeCell ref="D10:D11"/>
    <mergeCell ref="E10:E11"/>
    <mergeCell ref="F10:F11"/>
    <mergeCell ref="A43:K43"/>
    <mergeCell ref="F49:F52"/>
    <mergeCell ref="G49:G52"/>
    <mergeCell ref="H49:H52"/>
    <mergeCell ref="I49:I52"/>
    <mergeCell ref="J49:J52"/>
    <mergeCell ref="M55:M58"/>
    <mergeCell ref="N55:N58"/>
    <mergeCell ref="C49:C52"/>
    <mergeCell ref="E49:E52"/>
    <mergeCell ref="A15:A17"/>
  </mergeCells>
  <pageMargins left="0" right="0" top="0.78740157480314965" bottom="0" header="0" footer="0"/>
  <pageSetup paperSize="9" scale="65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№1</vt:lpstr>
    </vt:vector>
  </TitlesOfParts>
  <Company>КонсультантПлюс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КонсультантПлюс</dc:creator>
  <cp:lastModifiedBy>Ершова М С</cp:lastModifiedBy>
  <cp:lastPrinted>2015-02-27T08:30:08Z</cp:lastPrinted>
  <dcterms:created xsi:type="dcterms:W3CDTF">2008-10-01T13:21:49Z</dcterms:created>
  <dcterms:modified xsi:type="dcterms:W3CDTF">2015-04-21T05:13:04Z</dcterms:modified>
</cp:coreProperties>
</file>