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645" windowWidth="14805" windowHeight="7470" tabRatio="606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Лист1!$9:$12</definedName>
    <definedName name="_xlnm.Print_Area" localSheetId="0">Лист1!$A$2:$X$55</definedName>
  </definedNames>
  <calcPr calcId="145621"/>
</workbook>
</file>

<file path=xl/calcChain.xml><?xml version="1.0" encoding="utf-8"?>
<calcChain xmlns="http://schemas.openxmlformats.org/spreadsheetml/2006/main">
  <c r="T17" i="1" l="1"/>
  <c r="F13" i="1"/>
  <c r="F15" i="1"/>
  <c r="E13" i="1"/>
  <c r="J13" i="1"/>
  <c r="O13" i="1"/>
  <c r="T13" i="1"/>
  <c r="K15" i="1"/>
  <c r="K22" i="1"/>
  <c r="P22" i="1"/>
  <c r="P15" i="1"/>
  <c r="U22" i="1"/>
  <c r="U15" i="1"/>
  <c r="U17" i="1"/>
  <c r="U13" i="1"/>
  <c r="V15" i="1"/>
  <c r="W15" i="1"/>
  <c r="X15" i="1"/>
  <c r="Q15" i="1"/>
  <c r="R15" i="1"/>
  <c r="S15" i="1"/>
  <c r="L15" i="1"/>
  <c r="M15" i="1"/>
  <c r="N15" i="1"/>
  <c r="H15" i="1"/>
  <c r="I15" i="1"/>
  <c r="G15" i="1"/>
  <c r="D47" i="1"/>
  <c r="J36" i="1"/>
  <c r="O36" i="1"/>
  <c r="T36" i="1"/>
  <c r="T30" i="1"/>
  <c r="T31" i="1"/>
  <c r="U27" i="1"/>
  <c r="P27" i="1"/>
  <c r="K27" i="1"/>
  <c r="G22" i="1"/>
  <c r="F22" i="1"/>
  <c r="E34" i="1"/>
  <c r="G34" i="1"/>
  <c r="F34" i="1"/>
  <c r="T19" i="1" l="1"/>
  <c r="O19" i="1"/>
  <c r="J19" i="1"/>
  <c r="E19" i="1"/>
  <c r="T18" i="1"/>
  <c r="O18" i="1"/>
  <c r="J18" i="1"/>
  <c r="E18" i="1"/>
  <c r="X22" i="1"/>
  <c r="X13" i="1" s="1"/>
  <c r="W22" i="1"/>
  <c r="W20" i="1" s="1"/>
  <c r="V22" i="1"/>
  <c r="S22" i="1"/>
  <c r="S13" i="1" s="1"/>
  <c r="R22" i="1"/>
  <c r="R20" i="1" s="1"/>
  <c r="N22" i="1"/>
  <c r="M22" i="1"/>
  <c r="M20" i="1" s="1"/>
  <c r="I22" i="1"/>
  <c r="I13" i="1" s="1"/>
  <c r="H22" i="1"/>
  <c r="H20" i="1" s="1"/>
  <c r="F23" i="1"/>
  <c r="F17" i="1" s="1"/>
  <c r="G23" i="1"/>
  <c r="E23" i="1" s="1"/>
  <c r="H23" i="1"/>
  <c r="H17" i="1" s="1"/>
  <c r="I23" i="1"/>
  <c r="I17" i="1" s="1"/>
  <c r="K23" i="1"/>
  <c r="L23" i="1"/>
  <c r="L17" i="1" s="1"/>
  <c r="M23" i="1"/>
  <c r="M17" i="1" s="1"/>
  <c r="N23" i="1"/>
  <c r="N17" i="1" s="1"/>
  <c r="P23" i="1"/>
  <c r="P17" i="1" s="1"/>
  <c r="Q23" i="1"/>
  <c r="O23" i="1" s="1"/>
  <c r="R23" i="1"/>
  <c r="R17" i="1" s="1"/>
  <c r="S23" i="1"/>
  <c r="S17" i="1" s="1"/>
  <c r="U23" i="1"/>
  <c r="V23" i="1"/>
  <c r="V20" i="1" s="1"/>
  <c r="W23" i="1"/>
  <c r="W17" i="1" s="1"/>
  <c r="X23" i="1"/>
  <c r="X17" i="1" s="1"/>
  <c r="X47" i="1"/>
  <c r="V47" i="1"/>
  <c r="S47" i="1"/>
  <c r="Q47" i="1"/>
  <c r="N47" i="1"/>
  <c r="L47" i="1"/>
  <c r="I47" i="1"/>
  <c r="G47" i="1"/>
  <c r="X48" i="1"/>
  <c r="W48" i="1"/>
  <c r="W47" i="1" s="1"/>
  <c r="V48" i="1"/>
  <c r="S48" i="1"/>
  <c r="R48" i="1"/>
  <c r="R47" i="1" s="1"/>
  <c r="Q48" i="1"/>
  <c r="N48" i="1"/>
  <c r="M48" i="1"/>
  <c r="M47" i="1" s="1"/>
  <c r="L48" i="1"/>
  <c r="I48" i="1"/>
  <c r="H48" i="1"/>
  <c r="H47" i="1" s="1"/>
  <c r="G48" i="1"/>
  <c r="F48" i="1"/>
  <c r="F47" i="1" s="1"/>
  <c r="T50" i="1"/>
  <c r="O50" i="1"/>
  <c r="J50" i="1"/>
  <c r="E50" i="1"/>
  <c r="T49" i="1"/>
  <c r="O49" i="1"/>
  <c r="J49" i="1"/>
  <c r="E49" i="1"/>
  <c r="X38" i="1"/>
  <c r="W38" i="1"/>
  <c r="V38" i="1"/>
  <c r="U38" i="1"/>
  <c r="S38" i="1"/>
  <c r="R38" i="1"/>
  <c r="Q38" i="1"/>
  <c r="P38" i="1"/>
  <c r="N38" i="1"/>
  <c r="M38" i="1"/>
  <c r="L38" i="1"/>
  <c r="K38" i="1"/>
  <c r="I38" i="1"/>
  <c r="H38" i="1"/>
  <c r="G38" i="1"/>
  <c r="X34" i="1"/>
  <c r="W34" i="1"/>
  <c r="V34" i="1"/>
  <c r="U34" i="1"/>
  <c r="S34" i="1"/>
  <c r="R34" i="1"/>
  <c r="Q34" i="1"/>
  <c r="P34" i="1"/>
  <c r="N34" i="1"/>
  <c r="M34" i="1"/>
  <c r="L34" i="1"/>
  <c r="K34" i="1"/>
  <c r="I34" i="1"/>
  <c r="H34" i="1"/>
  <c r="T37" i="1"/>
  <c r="O37" i="1"/>
  <c r="J37" i="1"/>
  <c r="E37" i="1"/>
  <c r="D37" i="1" s="1"/>
  <c r="E36" i="1"/>
  <c r="D36" i="1" s="1"/>
  <c r="E27" i="1"/>
  <c r="T27" i="1"/>
  <c r="O27" i="1"/>
  <c r="D18" i="1" l="1"/>
  <c r="D49" i="1"/>
  <c r="D50" i="1"/>
  <c r="T38" i="1"/>
  <c r="O38" i="1"/>
  <c r="J38" i="1"/>
  <c r="V13" i="1"/>
  <c r="E47" i="1"/>
  <c r="G13" i="1"/>
  <c r="N13" i="1"/>
  <c r="I20" i="1"/>
  <c r="N20" i="1"/>
  <c r="S20" i="1"/>
  <c r="X20" i="1"/>
  <c r="H13" i="1"/>
  <c r="M13" i="1"/>
  <c r="R13" i="1"/>
  <c r="W13" i="1"/>
  <c r="G17" i="1"/>
  <c r="Q17" i="1"/>
  <c r="V17" i="1"/>
  <c r="D19" i="1"/>
  <c r="E48" i="1"/>
  <c r="G20" i="1"/>
  <c r="T23" i="1"/>
  <c r="J23" i="1"/>
  <c r="D23" i="1" s="1"/>
  <c r="K17" i="1"/>
  <c r="T34" i="1"/>
  <c r="J34" i="1"/>
  <c r="O34" i="1"/>
  <c r="V33" i="1"/>
  <c r="U33" i="1"/>
  <c r="S33" i="1"/>
  <c r="N33" i="1"/>
  <c r="D34" i="1" l="1"/>
  <c r="K33" i="1"/>
  <c r="I33" i="1"/>
  <c r="H33" i="1"/>
  <c r="G33" i="1"/>
  <c r="W33" i="1"/>
  <c r="E52" i="1" l="1"/>
  <c r="J52" i="1"/>
  <c r="O52" i="1"/>
  <c r="T52" i="1"/>
  <c r="K48" i="1"/>
  <c r="O31" i="1"/>
  <c r="J31" i="1"/>
  <c r="E31" i="1"/>
  <c r="T32" i="1"/>
  <c r="O32" i="1"/>
  <c r="J32" i="1"/>
  <c r="E32" i="1"/>
  <c r="O30" i="1"/>
  <c r="J30" i="1"/>
  <c r="E30" i="1"/>
  <c r="O29" i="1"/>
  <c r="J29" i="1"/>
  <c r="E29" i="1"/>
  <c r="T28" i="1"/>
  <c r="O28" i="1"/>
  <c r="J28" i="1"/>
  <c r="E28" i="1"/>
  <c r="J27" i="1"/>
  <c r="D27" i="1" s="1"/>
  <c r="T26" i="1"/>
  <c r="O26" i="1"/>
  <c r="J26" i="1"/>
  <c r="E26" i="1"/>
  <c r="T25" i="1"/>
  <c r="Q25" i="1"/>
  <c r="Q22" i="1" s="1"/>
  <c r="P25" i="1"/>
  <c r="L25" i="1"/>
  <c r="L22" i="1" s="1"/>
  <c r="Q13" i="1" l="1"/>
  <c r="Q20" i="1"/>
  <c r="K20" i="1"/>
  <c r="J20" i="1" s="1"/>
  <c r="J22" i="1"/>
  <c r="L13" i="1"/>
  <c r="L20" i="1"/>
  <c r="D26" i="1"/>
  <c r="T29" i="1"/>
  <c r="D29" i="1" s="1"/>
  <c r="E25" i="1"/>
  <c r="O22" i="1"/>
  <c r="P20" i="1"/>
  <c r="O20" i="1" s="1"/>
  <c r="D28" i="1"/>
  <c r="D30" i="1"/>
  <c r="D32" i="1"/>
  <c r="D31" i="1"/>
  <c r="K47" i="1"/>
  <c r="J47" i="1" s="1"/>
  <c r="J48" i="1"/>
  <c r="O25" i="1"/>
  <c r="D52" i="1"/>
  <c r="J25" i="1"/>
  <c r="F20" i="1" l="1"/>
  <c r="E20" i="1" s="1"/>
  <c r="E22" i="1"/>
  <c r="D25" i="1"/>
  <c r="T22" i="1"/>
  <c r="U20" i="1"/>
  <c r="T20" i="1" s="1"/>
  <c r="J39" i="1"/>
  <c r="D22" i="1" l="1"/>
  <c r="J15" i="1"/>
  <c r="K13" i="1"/>
  <c r="D20" i="1"/>
  <c r="O39" i="1"/>
  <c r="E39" i="1"/>
  <c r="T35" i="1" l="1"/>
  <c r="T40" i="1"/>
  <c r="T53" i="1"/>
  <c r="T54" i="1"/>
  <c r="E45" i="1"/>
  <c r="D45" i="1" s="1"/>
  <c r="D44" i="1"/>
  <c r="T43" i="1"/>
  <c r="O43" i="1"/>
  <c r="J43" i="1"/>
  <c r="E43" i="1"/>
  <c r="T42" i="1"/>
  <c r="O42" i="1"/>
  <c r="J42" i="1"/>
  <c r="F42" i="1"/>
  <c r="T41" i="1"/>
  <c r="O41" i="1"/>
  <c r="J41" i="1"/>
  <c r="E41" i="1"/>
  <c r="O40" i="1"/>
  <c r="J40" i="1"/>
  <c r="E40" i="1"/>
  <c r="D39" i="1"/>
  <c r="U48" i="1"/>
  <c r="U47" i="1" l="1"/>
  <c r="T48" i="1"/>
  <c r="E42" i="1"/>
  <c r="F38" i="1"/>
  <c r="T55" i="1"/>
  <c r="D40" i="1"/>
  <c r="D43" i="1"/>
  <c r="D41" i="1"/>
  <c r="D42" i="1"/>
  <c r="E38" i="1" l="1"/>
  <c r="D38" i="1" s="1"/>
  <c r="T47" i="1"/>
  <c r="P48" i="1"/>
  <c r="T15" i="1" l="1"/>
  <c r="P47" i="1"/>
  <c r="O48" i="1"/>
  <c r="D48" i="1" s="1"/>
  <c r="E15" i="1"/>
  <c r="O51" i="1"/>
  <c r="O47" i="1" l="1"/>
  <c r="T51" i="1"/>
  <c r="E51" i="1"/>
  <c r="J51" i="1"/>
  <c r="P13" i="1" l="1"/>
  <c r="D13" i="1" s="1"/>
  <c r="O15" i="1"/>
  <c r="D15" i="1" s="1"/>
  <c r="D51" i="1"/>
  <c r="O55" i="1"/>
  <c r="J55" i="1"/>
  <c r="E55" i="1"/>
  <c r="O54" i="1"/>
  <c r="J54" i="1"/>
  <c r="E54" i="1"/>
  <c r="O53" i="1"/>
  <c r="J53" i="1"/>
  <c r="E53" i="1"/>
  <c r="D54" i="1" l="1"/>
  <c r="D53" i="1"/>
  <c r="D55" i="1"/>
  <c r="O17" i="1" l="1"/>
  <c r="J17" i="1"/>
  <c r="E17" i="1"/>
  <c r="D17" i="1" l="1"/>
  <c r="T24" i="1" l="1"/>
  <c r="O24" i="1"/>
  <c r="J24" i="1"/>
  <c r="E24" i="1"/>
  <c r="D24" i="1" l="1"/>
  <c r="D5" i="2"/>
  <c r="O35" i="1" l="1"/>
  <c r="J35" i="1"/>
  <c r="E35" i="1"/>
  <c r="X33" i="1"/>
  <c r="T33" i="1" s="1"/>
  <c r="Q33" i="1"/>
  <c r="P33" i="1"/>
  <c r="L33" i="1"/>
  <c r="F33" i="1"/>
  <c r="E33" i="1" s="1"/>
  <c r="O33" i="1" l="1"/>
  <c r="J33" i="1"/>
  <c r="D35" i="1"/>
  <c r="D33" i="1" l="1"/>
</calcChain>
</file>

<file path=xl/comments1.xml><?xml version="1.0" encoding="utf-8"?>
<comments xmlns="http://schemas.openxmlformats.org/spreadsheetml/2006/main">
  <authors>
    <author>Автор</author>
  </authors>
  <commentList>
    <comment ref="K5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17000руб.-УКС,3700руб. ПСД, 1180руб.-ПРТК </t>
        </r>
      </text>
    </comment>
    <comment ref="P5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1288,00-ООО ПРТК (уст. Приборы учета на газ, тепловую энергию, датчики на освещение внутри)</t>
        </r>
      </text>
    </comment>
  </commentList>
</comments>
</file>

<file path=xl/sharedStrings.xml><?xml version="1.0" encoding="utf-8"?>
<sst xmlns="http://schemas.openxmlformats.org/spreadsheetml/2006/main" count="136" uniqueCount="61">
  <si>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</si>
  <si>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</si>
  <si>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</si>
  <si>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</si>
  <si>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</si>
  <si>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</si>
  <si>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Муниципальная  программа</t>
  </si>
  <si>
    <t>Всего, в т.ч. по   бюджетополучателям:</t>
  </si>
  <si>
    <t>2014  год</t>
  </si>
  <si>
    <t>2015  год</t>
  </si>
  <si>
    <t>2016  год</t>
  </si>
  <si>
    <t>2017  год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</si>
  <si>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</si>
  <si>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</si>
  <si>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</si>
  <si>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</si>
  <si>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</si>
  <si>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</si>
  <si>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</si>
  <si>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r>
      <rPr>
        <b/>
        <sz val="12"/>
        <rFont val="Times New Roman"/>
        <family val="1"/>
        <charset val="204"/>
      </rPr>
      <t>Основное  мероприятие 1.1.1</t>
    </r>
    <r>
      <rPr>
        <sz val="12"/>
        <rFont val="Times New Roman"/>
        <family val="1"/>
        <charset val="204"/>
      </rPr>
      <t xml:space="preserve"> Реализация инвестиционных проектов в сфере жилищного строительства и реконструкции жилищного фонда</t>
    </r>
  </si>
  <si>
    <r>
      <rPr>
        <b/>
        <sz val="12"/>
        <color theme="1"/>
        <rFont val="Times New Roman"/>
        <family val="1"/>
        <charset val="204"/>
      </rPr>
      <t xml:space="preserve">Основное  мероприятие 2.1.1 </t>
    </r>
    <r>
      <rPr>
        <sz val="12"/>
        <color theme="1"/>
        <rFont val="Times New Roman"/>
        <family val="1"/>
        <charset val="204"/>
      </rPr>
      <t>Проведение работ связанных с подведением инженерной инфраструктуры к новым земельным участкам, предназначенным под жилищное строительство</t>
    </r>
  </si>
  <si>
    <t>Управление образования МР "Печора"</t>
  </si>
  <si>
    <t>Управление культуры и туризма МР "Печора"</t>
  </si>
  <si>
    <t>Подпрограмма 3  "Дорожное хозяйство и транспорт"</t>
  </si>
  <si>
    <r>
      <rPr>
        <b/>
        <sz val="12"/>
        <rFont val="Times New Roman"/>
        <family val="1"/>
        <charset val="204"/>
      </rPr>
      <t>Основное мероприятие 1.1.7</t>
    </r>
    <r>
      <rPr>
        <sz val="12"/>
        <rFont val="Times New Roman"/>
        <family val="1"/>
        <charset val="204"/>
      </rPr>
      <t xml:space="preserve"> Повышение уровня благоустройства и качества городской среды</t>
    </r>
  </si>
  <si>
    <t>Основное мероприятие 3.1.1 Обеспечение осуществления дорожной деятельности</t>
  </si>
  <si>
    <t>Основное мероприятие 3.1.2. Оборудование и содержание ледовых переправ и зимних автомобильных дорог общего пользования местного значения</t>
  </si>
  <si>
    <t>Основное мероприятие 3.1.3. Содержание автомобильных дорог общего пользования местного значения</t>
  </si>
  <si>
    <t>Основное мероприятие 3.1.5. Обустройство автомобильных дорог общего пользования местного значения</t>
  </si>
  <si>
    <t>Основное мероприятие 3.1.6. Мероприятия в области пассажирского транспорта</t>
  </si>
  <si>
    <t>Основное мероприятие 3.1.7.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</si>
  <si>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r>
      <rPr>
        <b/>
        <sz val="12"/>
        <color theme="1"/>
        <rFont val="Times New Roman"/>
        <family val="1"/>
        <charset val="204"/>
      </rPr>
      <t>Подпрограмма 2 «Комплексное освоение и развитие территорий в целях жилищного 
строительства на территории МО МР «Печора»</t>
    </r>
    <r>
      <rPr>
        <sz val="12"/>
        <color theme="1"/>
        <rFont val="Times New Roman"/>
        <family val="1"/>
        <charset val="204"/>
      </rPr>
      <t xml:space="preserve">, в т.ч. по  основным  мероприятиям:  </t>
    </r>
  </si>
  <si>
    <t xml:space="preserve">Подпрограмма 1 «Улучшение состояния жилищно-коммунального комплекса на территории МО МР «Печора», в т. ч. по основным мероприятиям: </t>
  </si>
  <si>
    <r>
      <rPr>
        <b/>
        <sz val="12"/>
        <rFont val="Times New Roman"/>
        <family val="1"/>
        <charset val="204"/>
      </rPr>
      <t>Основное мероприятие 1.1.8</t>
    </r>
    <r>
      <rPr>
        <sz val="12"/>
        <rFont val="Times New Roman"/>
        <family val="1"/>
        <charset val="204"/>
      </rPr>
      <t xml:space="preserve">   Отлов и содержание безнадзорных жиывотных</t>
    </r>
  </si>
  <si>
    <t xml:space="preserve">Администрация МР «Печора» "Управление капитальным строительством" </t>
  </si>
  <si>
    <t>Администрация МР «Печора» "Отдел архитектуры и градостроительства"</t>
  </si>
  <si>
    <t>Администрация МР «Печора» "Отдел жилищно-коммунального хозяйства", "Управление капитальным строительством"</t>
  </si>
  <si>
    <t>Администрация МР «Печора» "Отдел жилищно-коммунального хозяйства"</t>
  </si>
  <si>
    <t>Администрация МР «Печора» "Управление капитального строительства"</t>
  </si>
  <si>
    <t>Администрация МР «Печора» "Отдел жилищно-коммунальное хозяйство"</t>
  </si>
  <si>
    <t>Администрация МР «Печора» "Отдел благоустройства, дорожного хозяйства, промышленности"</t>
  </si>
  <si>
    <t xml:space="preserve">Подпрограмма 4 «Повышение собираемости средств с потребителей (население) за жилищно-коммунальные услуги МО МР «Печора»
</t>
  </si>
  <si>
    <r>
      <rPr>
        <b/>
        <sz val="12"/>
        <rFont val="Times New Roman"/>
        <family val="1"/>
        <charset val="204"/>
      </rPr>
      <t>Основное  мероприятие 1.1.2</t>
    </r>
    <r>
      <rPr>
        <sz val="12"/>
        <rFont val="Times New Roman"/>
        <family val="1"/>
        <charset val="204"/>
      </rPr>
      <t xml:space="preserve">  Строительство, реконструкция и модернизация объектов коммунальной инфраструктуры</t>
    </r>
  </si>
  <si>
    <r>
      <rPr>
        <b/>
        <sz val="12"/>
        <rFont val="Times New Roman"/>
        <family val="1"/>
        <charset val="204"/>
      </rPr>
      <t>Основное мероприятие 1.1.3</t>
    </r>
    <r>
      <rPr>
        <sz val="12"/>
        <rFont val="Times New Roman"/>
        <family val="1"/>
        <charset val="204"/>
      </rPr>
      <t xml:space="preserve"> Обеспечение реализации инвестиционных проектов (услуги технического заказчика)</t>
    </r>
  </si>
  <si>
    <r>
      <rPr>
        <b/>
        <sz val="12"/>
        <rFont val="Times New Roman"/>
        <family val="1"/>
        <charset val="204"/>
      </rPr>
      <t>Основное  мероприятие 1.1.5</t>
    </r>
    <r>
      <rPr>
        <sz val="12"/>
        <rFont val="Times New Roman"/>
        <family val="1"/>
        <charset val="204"/>
      </rPr>
      <t xml:space="preserve">  Адаптация объектов жилого фонда и жилой среды к потребностям инвалидов и других маломобильных групп начеления.</t>
    </r>
  </si>
  <si>
    <r>
      <rPr>
        <b/>
        <sz val="12"/>
        <rFont val="Times New Roman"/>
        <family val="1"/>
        <charset val="204"/>
      </rPr>
      <t>Основное  мероприятие 1.1.6</t>
    </r>
    <r>
      <rPr>
        <sz val="12"/>
        <rFont val="Times New Roman"/>
        <family val="1"/>
        <charset val="204"/>
      </rPr>
      <t xml:space="preserve"> Обеспечение мероприятий по капитальному ремонту  и ремонту объектов коммунальной инфраструктуры. </t>
    </r>
  </si>
  <si>
    <r>
      <rPr>
        <b/>
        <sz val="12"/>
        <rFont val="Times New Roman"/>
        <family val="1"/>
        <charset val="204"/>
      </rPr>
      <t>Основное  мероприятие 1.1.9</t>
    </r>
    <r>
      <rPr>
        <sz val="12"/>
        <rFont val="Times New Roman"/>
        <family val="1"/>
        <charset val="204"/>
      </rPr>
      <t xml:space="preserve"> 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отопления.</t>
    </r>
  </si>
  <si>
    <t>Ресурсное обеспечение реализации муниципальной программы «Жилье, жилищно-коммунальное хозяйство и территориальное развитие МО МР "Печора""</t>
  </si>
  <si>
    <t>Основное мероприятие 5.1.3 " Внедрение энергосберегающих технологий в муниципальных организациях</t>
  </si>
  <si>
    <t>Основное мероприятие 5.1.1 " Реализация инвестиционных проектов, обеспечивающих энергосбережение и повышение энергоэффективности в сфере жилищно-коммунального хозяйства"</t>
  </si>
  <si>
    <t>Фонд содействия реформированию ЖКХ</t>
  </si>
  <si>
    <t>Администрация МР «Печора»   Отдел управления жилым фондом, МКУ "Управление капитального строительства"</t>
  </si>
  <si>
    <r>
      <t xml:space="preserve">Основное  мероприятие 2.2.1                           </t>
    </r>
    <r>
      <rPr>
        <sz val="12"/>
        <color theme="1"/>
        <rFont val="Times New Roman"/>
        <family val="1"/>
        <charset val="204"/>
      </rPr>
      <t>Обеспечение мероприятий по переселению граждан из аварийного жилищного фонда</t>
    </r>
  </si>
  <si>
    <r>
      <t xml:space="preserve">Основное  мероприятие 2.2.2                           </t>
    </r>
    <r>
      <rPr>
        <sz val="12"/>
        <color theme="1"/>
        <rFont val="Times New Roman"/>
        <family val="1"/>
        <charset val="204"/>
      </rPr>
  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  </r>
  </si>
  <si>
    <r>
      <rPr>
        <b/>
        <sz val="12"/>
        <rFont val="Times New Roman"/>
        <family val="1"/>
        <charset val="204"/>
      </rPr>
      <t>Основное  мероприятие 1.1.4</t>
    </r>
    <r>
      <rPr>
        <sz val="12"/>
        <rFont val="Times New Roman"/>
        <family val="1"/>
        <charset val="204"/>
      </rPr>
      <t xml:space="preserve"> Обеспечение мероприятий по капитальному ремонту многоквартирных домов</t>
    </r>
  </si>
  <si>
    <t xml:space="preserve">Подпрограмма 5 «Энергосбережение и повышение энергетической эффективности на территории муниципального района «Печора»
</t>
  </si>
  <si>
    <t>Основное мероприятие 3.1.4. Реконструкция, капитальный ремонт и ремонт автомобильных дорог общего пользования местного значения</t>
  </si>
  <si>
    <t xml:space="preserve">
</t>
  </si>
  <si>
    <t>Приложение 2  к изменениям, 
вносимым в постановление 
администрации МР «Печора» от 24.12.2013г. № 2515</t>
  </si>
  <si>
    <t xml:space="preserve">Приложение 2                                                                                                                                                                                                                             к муниципальной программе «Жилье, жилищно-коммунальное   хозяйство                                                                                           и территориальное развитие 
МО МР «Печора»
</t>
  </si>
  <si>
    <t>Основное мероприятие 5.1.2 Обеспечение мероприятий, направленных на энергосбережение жилищно-коммунальных услуг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</si>
</sst>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3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07">
    <xf numFmtId="0" fontId="0" fillId="0" borderId="0" xfId="0"/>
    <xf numFmtId="0" fontId="3" fillId="0" borderId="0" xfId="0" applyFont="1"/>
    <xf numFmtId="0" fontId="0" fillId="2" borderId="0" xfId="0" applyFill="1"/>
    <xf numFmtId="164" fontId="0" fillId="2" borderId="0" xfId="0" applyNumberFormat="1" applyFill="1"/>
    <xf numFmtId="0" fontId="0" fillId="3" borderId="0" xfId="0" applyFill="1"/>
    <xf numFmtId="0" fontId="3" fillId="3" borderId="0" xfId="0" applyFont="1" applyFill="1"/>
    <xf numFmtId="0" fontId="4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top" wrapText="1"/>
    </xf>
    <xf numFmtId="0" fontId="6" fillId="2" borderId="10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165" fontId="1" fillId="2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165" fontId="1" fillId="2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/>
    </xf>
    <xf numFmtId="165" fontId="6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right" vertical="top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165" fontId="7" fillId="2" borderId="0" xfId="0" applyNumberFormat="1" applyFont="1" applyFill="1" applyBorder="1" applyAlignment="1">
      <alignment horizontal="center" vertical="center" wrapText="1"/>
    </xf>
    <xf numFmtId="165" fontId="6" fillId="2" borderId="0" xfId="0" applyNumberFormat="1" applyFont="1" applyFill="1" applyBorder="1" applyAlignment="1">
      <alignment horizontal="center" vertical="center" wrapText="1"/>
    </xf>
    <xf numFmtId="165" fontId="1" fillId="0" borderId="0" xfId="0" applyNumberFormat="1" applyFont="1" applyBorder="1" applyAlignment="1">
      <alignment horizontal="center" vertical="center"/>
    </xf>
    <xf numFmtId="165" fontId="1" fillId="0" borderId="0" xfId="0" applyNumberFormat="1" applyFont="1" applyBorder="1" applyAlignment="1">
      <alignment horizontal="center" vertical="center" wrapText="1"/>
    </xf>
    <xf numFmtId="0" fontId="6" fillId="2" borderId="9" xfId="0" applyFont="1" applyFill="1" applyBorder="1" applyAlignment="1">
      <alignment vertical="top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165" fontId="6" fillId="2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165" fontId="7" fillId="2" borderId="3" xfId="0" applyNumberFormat="1" applyFont="1" applyFill="1" applyBorder="1" applyAlignment="1">
      <alignment horizontal="center" vertical="center" wrapText="1"/>
    </xf>
    <xf numFmtId="165" fontId="6" fillId="4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right" wrapText="1"/>
    </xf>
    <xf numFmtId="0" fontId="2" fillId="2" borderId="2" xfId="0" applyFont="1" applyFill="1" applyBorder="1" applyAlignment="1">
      <alignment vertical="top" wrapText="1"/>
    </xf>
    <xf numFmtId="0" fontId="11" fillId="0" borderId="0" xfId="0" applyFont="1"/>
    <xf numFmtId="165" fontId="4" fillId="2" borderId="0" xfId="0" applyNumberFormat="1" applyFont="1" applyFill="1"/>
    <xf numFmtId="165" fontId="7" fillId="2" borderId="3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right"/>
    </xf>
    <xf numFmtId="165" fontId="2" fillId="2" borderId="1" xfId="0" applyNumberFormat="1" applyFont="1" applyFill="1" applyBorder="1" applyAlignment="1">
      <alignment horizontal="center" vertical="center"/>
    </xf>
    <xf numFmtId="165" fontId="10" fillId="2" borderId="1" xfId="0" applyNumberFormat="1" applyFont="1" applyFill="1" applyBorder="1" applyAlignment="1">
      <alignment vertical="center"/>
    </xf>
    <xf numFmtId="165" fontId="10" fillId="2" borderId="0" xfId="0" applyNumberFormat="1" applyFont="1" applyFill="1" applyAlignment="1">
      <alignment vertical="center"/>
    </xf>
    <xf numFmtId="0" fontId="10" fillId="2" borderId="0" xfId="0" applyFont="1" applyFill="1" applyAlignment="1">
      <alignment horizontal="right" wrapText="1"/>
    </xf>
    <xf numFmtId="0" fontId="10" fillId="0" borderId="0" xfId="0" applyFont="1" applyAlignment="1">
      <alignment horizontal="right" wrapText="1"/>
    </xf>
    <xf numFmtId="0" fontId="2" fillId="2" borderId="2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5" fillId="2" borderId="7" xfId="0" applyFont="1" applyFill="1" applyBorder="1" applyAlignment="1">
      <alignment wrapText="1"/>
    </xf>
    <xf numFmtId="0" fontId="0" fillId="0" borderId="7" xfId="0" applyBorder="1" applyAlignment="1">
      <alignment wrapText="1"/>
    </xf>
    <xf numFmtId="0" fontId="0" fillId="0" borderId="3" xfId="0" applyBorder="1" applyAlignment="1">
      <alignment wrapText="1"/>
    </xf>
    <xf numFmtId="165" fontId="6" fillId="2" borderId="2" xfId="0" applyNumberFormat="1" applyFont="1" applyFill="1" applyBorder="1" applyAlignment="1">
      <alignment horizontal="center" vertical="center" wrapText="1"/>
    </xf>
    <xf numFmtId="165" fontId="6" fillId="2" borderId="3" xfId="0" applyNumberFormat="1" applyFont="1" applyFill="1" applyBorder="1" applyAlignment="1">
      <alignment horizontal="center" vertical="center" wrapText="1"/>
    </xf>
    <xf numFmtId="165" fontId="7" fillId="2" borderId="2" xfId="0" applyNumberFormat="1" applyFont="1" applyFill="1" applyBorder="1" applyAlignment="1">
      <alignment horizontal="center" vertical="center" wrapText="1"/>
    </xf>
    <xf numFmtId="165" fontId="7" fillId="2" borderId="3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2" borderId="2" xfId="0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AC55"/>
  <sheetViews>
    <sheetView tabSelected="1" view="pageBreakPreview" topLeftCell="A4" zoomScale="70" zoomScaleNormal="67" zoomScaleSheetLayoutView="70" workbookViewId="0">
      <selection activeCell="C9" sqref="C9:C11"/>
    </sheetView>
  </sheetViews>
  <sheetFormatPr defaultRowHeight="15" x14ac:dyDescent="0.25"/>
  <cols>
    <col min="1" max="1" width="43.7109375" customWidth="1"/>
    <col min="2" max="2" width="17.140625" customWidth="1"/>
    <col min="3" max="3" width="19.28515625" customWidth="1"/>
    <col min="4" max="4" width="13" customWidth="1"/>
    <col min="5" max="5" width="15.140625" style="2" customWidth="1"/>
    <col min="6" max="6" width="12" style="2" customWidth="1"/>
    <col min="7" max="7" width="11.5703125" style="2" customWidth="1"/>
    <col min="8" max="8" width="11.42578125" style="2" customWidth="1"/>
    <col min="9" max="9" width="12" style="2" customWidth="1"/>
    <col min="10" max="10" width="14" style="2" customWidth="1"/>
    <col min="11" max="11" width="11.85546875" style="2" customWidth="1"/>
    <col min="12" max="12" width="11.42578125" style="2" customWidth="1"/>
    <col min="13" max="13" width="9.7109375" style="2" customWidth="1"/>
    <col min="14" max="14" width="12.5703125" style="2" customWidth="1"/>
    <col min="15" max="15" width="12" style="2" customWidth="1"/>
    <col min="16" max="16" width="11.85546875" style="2" customWidth="1"/>
    <col min="17" max="17" width="11.140625" style="2" customWidth="1"/>
    <col min="18" max="18" width="9.7109375" style="2" customWidth="1"/>
    <col min="19" max="19" width="12.42578125" style="2" customWidth="1"/>
    <col min="20" max="20" width="12.7109375" style="2" bestFit="1" customWidth="1"/>
    <col min="21" max="21" width="11.140625" customWidth="1"/>
    <col min="22" max="22" width="12.7109375" style="2" bestFit="1" customWidth="1"/>
    <col min="23" max="23" width="11.7109375" customWidth="1"/>
    <col min="24" max="24" width="14.140625" customWidth="1"/>
    <col min="25" max="26" width="11.7109375" customWidth="1"/>
  </cols>
  <sheetData>
    <row r="2" spans="1:26" ht="77.25" customHeight="1" x14ac:dyDescent="0.25">
      <c r="B2" s="2"/>
      <c r="C2" s="2"/>
      <c r="D2" s="2"/>
      <c r="O2" s="72"/>
      <c r="P2" s="62"/>
      <c r="Q2" s="63" t="s">
        <v>57</v>
      </c>
      <c r="R2" s="62"/>
      <c r="S2" s="62"/>
      <c r="T2" s="62"/>
      <c r="U2" s="62"/>
      <c r="V2" s="76" t="s">
        <v>58</v>
      </c>
      <c r="W2" s="77"/>
      <c r="X2" s="77"/>
      <c r="Y2" s="2"/>
      <c r="Z2" s="2"/>
    </row>
    <row r="3" spans="1:26" ht="15" customHeight="1" x14ac:dyDescent="0.25">
      <c r="A3" s="2"/>
      <c r="B3" s="2"/>
      <c r="C3" s="2"/>
      <c r="D3" s="2"/>
      <c r="O3" s="90" t="s">
        <v>59</v>
      </c>
      <c r="P3" s="90"/>
      <c r="Q3" s="90"/>
      <c r="R3" s="90"/>
      <c r="S3" s="90"/>
      <c r="T3" s="90"/>
      <c r="U3" s="90"/>
      <c r="V3" s="90"/>
      <c r="W3" s="90"/>
      <c r="X3" s="90"/>
      <c r="Y3" s="33"/>
      <c r="Z3" s="33"/>
    </row>
    <row r="4" spans="1:26" ht="15" customHeight="1" x14ac:dyDescent="0.25">
      <c r="A4" s="2"/>
      <c r="B4" s="2"/>
      <c r="C4" s="2"/>
      <c r="D4" s="3"/>
      <c r="F4" s="3"/>
      <c r="J4" s="3"/>
      <c r="O4" s="90"/>
      <c r="P4" s="90"/>
      <c r="Q4" s="90"/>
      <c r="R4" s="90"/>
      <c r="S4" s="90"/>
      <c r="T4" s="90"/>
      <c r="U4" s="90"/>
      <c r="V4" s="90"/>
      <c r="W4" s="90"/>
      <c r="X4" s="90"/>
      <c r="Y4" s="33"/>
      <c r="Z4" s="33"/>
    </row>
    <row r="5" spans="1:26" ht="15" customHeight="1" x14ac:dyDescent="0.25">
      <c r="A5" s="2"/>
      <c r="B5" s="2"/>
      <c r="C5" s="2"/>
      <c r="D5" s="2"/>
      <c r="E5" s="3"/>
      <c r="K5" s="3"/>
      <c r="O5" s="90"/>
      <c r="P5" s="90"/>
      <c r="Q5" s="90"/>
      <c r="R5" s="90"/>
      <c r="S5" s="90"/>
      <c r="T5" s="90"/>
      <c r="U5" s="90"/>
      <c r="V5" s="90"/>
      <c r="W5" s="90"/>
      <c r="X5" s="90"/>
      <c r="Y5" s="33"/>
      <c r="Z5" s="33"/>
    </row>
    <row r="6" spans="1:26" ht="37.15" customHeight="1" x14ac:dyDescent="0.25">
      <c r="A6" s="2"/>
      <c r="B6" s="2"/>
      <c r="C6" s="2"/>
      <c r="D6" s="2"/>
      <c r="O6" s="90"/>
      <c r="P6" s="90"/>
      <c r="Q6" s="90"/>
      <c r="R6" s="90"/>
      <c r="S6" s="90"/>
      <c r="T6" s="90"/>
      <c r="U6" s="90"/>
      <c r="V6" s="90"/>
      <c r="W6" s="90"/>
      <c r="X6" s="90"/>
      <c r="Y6" s="33"/>
      <c r="Z6" s="33"/>
    </row>
    <row r="7" spans="1:26" ht="41.25" customHeight="1" x14ac:dyDescent="0.25">
      <c r="A7" s="6"/>
      <c r="B7" s="6"/>
      <c r="C7" s="66"/>
      <c r="D7" s="91" t="s">
        <v>47</v>
      </c>
      <c r="E7" s="91"/>
      <c r="F7" s="91"/>
      <c r="G7" s="91"/>
      <c r="H7" s="91"/>
      <c r="I7" s="91"/>
      <c r="J7" s="91"/>
      <c r="K7" s="91"/>
      <c r="L7" s="91"/>
      <c r="M7" s="91"/>
      <c r="N7" s="91"/>
      <c r="O7" s="91"/>
      <c r="P7" s="91"/>
      <c r="Q7" s="91"/>
      <c r="R7" s="91"/>
      <c r="S7" s="91"/>
      <c r="T7" s="91"/>
      <c r="U7" s="91"/>
      <c r="V7" s="91"/>
      <c r="W7" s="91"/>
      <c r="X7" s="91"/>
      <c r="Y7" s="32"/>
      <c r="Z7" s="32"/>
    </row>
    <row r="8" spans="1:26" ht="15.75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spans="1:26" ht="15" customHeight="1" x14ac:dyDescent="0.25">
      <c r="A9" s="92" t="s">
        <v>4</v>
      </c>
      <c r="B9" s="92" t="s">
        <v>5</v>
      </c>
      <c r="C9" s="92" t="s">
        <v>0</v>
      </c>
      <c r="D9" s="93" t="s">
        <v>1</v>
      </c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94"/>
      <c r="T9" s="94"/>
      <c r="U9" s="94"/>
      <c r="V9" s="94"/>
      <c r="W9" s="94"/>
      <c r="X9" s="94"/>
      <c r="Y9" s="36"/>
      <c r="Z9" s="36"/>
    </row>
    <row r="10" spans="1:26" ht="25.15" customHeight="1" x14ac:dyDescent="0.25">
      <c r="A10" s="104"/>
      <c r="B10" s="104"/>
      <c r="C10" s="92"/>
      <c r="D10" s="92" t="s">
        <v>2</v>
      </c>
      <c r="E10" s="93" t="s">
        <v>8</v>
      </c>
      <c r="F10" s="94"/>
      <c r="G10" s="94"/>
      <c r="H10" s="95"/>
      <c r="I10" s="56"/>
      <c r="J10" s="93" t="s">
        <v>9</v>
      </c>
      <c r="K10" s="94"/>
      <c r="L10" s="94"/>
      <c r="M10" s="95"/>
      <c r="N10" s="70"/>
      <c r="O10" s="92" t="s">
        <v>10</v>
      </c>
      <c r="P10" s="92"/>
      <c r="Q10" s="92"/>
      <c r="R10" s="69"/>
      <c r="S10" s="69"/>
      <c r="T10" s="92" t="s">
        <v>11</v>
      </c>
      <c r="U10" s="92"/>
      <c r="V10" s="92"/>
      <c r="W10" s="92"/>
      <c r="X10" s="92"/>
      <c r="Y10" s="36"/>
      <c r="Z10" s="36"/>
    </row>
    <row r="11" spans="1:26" ht="82.9" customHeight="1" x14ac:dyDescent="0.25">
      <c r="A11" s="104"/>
      <c r="B11" s="104"/>
      <c r="C11" s="92"/>
      <c r="D11" s="92"/>
      <c r="E11" s="69" t="s">
        <v>3</v>
      </c>
      <c r="F11" s="69" t="s">
        <v>13</v>
      </c>
      <c r="G11" s="69" t="s">
        <v>14</v>
      </c>
      <c r="H11" s="69" t="s">
        <v>18</v>
      </c>
      <c r="I11" s="69" t="s">
        <v>50</v>
      </c>
      <c r="J11" s="69" t="s">
        <v>3</v>
      </c>
      <c r="K11" s="69" t="s">
        <v>13</v>
      </c>
      <c r="L11" s="69" t="s">
        <v>14</v>
      </c>
      <c r="M11" s="69" t="s">
        <v>18</v>
      </c>
      <c r="N11" s="69" t="s">
        <v>50</v>
      </c>
      <c r="O11" s="69" t="s">
        <v>3</v>
      </c>
      <c r="P11" s="69" t="s">
        <v>13</v>
      </c>
      <c r="Q11" s="69" t="s">
        <v>14</v>
      </c>
      <c r="R11" s="69" t="s">
        <v>18</v>
      </c>
      <c r="S11" s="69" t="s">
        <v>50</v>
      </c>
      <c r="T11" s="69" t="s">
        <v>3</v>
      </c>
      <c r="U11" s="30" t="s">
        <v>13</v>
      </c>
      <c r="V11" s="7" t="s">
        <v>14</v>
      </c>
      <c r="W11" s="54" t="s">
        <v>18</v>
      </c>
      <c r="X11" s="54" t="s">
        <v>50</v>
      </c>
      <c r="Y11" s="36"/>
      <c r="Z11" s="36"/>
    </row>
    <row r="12" spans="1:26" ht="15.75" x14ac:dyDescent="0.25">
      <c r="A12" s="7">
        <v>1</v>
      </c>
      <c r="B12" s="7">
        <v>2</v>
      </c>
      <c r="C12" s="7">
        <v>3</v>
      </c>
      <c r="D12" s="7">
        <v>4</v>
      </c>
      <c r="E12" s="69">
        <v>5</v>
      </c>
      <c r="F12" s="69">
        <v>6</v>
      </c>
      <c r="G12" s="69">
        <v>7</v>
      </c>
      <c r="H12" s="69">
        <v>8</v>
      </c>
      <c r="I12" s="69"/>
      <c r="J12" s="69">
        <v>9</v>
      </c>
      <c r="K12" s="69">
        <v>10</v>
      </c>
      <c r="L12" s="69">
        <v>11</v>
      </c>
      <c r="M12" s="69">
        <v>12</v>
      </c>
      <c r="N12" s="69"/>
      <c r="O12" s="69">
        <v>13</v>
      </c>
      <c r="P12" s="69">
        <v>14</v>
      </c>
      <c r="Q12" s="69">
        <v>15</v>
      </c>
      <c r="R12" s="69">
        <v>12</v>
      </c>
      <c r="S12" s="69"/>
      <c r="T12" s="69">
        <v>16</v>
      </c>
      <c r="U12" s="30">
        <v>17</v>
      </c>
      <c r="V12" s="7">
        <v>17</v>
      </c>
      <c r="W12" s="54">
        <v>18</v>
      </c>
      <c r="X12" s="7">
        <v>18</v>
      </c>
      <c r="Y12" s="36"/>
      <c r="Z12" s="36"/>
    </row>
    <row r="13" spans="1:26" s="4" customFormat="1" ht="15" customHeight="1" x14ac:dyDescent="0.25">
      <c r="A13" s="102" t="s">
        <v>6</v>
      </c>
      <c r="B13" s="92"/>
      <c r="C13" s="105" t="s">
        <v>7</v>
      </c>
      <c r="D13" s="87">
        <f>E13+J13+O13+T13</f>
        <v>2335132.9699999997</v>
      </c>
      <c r="E13" s="87">
        <f>F13+G13+H13+I13</f>
        <v>1130906.0699999998</v>
      </c>
      <c r="F13" s="87">
        <f>F15+F17+F18+F19</f>
        <v>330939.78000000003</v>
      </c>
      <c r="G13" s="87">
        <f t="shared" ref="G13:I13" si="0">G15+G17+G18+G19</f>
        <v>471282.38999999996</v>
      </c>
      <c r="H13" s="87">
        <f t="shared" si="0"/>
        <v>0</v>
      </c>
      <c r="I13" s="87">
        <f t="shared" si="0"/>
        <v>328683.89999999997</v>
      </c>
      <c r="J13" s="87">
        <f>K13+L13+M13+N13</f>
        <v>649448.5</v>
      </c>
      <c r="K13" s="87">
        <f t="shared" ref="K13:N13" si="1">K15+K17+K18+K19</f>
        <v>150252.4</v>
      </c>
      <c r="L13" s="87">
        <f t="shared" si="1"/>
        <v>171884</v>
      </c>
      <c r="M13" s="87">
        <f t="shared" si="1"/>
        <v>2166.4</v>
      </c>
      <c r="N13" s="87">
        <f t="shared" si="1"/>
        <v>325145.7</v>
      </c>
      <c r="O13" s="87">
        <f>P13+Q13+R13+S13</f>
        <v>378841.59999999998</v>
      </c>
      <c r="P13" s="87">
        <f t="shared" ref="P13:S13" si="2">P15+P17+P18+P19</f>
        <v>77363.899999999994</v>
      </c>
      <c r="Q13" s="87">
        <f t="shared" si="2"/>
        <v>118637.9</v>
      </c>
      <c r="R13" s="87">
        <f t="shared" si="2"/>
        <v>1458</v>
      </c>
      <c r="S13" s="87">
        <f t="shared" si="2"/>
        <v>181381.8</v>
      </c>
      <c r="T13" s="87">
        <f>U13+V13+W13+X13</f>
        <v>175936.8</v>
      </c>
      <c r="U13" s="87">
        <f>U15+U17+U18+U19</f>
        <v>63169.599999999999</v>
      </c>
      <c r="V13" s="87">
        <f t="shared" ref="V13:X13" si="3">V15+V17+V18+V19</f>
        <v>61591.199999999997</v>
      </c>
      <c r="W13" s="87">
        <f t="shared" si="3"/>
        <v>2880.8</v>
      </c>
      <c r="X13" s="87">
        <f t="shared" si="3"/>
        <v>48295.199999999997</v>
      </c>
      <c r="Y13" s="37"/>
      <c r="Z13" s="37"/>
    </row>
    <row r="14" spans="1:26" s="4" customFormat="1" ht="50.25" customHeight="1" x14ac:dyDescent="0.25">
      <c r="A14" s="103"/>
      <c r="B14" s="92"/>
      <c r="C14" s="106"/>
      <c r="D14" s="88"/>
      <c r="E14" s="88"/>
      <c r="F14" s="88"/>
      <c r="G14" s="88"/>
      <c r="H14" s="88"/>
      <c r="I14" s="88"/>
      <c r="J14" s="88"/>
      <c r="K14" s="88"/>
      <c r="L14" s="88"/>
      <c r="M14" s="88"/>
      <c r="N14" s="88"/>
      <c r="O14" s="88"/>
      <c r="P14" s="88"/>
      <c r="Q14" s="88"/>
      <c r="R14" s="88"/>
      <c r="S14" s="88"/>
      <c r="T14" s="88"/>
      <c r="U14" s="88"/>
      <c r="V14" s="88"/>
      <c r="W14" s="88"/>
      <c r="X14" s="88"/>
      <c r="Y14" s="37"/>
      <c r="Z14" s="37"/>
    </row>
    <row r="15" spans="1:26" ht="15" customHeight="1" x14ac:dyDescent="0.25">
      <c r="A15" s="103"/>
      <c r="B15" s="92" t="s">
        <v>12</v>
      </c>
      <c r="C15" s="92" t="s">
        <v>12</v>
      </c>
      <c r="D15" s="85">
        <f>E15+J15+O15+T15</f>
        <v>2328041.17</v>
      </c>
      <c r="E15" s="85">
        <f>F15+G15+H15+I15</f>
        <v>1129906.0699999998</v>
      </c>
      <c r="F15" s="85">
        <f>F22+F34+F38+F48</f>
        <v>329939.78000000003</v>
      </c>
      <c r="G15" s="84">
        <f>G22+G34+G38+G47</f>
        <v>471282.38999999996</v>
      </c>
      <c r="H15" s="84">
        <f t="shared" ref="H15:I15" si="4">H22+H34+H38+H47</f>
        <v>0</v>
      </c>
      <c r="I15" s="84">
        <f t="shared" si="4"/>
        <v>328683.89999999997</v>
      </c>
      <c r="J15" s="85">
        <f>K15+L15+M15+N15</f>
        <v>647441.60000000009</v>
      </c>
      <c r="K15" s="84">
        <f>K22+K34+K38+K47</f>
        <v>148245.5</v>
      </c>
      <c r="L15" s="84">
        <f t="shared" ref="L15:N15" si="5">L22+L34+L38+L47</f>
        <v>171884</v>
      </c>
      <c r="M15" s="84">
        <f t="shared" si="5"/>
        <v>2166.4</v>
      </c>
      <c r="N15" s="84">
        <f t="shared" si="5"/>
        <v>325145.7</v>
      </c>
      <c r="O15" s="85">
        <f>P15+Q15+R15+S15</f>
        <v>376790.19999999995</v>
      </c>
      <c r="P15" s="84">
        <f>P22+P34+P38+P47</f>
        <v>75312.5</v>
      </c>
      <c r="Q15" s="84">
        <f t="shared" ref="Q15:S15" si="6">Q22+Q34+Q38+Q47</f>
        <v>118637.9</v>
      </c>
      <c r="R15" s="84">
        <f t="shared" si="6"/>
        <v>1458</v>
      </c>
      <c r="S15" s="84">
        <f t="shared" si="6"/>
        <v>181381.8</v>
      </c>
      <c r="T15" s="85">
        <f>U15+V15+W15+X15</f>
        <v>173903.3</v>
      </c>
      <c r="U15" s="84">
        <f>U22+U34+U38+U47</f>
        <v>61136.1</v>
      </c>
      <c r="V15" s="84">
        <f t="shared" ref="V15:X15" si="7">V22+V34+V38+V47</f>
        <v>61591.199999999997</v>
      </c>
      <c r="W15" s="84">
        <f t="shared" si="7"/>
        <v>2880.8</v>
      </c>
      <c r="X15" s="84">
        <f t="shared" si="7"/>
        <v>48295.199999999997</v>
      </c>
      <c r="Y15" s="38"/>
      <c r="Z15" s="38"/>
    </row>
    <row r="16" spans="1:26" ht="33.75" customHeight="1" x14ac:dyDescent="0.25">
      <c r="A16" s="103"/>
      <c r="B16" s="98"/>
      <c r="C16" s="98"/>
      <c r="D16" s="89"/>
      <c r="E16" s="89"/>
      <c r="F16" s="89"/>
      <c r="G16" s="85"/>
      <c r="H16" s="85"/>
      <c r="I16" s="85"/>
      <c r="J16" s="89"/>
      <c r="K16" s="85"/>
      <c r="L16" s="85"/>
      <c r="M16" s="85"/>
      <c r="N16" s="85"/>
      <c r="O16" s="89"/>
      <c r="P16" s="85"/>
      <c r="Q16" s="85"/>
      <c r="R16" s="85"/>
      <c r="S16" s="85"/>
      <c r="T16" s="89"/>
      <c r="U16" s="85"/>
      <c r="V16" s="85"/>
      <c r="W16" s="85"/>
      <c r="X16" s="85"/>
      <c r="Y16" s="38"/>
      <c r="Z16" s="38"/>
    </row>
    <row r="17" spans="1:26" ht="86.25" customHeight="1" x14ac:dyDescent="0.25">
      <c r="A17" s="81"/>
      <c r="B17" s="7" t="s">
        <v>16</v>
      </c>
      <c r="C17" s="7" t="s">
        <v>16</v>
      </c>
      <c r="D17" s="24">
        <f>SUM(E17,J17,O17,T17)</f>
        <v>7091.8</v>
      </c>
      <c r="E17" s="71">
        <f>SUM(F17:H17)</f>
        <v>1000</v>
      </c>
      <c r="F17" s="71">
        <f>F23</f>
        <v>1000</v>
      </c>
      <c r="G17" s="71">
        <f t="shared" ref="G17:I17" si="8">G23</f>
        <v>0</v>
      </c>
      <c r="H17" s="71">
        <f t="shared" si="8"/>
        <v>0</v>
      </c>
      <c r="I17" s="71">
        <f t="shared" si="8"/>
        <v>0</v>
      </c>
      <c r="J17" s="71">
        <f>SUM(K17:M17)</f>
        <v>2006.9</v>
      </c>
      <c r="K17" s="71">
        <f t="shared" ref="K17:N17" si="9">K23</f>
        <v>2006.9</v>
      </c>
      <c r="L17" s="71">
        <f t="shared" si="9"/>
        <v>0</v>
      </c>
      <c r="M17" s="71">
        <f t="shared" si="9"/>
        <v>0</v>
      </c>
      <c r="N17" s="71">
        <f t="shared" si="9"/>
        <v>0</v>
      </c>
      <c r="O17" s="71">
        <f>SUM(P17:Q17)</f>
        <v>2051.4</v>
      </c>
      <c r="P17" s="71">
        <f t="shared" ref="P17:S17" si="10">P23</f>
        <v>2051.4</v>
      </c>
      <c r="Q17" s="71">
        <f t="shared" si="10"/>
        <v>0</v>
      </c>
      <c r="R17" s="71">
        <f t="shared" si="10"/>
        <v>0</v>
      </c>
      <c r="S17" s="71">
        <f t="shared" si="10"/>
        <v>0</v>
      </c>
      <c r="T17" s="71">
        <f>U17</f>
        <v>2033.5</v>
      </c>
      <c r="U17" s="57">
        <f>U23</f>
        <v>2033.5</v>
      </c>
      <c r="V17" s="57">
        <f t="shared" ref="V17:X17" si="11">V23</f>
        <v>0</v>
      </c>
      <c r="W17" s="57">
        <f t="shared" si="11"/>
        <v>0</v>
      </c>
      <c r="X17" s="57">
        <f t="shared" si="11"/>
        <v>0</v>
      </c>
      <c r="Y17" s="38"/>
      <c r="Z17" s="38"/>
    </row>
    <row r="18" spans="1:26" ht="76.5" customHeight="1" x14ac:dyDescent="0.25">
      <c r="A18" s="82"/>
      <c r="B18" s="21" t="s">
        <v>21</v>
      </c>
      <c r="C18" s="21" t="s">
        <v>21</v>
      </c>
      <c r="D18" s="60">
        <f>SUM(E18+J18+O18+T18)</f>
        <v>0</v>
      </c>
      <c r="E18" s="71">
        <f t="shared" ref="E18:E19" si="12">SUM(F18+G18)</f>
        <v>0</v>
      </c>
      <c r="F18" s="22">
        <v>0</v>
      </c>
      <c r="G18" s="22">
        <v>0</v>
      </c>
      <c r="H18" s="22">
        <v>0</v>
      </c>
      <c r="I18" s="22">
        <v>0</v>
      </c>
      <c r="J18" s="73">
        <f>K18+L18+M18</f>
        <v>0</v>
      </c>
      <c r="K18" s="22">
        <v>0</v>
      </c>
      <c r="L18" s="22">
        <v>0</v>
      </c>
      <c r="M18" s="22">
        <v>0</v>
      </c>
      <c r="N18" s="22">
        <v>0</v>
      </c>
      <c r="O18" s="73">
        <f>P18+Q18</f>
        <v>0</v>
      </c>
      <c r="P18" s="22">
        <v>0</v>
      </c>
      <c r="Q18" s="22">
        <v>0</v>
      </c>
      <c r="R18" s="22">
        <v>0</v>
      </c>
      <c r="S18" s="22">
        <v>0</v>
      </c>
      <c r="T18" s="73">
        <f>SUM(U18:X18)</f>
        <v>0</v>
      </c>
      <c r="U18" s="22">
        <v>0</v>
      </c>
      <c r="V18" s="23">
        <v>0</v>
      </c>
      <c r="W18" s="23">
        <v>0</v>
      </c>
      <c r="X18" s="23">
        <v>0</v>
      </c>
      <c r="Y18" s="38"/>
      <c r="Z18" s="38"/>
    </row>
    <row r="19" spans="1:26" ht="69.75" customHeight="1" x14ac:dyDescent="0.25">
      <c r="A19" s="83"/>
      <c r="B19" s="21" t="s">
        <v>22</v>
      </c>
      <c r="C19" s="21" t="s">
        <v>22</v>
      </c>
      <c r="D19" s="60">
        <f>SUM(E19+J19+O19+T19)</f>
        <v>0</v>
      </c>
      <c r="E19" s="71">
        <f t="shared" si="12"/>
        <v>0</v>
      </c>
      <c r="F19" s="22">
        <v>0</v>
      </c>
      <c r="G19" s="22">
        <v>0</v>
      </c>
      <c r="H19" s="22">
        <v>0</v>
      </c>
      <c r="I19" s="22">
        <v>0</v>
      </c>
      <c r="J19" s="73">
        <f t="shared" ref="J19" si="13">K19+L19+M19</f>
        <v>0</v>
      </c>
      <c r="K19" s="22">
        <v>0</v>
      </c>
      <c r="L19" s="22">
        <v>0</v>
      </c>
      <c r="M19" s="22">
        <v>0</v>
      </c>
      <c r="N19" s="22">
        <v>0</v>
      </c>
      <c r="O19" s="73">
        <f>P19+Q19</f>
        <v>0</v>
      </c>
      <c r="P19" s="22">
        <v>0</v>
      </c>
      <c r="Q19" s="22">
        <v>0</v>
      </c>
      <c r="R19" s="22">
        <v>0</v>
      </c>
      <c r="S19" s="22">
        <v>0</v>
      </c>
      <c r="T19" s="73">
        <f>SUM(U19:X19)</f>
        <v>0</v>
      </c>
      <c r="U19" s="22">
        <v>0</v>
      </c>
      <c r="V19" s="23">
        <v>0</v>
      </c>
      <c r="W19" s="23">
        <v>0</v>
      </c>
      <c r="X19" s="23">
        <v>0</v>
      </c>
      <c r="Y19" s="38"/>
      <c r="Z19" s="38"/>
    </row>
    <row r="20" spans="1:26" s="4" customFormat="1" ht="78" customHeight="1" x14ac:dyDescent="0.25">
      <c r="A20" s="78" t="s">
        <v>32</v>
      </c>
      <c r="B20" s="96"/>
      <c r="C20" s="96" t="s">
        <v>7</v>
      </c>
      <c r="D20" s="86">
        <f>E20+J20+O20+T20</f>
        <v>375692.63</v>
      </c>
      <c r="E20" s="86">
        <f>F20+G20+H20+I20</f>
        <v>189863.83000000002</v>
      </c>
      <c r="F20" s="86">
        <f>F22+F23</f>
        <v>178769.24000000002</v>
      </c>
      <c r="G20" s="86">
        <f t="shared" ref="G20:I20" si="14">G22+G23</f>
        <v>7617.7900000000009</v>
      </c>
      <c r="H20" s="86">
        <f t="shared" si="14"/>
        <v>0</v>
      </c>
      <c r="I20" s="86">
        <f t="shared" si="14"/>
        <v>3476.8</v>
      </c>
      <c r="J20" s="86">
        <f>K20+L20+M20+N20</f>
        <v>88569.3</v>
      </c>
      <c r="K20" s="86">
        <f t="shared" ref="K20:N20" si="15">K22+K23</f>
        <v>77014</v>
      </c>
      <c r="L20" s="86">
        <f t="shared" si="15"/>
        <v>11555.3</v>
      </c>
      <c r="M20" s="86">
        <f t="shared" si="15"/>
        <v>0</v>
      </c>
      <c r="N20" s="86">
        <f t="shared" si="15"/>
        <v>0</v>
      </c>
      <c r="O20" s="86">
        <f>P20+Q20+R20+S20</f>
        <v>50654.5</v>
      </c>
      <c r="P20" s="86">
        <f t="shared" ref="P20:S20" si="16">P22+P23</f>
        <v>38711.4</v>
      </c>
      <c r="Q20" s="86">
        <f t="shared" si="16"/>
        <v>11943.1</v>
      </c>
      <c r="R20" s="86">
        <f t="shared" si="16"/>
        <v>0</v>
      </c>
      <c r="S20" s="86">
        <f t="shared" si="16"/>
        <v>0</v>
      </c>
      <c r="T20" s="86">
        <f>U20+V20+W20+X20</f>
        <v>46605</v>
      </c>
      <c r="U20" s="86">
        <f t="shared" ref="U20:X20" si="17">U22+U23</f>
        <v>39844.9</v>
      </c>
      <c r="V20" s="86">
        <f t="shared" si="17"/>
        <v>6760.1</v>
      </c>
      <c r="W20" s="86">
        <f t="shared" si="17"/>
        <v>0</v>
      </c>
      <c r="X20" s="86">
        <f t="shared" si="17"/>
        <v>0</v>
      </c>
      <c r="Y20" s="37"/>
      <c r="Z20" s="37"/>
    </row>
    <row r="21" spans="1:26" s="4" customFormat="1" ht="9" customHeight="1" x14ac:dyDescent="0.25">
      <c r="A21" s="79"/>
      <c r="B21" s="97"/>
      <c r="C21" s="97"/>
      <c r="D21" s="87"/>
      <c r="E21" s="87"/>
      <c r="F21" s="87"/>
      <c r="G21" s="87"/>
      <c r="H21" s="87"/>
      <c r="I21" s="87"/>
      <c r="J21" s="87"/>
      <c r="K21" s="87"/>
      <c r="L21" s="87"/>
      <c r="M21" s="87"/>
      <c r="N21" s="87"/>
      <c r="O21" s="87"/>
      <c r="P21" s="87"/>
      <c r="Q21" s="87"/>
      <c r="R21" s="87"/>
      <c r="S21" s="87"/>
      <c r="T21" s="87"/>
      <c r="U21" s="87"/>
      <c r="V21" s="87"/>
      <c r="W21" s="87"/>
      <c r="X21" s="87"/>
      <c r="Y21" s="37"/>
      <c r="Z21" s="37"/>
    </row>
    <row r="22" spans="1:26" s="4" customFormat="1" ht="59.25" customHeight="1" x14ac:dyDescent="0.25">
      <c r="A22" s="79"/>
      <c r="B22" s="9" t="s">
        <v>15</v>
      </c>
      <c r="C22" s="9" t="s">
        <v>12</v>
      </c>
      <c r="D22" s="58">
        <f t="shared" ref="D22:D32" si="18">E22+J22+O22+T22</f>
        <v>368600.83</v>
      </c>
      <c r="E22" s="67">
        <f>F22+G22+H22+I22</f>
        <v>188863.83000000002</v>
      </c>
      <c r="F22" s="67">
        <f>F24+F25+F26+F27+F28+F29+F31+F32</f>
        <v>177769.24000000002</v>
      </c>
      <c r="G22" s="67">
        <f>G24+G25+G26+G27+G28+G29+G31+G32</f>
        <v>7617.7900000000009</v>
      </c>
      <c r="H22" s="67">
        <f t="shared" ref="H22:I22" si="19">H24+H25+H26+H27+H28+H29+H31+H32</f>
        <v>0</v>
      </c>
      <c r="I22" s="67">
        <f t="shared" si="19"/>
        <v>3476.8</v>
      </c>
      <c r="J22" s="67">
        <f>K22+L22+M22+N22</f>
        <v>86562.400000000009</v>
      </c>
      <c r="K22" s="67">
        <f>K24+K25+K26+K27+K28+K29+K31+K32</f>
        <v>75007.100000000006</v>
      </c>
      <c r="L22" s="67">
        <f t="shared" ref="L22:N22" si="20">L24+L25+L26+L27+L28+L29+L31+L32</f>
        <v>11555.3</v>
      </c>
      <c r="M22" s="67">
        <f t="shared" si="20"/>
        <v>0</v>
      </c>
      <c r="N22" s="67">
        <f t="shared" si="20"/>
        <v>0</v>
      </c>
      <c r="O22" s="67">
        <f>P22+Q22+R22+S22</f>
        <v>48603.1</v>
      </c>
      <c r="P22" s="67">
        <f>P24+P25+P26+P27+P28+P29+P31+P32</f>
        <v>36660</v>
      </c>
      <c r="Q22" s="67">
        <f t="shared" ref="Q22:S22" si="21">Q24+Q25+Q26+Q27+Q28+Q29+Q31+Q32</f>
        <v>11943.1</v>
      </c>
      <c r="R22" s="67">
        <f t="shared" si="21"/>
        <v>0</v>
      </c>
      <c r="S22" s="67">
        <f t="shared" si="21"/>
        <v>0</v>
      </c>
      <c r="T22" s="67">
        <f>U22+V22+W22+X22</f>
        <v>44571.5</v>
      </c>
      <c r="U22" s="58">
        <f>U24+U25+U26+U27+U28+U29+U31+U32</f>
        <v>37811.4</v>
      </c>
      <c r="V22" s="58">
        <f t="shared" ref="V22:X22" si="22">V24+V25+V26+V27+V28+V29+V31+V32</f>
        <v>6760.1</v>
      </c>
      <c r="W22" s="58">
        <f t="shared" si="22"/>
        <v>0</v>
      </c>
      <c r="X22" s="58">
        <f t="shared" si="22"/>
        <v>0</v>
      </c>
      <c r="Y22" s="37"/>
      <c r="Z22" s="37"/>
    </row>
    <row r="23" spans="1:26" s="4" customFormat="1" ht="87.75" customHeight="1" x14ac:dyDescent="0.25">
      <c r="A23" s="80"/>
      <c r="B23" s="61" t="s">
        <v>16</v>
      </c>
      <c r="C23" s="61" t="s">
        <v>12</v>
      </c>
      <c r="D23" s="58">
        <f t="shared" si="18"/>
        <v>7091.8</v>
      </c>
      <c r="E23" s="67">
        <f>F23+G23+H23+I23</f>
        <v>1000</v>
      </c>
      <c r="F23" s="67">
        <f>F30</f>
        <v>1000</v>
      </c>
      <c r="G23" s="67">
        <f t="shared" ref="G23:I23" si="23">G30</f>
        <v>0</v>
      </c>
      <c r="H23" s="67">
        <f t="shared" si="23"/>
        <v>0</v>
      </c>
      <c r="I23" s="67">
        <f t="shared" si="23"/>
        <v>0</v>
      </c>
      <c r="J23" s="67">
        <f>K23+L23+M23+N23</f>
        <v>2006.9</v>
      </c>
      <c r="K23" s="67">
        <f t="shared" ref="K23:N23" si="24">K30</f>
        <v>2006.9</v>
      </c>
      <c r="L23" s="67">
        <f t="shared" si="24"/>
        <v>0</v>
      </c>
      <c r="M23" s="67">
        <f t="shared" si="24"/>
        <v>0</v>
      </c>
      <c r="N23" s="67">
        <f t="shared" si="24"/>
        <v>0</v>
      </c>
      <c r="O23" s="67">
        <f>P23+Q23+R23+S23</f>
        <v>2051.4</v>
      </c>
      <c r="P23" s="67">
        <f t="shared" ref="P23:S23" si="25">P30</f>
        <v>2051.4</v>
      </c>
      <c r="Q23" s="67">
        <f t="shared" si="25"/>
        <v>0</v>
      </c>
      <c r="R23" s="67">
        <f t="shared" si="25"/>
        <v>0</v>
      </c>
      <c r="S23" s="67">
        <f t="shared" si="25"/>
        <v>0</v>
      </c>
      <c r="T23" s="67">
        <f>U23+V23+W23+X23</f>
        <v>2033.5</v>
      </c>
      <c r="U23" s="58">
        <f t="shared" ref="U23:X23" si="26">U30</f>
        <v>2033.5</v>
      </c>
      <c r="V23" s="58">
        <f t="shared" si="26"/>
        <v>0</v>
      </c>
      <c r="W23" s="58">
        <f t="shared" si="26"/>
        <v>0</v>
      </c>
      <c r="X23" s="58">
        <f t="shared" si="26"/>
        <v>0</v>
      </c>
      <c r="Y23" s="37"/>
      <c r="Z23" s="37"/>
    </row>
    <row r="24" spans="1:26" ht="93" customHeight="1" x14ac:dyDescent="0.25">
      <c r="A24" s="15" t="s">
        <v>19</v>
      </c>
      <c r="B24" s="7" t="s">
        <v>34</v>
      </c>
      <c r="C24" s="7" t="s">
        <v>12</v>
      </c>
      <c r="D24" s="24">
        <f t="shared" si="18"/>
        <v>2112.4</v>
      </c>
      <c r="E24" s="71">
        <f t="shared" ref="E24" si="27">SUM(F24:H24)</f>
        <v>2112.4</v>
      </c>
      <c r="F24" s="71">
        <v>2112.4</v>
      </c>
      <c r="G24" s="71">
        <v>0</v>
      </c>
      <c r="H24" s="71">
        <v>0</v>
      </c>
      <c r="I24" s="71">
        <v>0</v>
      </c>
      <c r="J24" s="71">
        <f>SUM(K24:M24)</f>
        <v>0</v>
      </c>
      <c r="K24" s="71">
        <v>0</v>
      </c>
      <c r="L24" s="71">
        <v>0</v>
      </c>
      <c r="M24" s="71">
        <v>0</v>
      </c>
      <c r="N24" s="71">
        <v>0</v>
      </c>
      <c r="O24" s="71">
        <f>SUM(P24:Q24)</f>
        <v>0</v>
      </c>
      <c r="P24" s="71">
        <v>0</v>
      </c>
      <c r="Q24" s="71">
        <v>0</v>
      </c>
      <c r="R24" s="71">
        <v>0</v>
      </c>
      <c r="S24" s="71">
        <v>0</v>
      </c>
      <c r="T24" s="71">
        <f>SUM(V24:X24)</f>
        <v>0</v>
      </c>
      <c r="U24" s="27">
        <v>0</v>
      </c>
      <c r="V24" s="27">
        <v>0</v>
      </c>
      <c r="W24" s="53">
        <v>0</v>
      </c>
      <c r="X24" s="24">
        <v>0</v>
      </c>
      <c r="Y24" s="38"/>
      <c r="Z24" s="38"/>
    </row>
    <row r="25" spans="1:26" ht="159" customHeight="1" x14ac:dyDescent="0.25">
      <c r="A25" s="16" t="s">
        <v>42</v>
      </c>
      <c r="B25" s="43" t="s">
        <v>36</v>
      </c>
      <c r="C25" s="9" t="s">
        <v>12</v>
      </c>
      <c r="D25" s="57">
        <f t="shared" si="18"/>
        <v>39058.93</v>
      </c>
      <c r="E25" s="71">
        <f>F25+G25</f>
        <v>23344.73</v>
      </c>
      <c r="F25" s="71">
        <v>22300</v>
      </c>
      <c r="G25" s="71">
        <v>1044.73</v>
      </c>
      <c r="H25" s="71">
        <v>0</v>
      </c>
      <c r="I25" s="71">
        <v>0</v>
      </c>
      <c r="J25" s="71">
        <f>K25+L25</f>
        <v>7857.1</v>
      </c>
      <c r="K25" s="71">
        <v>2357.1</v>
      </c>
      <c r="L25" s="71">
        <f>3000+2500</f>
        <v>5500</v>
      </c>
      <c r="M25" s="71">
        <v>0</v>
      </c>
      <c r="N25" s="71">
        <v>0</v>
      </c>
      <c r="O25" s="71">
        <f>P25+Q25</f>
        <v>7857.1</v>
      </c>
      <c r="P25" s="71">
        <f>1285.7+1071.4</f>
        <v>2357.1000000000004</v>
      </c>
      <c r="Q25" s="71">
        <f>3000+2500</f>
        <v>5500</v>
      </c>
      <c r="R25" s="71">
        <v>0</v>
      </c>
      <c r="S25" s="71">
        <v>0</v>
      </c>
      <c r="T25" s="71">
        <f>V25+X25</f>
        <v>0</v>
      </c>
      <c r="U25" s="44">
        <v>0</v>
      </c>
      <c r="V25" s="44">
        <v>0</v>
      </c>
      <c r="W25" s="53">
        <v>0</v>
      </c>
      <c r="X25" s="44">
        <v>0</v>
      </c>
      <c r="Y25" s="38"/>
      <c r="Z25" s="38"/>
    </row>
    <row r="26" spans="1:26" ht="160.5" customHeight="1" x14ac:dyDescent="0.25">
      <c r="A26" s="15" t="s">
        <v>43</v>
      </c>
      <c r="B26" s="10" t="s">
        <v>38</v>
      </c>
      <c r="C26" s="10" t="s">
        <v>12</v>
      </c>
      <c r="D26" s="57">
        <f t="shared" si="18"/>
        <v>0</v>
      </c>
      <c r="E26" s="71">
        <f t="shared" ref="E26" si="28">SUM(F26:H26)</f>
        <v>0</v>
      </c>
      <c r="F26" s="71">
        <v>0</v>
      </c>
      <c r="G26" s="71">
        <v>0</v>
      </c>
      <c r="H26" s="71">
        <v>0</v>
      </c>
      <c r="I26" s="71">
        <v>0</v>
      </c>
      <c r="J26" s="71">
        <f>SUM(K26:M26)</f>
        <v>0</v>
      </c>
      <c r="K26" s="71">
        <v>0</v>
      </c>
      <c r="L26" s="71">
        <v>0</v>
      </c>
      <c r="M26" s="71">
        <v>0</v>
      </c>
      <c r="N26" s="71">
        <v>0</v>
      </c>
      <c r="O26" s="71">
        <f>SUM(P26:Q26)</f>
        <v>0</v>
      </c>
      <c r="P26" s="71">
        <v>0</v>
      </c>
      <c r="Q26" s="71">
        <v>0</v>
      </c>
      <c r="R26" s="71">
        <v>0</v>
      </c>
      <c r="S26" s="71">
        <v>0</v>
      </c>
      <c r="T26" s="71">
        <f>SUM(V26:X26)</f>
        <v>0</v>
      </c>
      <c r="U26" s="44">
        <v>0</v>
      </c>
      <c r="V26" s="44">
        <v>0</v>
      </c>
      <c r="W26" s="53">
        <v>0</v>
      </c>
      <c r="X26" s="44">
        <v>0</v>
      </c>
      <c r="Y26" s="38"/>
      <c r="Z26" s="38"/>
    </row>
    <row r="27" spans="1:26" ht="118.5" customHeight="1" x14ac:dyDescent="0.25">
      <c r="A27" s="15" t="s">
        <v>54</v>
      </c>
      <c r="B27" s="43" t="s">
        <v>12</v>
      </c>
      <c r="C27" s="43" t="s">
        <v>12</v>
      </c>
      <c r="D27" s="57">
        <f t="shared" si="18"/>
        <v>63245.630000000005</v>
      </c>
      <c r="E27" s="35">
        <f>F27+G27+H27+I27</f>
        <v>22631.329999999998</v>
      </c>
      <c r="F27" s="35">
        <v>15382.33</v>
      </c>
      <c r="G27" s="35">
        <v>3772.2</v>
      </c>
      <c r="H27" s="35">
        <v>0</v>
      </c>
      <c r="I27" s="35">
        <v>3476.8</v>
      </c>
      <c r="J27" s="35">
        <f t="shared" ref="J27" si="29">K27+L27</f>
        <v>14500</v>
      </c>
      <c r="K27" s="35">
        <f>9500+5000</f>
        <v>14500</v>
      </c>
      <c r="L27" s="35">
        <v>0</v>
      </c>
      <c r="M27" s="35">
        <v>0</v>
      </c>
      <c r="N27" s="35">
        <v>0</v>
      </c>
      <c r="O27" s="35">
        <f>P27+Q27+R27+S27</f>
        <v>12302.9</v>
      </c>
      <c r="P27" s="35">
        <f>7302.9+5000</f>
        <v>12302.9</v>
      </c>
      <c r="Q27" s="35">
        <v>0</v>
      </c>
      <c r="R27" s="35">
        <v>0</v>
      </c>
      <c r="S27" s="35">
        <v>0</v>
      </c>
      <c r="T27" s="35">
        <f>U27+V27+W27+X27</f>
        <v>13811.4</v>
      </c>
      <c r="U27" s="35">
        <f>8811.4+5000</f>
        <v>13811.4</v>
      </c>
      <c r="V27" s="44">
        <v>0</v>
      </c>
      <c r="W27" s="53">
        <v>0</v>
      </c>
      <c r="X27" s="44">
        <v>0</v>
      </c>
      <c r="Y27" s="38"/>
      <c r="Z27" s="38"/>
    </row>
    <row r="28" spans="1:26" ht="155.25" customHeight="1" x14ac:dyDescent="0.25">
      <c r="A28" s="41" t="s">
        <v>44</v>
      </c>
      <c r="B28" s="43" t="s">
        <v>35</v>
      </c>
      <c r="C28" s="9" t="s">
        <v>12</v>
      </c>
      <c r="D28" s="57">
        <f t="shared" si="18"/>
        <v>150</v>
      </c>
      <c r="E28" s="71">
        <f>SUM(F28:H28)</f>
        <v>0</v>
      </c>
      <c r="F28" s="71">
        <v>0</v>
      </c>
      <c r="G28" s="71">
        <v>0</v>
      </c>
      <c r="H28" s="71">
        <v>0</v>
      </c>
      <c r="I28" s="71">
        <v>0</v>
      </c>
      <c r="J28" s="71">
        <f>SUM(K28:M28)</f>
        <v>150</v>
      </c>
      <c r="K28" s="71">
        <v>150</v>
      </c>
      <c r="L28" s="71">
        <v>0</v>
      </c>
      <c r="M28" s="71">
        <v>0</v>
      </c>
      <c r="N28" s="71">
        <v>0</v>
      </c>
      <c r="O28" s="71">
        <f>SUM(P28:R28)</f>
        <v>0</v>
      </c>
      <c r="P28" s="71">
        <v>0</v>
      </c>
      <c r="Q28" s="71">
        <v>0</v>
      </c>
      <c r="R28" s="71">
        <v>0</v>
      </c>
      <c r="S28" s="71">
        <v>0</v>
      </c>
      <c r="T28" s="71">
        <f>SUM(U28:X28)</f>
        <v>0</v>
      </c>
      <c r="U28" s="44">
        <v>0</v>
      </c>
      <c r="V28" s="44">
        <v>0</v>
      </c>
      <c r="W28" s="53">
        <v>0</v>
      </c>
      <c r="X28" s="44">
        <v>0</v>
      </c>
      <c r="Y28" s="38"/>
      <c r="Z28" s="38"/>
    </row>
    <row r="29" spans="1:26" ht="155.25" customHeight="1" x14ac:dyDescent="0.25">
      <c r="A29" s="15" t="s">
        <v>45</v>
      </c>
      <c r="B29" s="47" t="s">
        <v>36</v>
      </c>
      <c r="C29" s="10" t="s">
        <v>12</v>
      </c>
      <c r="D29" s="57">
        <f t="shared" si="18"/>
        <v>233974.51</v>
      </c>
      <c r="E29" s="71">
        <f t="shared" ref="E29" si="30">SUM(F29:H29)</f>
        <v>135974.51</v>
      </c>
      <c r="F29" s="71">
        <v>135974.51</v>
      </c>
      <c r="G29" s="71">
        <v>0</v>
      </c>
      <c r="H29" s="71">
        <v>0</v>
      </c>
      <c r="I29" s="71">
        <v>0</v>
      </c>
      <c r="J29" s="71">
        <f t="shared" ref="J29:J31" si="31">K29+L29</f>
        <v>56000</v>
      </c>
      <c r="K29" s="71">
        <v>56000</v>
      </c>
      <c r="L29" s="71">
        <v>0</v>
      </c>
      <c r="M29" s="71">
        <v>0</v>
      </c>
      <c r="N29" s="71">
        <v>0</v>
      </c>
      <c r="O29" s="71">
        <f>P29+Q29</f>
        <v>20000</v>
      </c>
      <c r="P29" s="71">
        <v>20000</v>
      </c>
      <c r="Q29" s="71">
        <v>0</v>
      </c>
      <c r="R29" s="71">
        <v>0</v>
      </c>
      <c r="S29" s="71">
        <v>0</v>
      </c>
      <c r="T29" s="71">
        <f>SUM(U29:X29)</f>
        <v>22000</v>
      </c>
      <c r="U29" s="44">
        <v>22000</v>
      </c>
      <c r="V29" s="44">
        <v>0</v>
      </c>
      <c r="W29" s="53">
        <v>0</v>
      </c>
      <c r="X29" s="44">
        <v>0</v>
      </c>
      <c r="Y29" s="38"/>
      <c r="Z29" s="38"/>
    </row>
    <row r="30" spans="1:26" ht="97.5" customHeight="1" x14ac:dyDescent="0.25">
      <c r="A30" s="15" t="s">
        <v>24</v>
      </c>
      <c r="B30" s="46" t="s">
        <v>16</v>
      </c>
      <c r="C30" s="46" t="s">
        <v>12</v>
      </c>
      <c r="D30" s="57">
        <f t="shared" si="18"/>
        <v>7091.8</v>
      </c>
      <c r="E30" s="71">
        <f t="shared" ref="E30:E31" si="32">SUM(F30:H30)</f>
        <v>1000</v>
      </c>
      <c r="F30" s="71">
        <v>1000</v>
      </c>
      <c r="G30" s="71">
        <v>0</v>
      </c>
      <c r="H30" s="71">
        <v>0</v>
      </c>
      <c r="I30" s="71">
        <v>0</v>
      </c>
      <c r="J30" s="71">
        <f t="shared" si="31"/>
        <v>2006.9</v>
      </c>
      <c r="K30" s="71">
        <v>2006.9</v>
      </c>
      <c r="L30" s="71">
        <v>0</v>
      </c>
      <c r="M30" s="71">
        <v>0</v>
      </c>
      <c r="N30" s="71">
        <v>0</v>
      </c>
      <c r="O30" s="71">
        <f>P30+Q30</f>
        <v>2051.4</v>
      </c>
      <c r="P30" s="71">
        <v>2051.4</v>
      </c>
      <c r="Q30" s="71">
        <v>0</v>
      </c>
      <c r="R30" s="71">
        <v>0</v>
      </c>
      <c r="S30" s="71">
        <v>0</v>
      </c>
      <c r="T30" s="71">
        <f>SUM(U30:V30)</f>
        <v>2033.5</v>
      </c>
      <c r="U30" s="44">
        <v>2033.5</v>
      </c>
      <c r="V30" s="44">
        <v>0</v>
      </c>
      <c r="W30" s="53">
        <v>0</v>
      </c>
      <c r="X30" s="44">
        <v>0</v>
      </c>
      <c r="Y30" s="38"/>
      <c r="Z30" s="38"/>
    </row>
    <row r="31" spans="1:26" ht="97.5" customHeight="1" x14ac:dyDescent="0.25">
      <c r="A31" s="15" t="s">
        <v>33</v>
      </c>
      <c r="B31" s="46" t="s">
        <v>39</v>
      </c>
      <c r="C31" s="46" t="s">
        <v>12</v>
      </c>
      <c r="D31" s="57">
        <f t="shared" si="18"/>
        <v>10515.2</v>
      </c>
      <c r="E31" s="71">
        <f t="shared" si="32"/>
        <v>2192.8000000000002</v>
      </c>
      <c r="F31" s="71">
        <v>2000</v>
      </c>
      <c r="G31" s="71">
        <v>192.8</v>
      </c>
      <c r="H31" s="71">
        <v>0</v>
      </c>
      <c r="I31" s="71">
        <v>0</v>
      </c>
      <c r="J31" s="71">
        <f t="shared" si="31"/>
        <v>2755.3</v>
      </c>
      <c r="K31" s="71">
        <v>2000</v>
      </c>
      <c r="L31" s="71">
        <v>755.3</v>
      </c>
      <c r="M31" s="71">
        <v>0</v>
      </c>
      <c r="N31" s="71">
        <v>0</v>
      </c>
      <c r="O31" s="71">
        <f>SUM(P31:Q31)</f>
        <v>2762.1</v>
      </c>
      <c r="P31" s="71">
        <v>2000</v>
      </c>
      <c r="Q31" s="71">
        <v>762.1</v>
      </c>
      <c r="R31" s="71">
        <v>0</v>
      </c>
      <c r="S31" s="71">
        <v>0</v>
      </c>
      <c r="T31" s="71">
        <f>SUM(U31:V31)</f>
        <v>2805</v>
      </c>
      <c r="U31" s="44">
        <v>2000</v>
      </c>
      <c r="V31" s="44">
        <v>805</v>
      </c>
      <c r="W31" s="53">
        <v>0</v>
      </c>
      <c r="X31" s="44">
        <v>0</v>
      </c>
      <c r="Y31" s="38"/>
      <c r="Z31" s="38"/>
    </row>
    <row r="32" spans="1:26" ht="95.25" customHeight="1" x14ac:dyDescent="0.25">
      <c r="A32" s="41" t="s">
        <v>46</v>
      </c>
      <c r="B32" s="47" t="s">
        <v>37</v>
      </c>
      <c r="C32" s="42" t="s">
        <v>12</v>
      </c>
      <c r="D32" s="57">
        <f t="shared" si="18"/>
        <v>19544.16</v>
      </c>
      <c r="E32" s="71">
        <f>SUM(F32:H32)</f>
        <v>2608.06</v>
      </c>
      <c r="F32" s="71">
        <v>0</v>
      </c>
      <c r="G32" s="71">
        <v>2608.06</v>
      </c>
      <c r="H32" s="71">
        <v>0</v>
      </c>
      <c r="I32" s="71">
        <v>0</v>
      </c>
      <c r="J32" s="71">
        <f>SUM(K32:M32)</f>
        <v>5300</v>
      </c>
      <c r="K32" s="71">
        <v>0</v>
      </c>
      <c r="L32" s="71">
        <v>5300</v>
      </c>
      <c r="M32" s="71">
        <v>0</v>
      </c>
      <c r="N32" s="71">
        <v>0</v>
      </c>
      <c r="O32" s="71">
        <f>SUM(P32:R32)</f>
        <v>5681</v>
      </c>
      <c r="P32" s="71">
        <v>0</v>
      </c>
      <c r="Q32" s="71">
        <v>5681</v>
      </c>
      <c r="R32" s="71">
        <v>0</v>
      </c>
      <c r="S32" s="71">
        <v>0</v>
      </c>
      <c r="T32" s="71">
        <f>SUM(U32:X32)</f>
        <v>5955.1</v>
      </c>
      <c r="U32" s="44">
        <v>0</v>
      </c>
      <c r="V32" s="44">
        <v>5955.1</v>
      </c>
      <c r="W32" s="53">
        <v>0</v>
      </c>
      <c r="X32" s="44">
        <v>0</v>
      </c>
      <c r="Y32" s="38"/>
      <c r="Z32" s="38"/>
    </row>
    <row r="33" spans="1:29" s="4" customFormat="1" ht="64.5" customHeight="1" x14ac:dyDescent="0.25">
      <c r="A33" s="100" t="s">
        <v>31</v>
      </c>
      <c r="B33" s="7"/>
      <c r="C33" s="11" t="s">
        <v>7</v>
      </c>
      <c r="D33" s="25">
        <f t="shared" ref="D33:D35" si="33">E33+J33+O33+T33</f>
        <v>1791973.4000000001</v>
      </c>
      <c r="E33" s="68">
        <f>F33+G33+H33+I33</f>
        <v>879884.79999999993</v>
      </c>
      <c r="F33" s="68">
        <f t="shared" ref="F33:X33" si="34">F34</f>
        <v>136419.90000000002</v>
      </c>
      <c r="G33" s="68">
        <f t="shared" si="34"/>
        <v>418257.8</v>
      </c>
      <c r="H33" s="68">
        <f t="shared" si="34"/>
        <v>0</v>
      </c>
      <c r="I33" s="68">
        <f t="shared" si="34"/>
        <v>325207.09999999998</v>
      </c>
      <c r="J33" s="68">
        <f>K33+L33+M33+N33</f>
        <v>519999.80000000005</v>
      </c>
      <c r="K33" s="68">
        <f t="shared" si="34"/>
        <v>48441.4</v>
      </c>
      <c r="L33" s="68">
        <f t="shared" si="34"/>
        <v>146412.70000000001</v>
      </c>
      <c r="M33" s="68">
        <v>0</v>
      </c>
      <c r="N33" s="68">
        <f>N34</f>
        <v>325145.7</v>
      </c>
      <c r="O33" s="68">
        <f>P33+Q33+R33+S33</f>
        <v>296714</v>
      </c>
      <c r="P33" s="68">
        <f t="shared" si="34"/>
        <v>23207.5</v>
      </c>
      <c r="Q33" s="68">
        <f t="shared" si="34"/>
        <v>92124.7</v>
      </c>
      <c r="R33" s="68">
        <v>0</v>
      </c>
      <c r="S33" s="68">
        <f>S34</f>
        <v>181381.8</v>
      </c>
      <c r="T33" s="68">
        <f>SUM(U33:X33)</f>
        <v>95374.799999999988</v>
      </c>
      <c r="U33" s="28">
        <f>U34</f>
        <v>7459.7</v>
      </c>
      <c r="V33" s="28">
        <f>V34</f>
        <v>39619.9</v>
      </c>
      <c r="W33" s="55">
        <f t="shared" si="34"/>
        <v>0</v>
      </c>
      <c r="X33" s="25">
        <f t="shared" si="34"/>
        <v>48295.199999999997</v>
      </c>
      <c r="Y33" s="37"/>
      <c r="Z33" s="37"/>
    </row>
    <row r="34" spans="1:29" ht="68.25" customHeight="1" x14ac:dyDescent="0.25">
      <c r="A34" s="101"/>
      <c r="B34" s="7"/>
      <c r="C34" s="7" t="s">
        <v>12</v>
      </c>
      <c r="D34" s="24">
        <f>E34+J34+O34+T34</f>
        <v>1791973.4000000001</v>
      </c>
      <c r="E34" s="71">
        <f>F34+G34+H34+I34</f>
        <v>879884.79999999993</v>
      </c>
      <c r="F34" s="71">
        <f>F35+F36+F37</f>
        <v>136419.90000000002</v>
      </c>
      <c r="G34" s="71">
        <f>G35+G36+G37</f>
        <v>418257.8</v>
      </c>
      <c r="H34" s="71">
        <f t="shared" ref="H34:I34" si="35">H35+H36+H37</f>
        <v>0</v>
      </c>
      <c r="I34" s="71">
        <f t="shared" si="35"/>
        <v>325207.09999999998</v>
      </c>
      <c r="J34" s="71">
        <f>K34+L34+M34+N34</f>
        <v>519999.80000000005</v>
      </c>
      <c r="K34" s="71">
        <f t="shared" ref="K34:X34" si="36">K35+K36+K37</f>
        <v>48441.4</v>
      </c>
      <c r="L34" s="71">
        <f t="shared" si="36"/>
        <v>146412.70000000001</v>
      </c>
      <c r="M34" s="71">
        <f t="shared" si="36"/>
        <v>0</v>
      </c>
      <c r="N34" s="71">
        <f t="shared" si="36"/>
        <v>325145.7</v>
      </c>
      <c r="O34" s="71">
        <f>P34+Q34+R34+S34</f>
        <v>296714</v>
      </c>
      <c r="P34" s="71">
        <f t="shared" si="36"/>
        <v>23207.5</v>
      </c>
      <c r="Q34" s="71">
        <f t="shared" si="36"/>
        <v>92124.7</v>
      </c>
      <c r="R34" s="71">
        <f t="shared" si="36"/>
        <v>0</v>
      </c>
      <c r="S34" s="71">
        <f t="shared" si="36"/>
        <v>181381.8</v>
      </c>
      <c r="T34" s="71">
        <f>U34+V34+W34+X34</f>
        <v>95374.799999999988</v>
      </c>
      <c r="U34" s="59">
        <f t="shared" si="36"/>
        <v>7459.7</v>
      </c>
      <c r="V34" s="59">
        <f t="shared" si="36"/>
        <v>39619.9</v>
      </c>
      <c r="W34" s="59">
        <f t="shared" si="36"/>
        <v>0</v>
      </c>
      <c r="X34" s="59">
        <f t="shared" si="36"/>
        <v>48295.199999999997</v>
      </c>
      <c r="Y34" s="38"/>
      <c r="Z34" s="38"/>
    </row>
    <row r="35" spans="1:29" ht="105" customHeight="1" x14ac:dyDescent="0.25">
      <c r="A35" s="8" t="s">
        <v>20</v>
      </c>
      <c r="B35" s="7" t="s">
        <v>35</v>
      </c>
      <c r="C35" s="7" t="s">
        <v>12</v>
      </c>
      <c r="D35" s="24">
        <f t="shared" si="33"/>
        <v>26708.3</v>
      </c>
      <c r="E35" s="71">
        <f>F35+G35</f>
        <v>26708.3</v>
      </c>
      <c r="F35" s="71">
        <v>26708.3</v>
      </c>
      <c r="G35" s="71">
        <v>0</v>
      </c>
      <c r="H35" s="71">
        <v>0</v>
      </c>
      <c r="I35" s="71">
        <v>0</v>
      </c>
      <c r="J35" s="71">
        <f>K35+L35</f>
        <v>0</v>
      </c>
      <c r="K35" s="71">
        <v>0</v>
      </c>
      <c r="L35" s="71">
        <v>0</v>
      </c>
      <c r="M35" s="71">
        <v>0</v>
      </c>
      <c r="N35" s="71">
        <v>0</v>
      </c>
      <c r="O35" s="71">
        <f>P35+Q35</f>
        <v>0</v>
      </c>
      <c r="P35" s="71">
        <v>0</v>
      </c>
      <c r="Q35" s="71">
        <v>0</v>
      </c>
      <c r="R35" s="71">
        <v>0</v>
      </c>
      <c r="S35" s="71">
        <v>0</v>
      </c>
      <c r="T35" s="71">
        <f>SUM(U35:X35)</f>
        <v>0</v>
      </c>
      <c r="U35" s="27">
        <v>0</v>
      </c>
      <c r="V35" s="27">
        <v>0</v>
      </c>
      <c r="W35" s="53">
        <v>0</v>
      </c>
      <c r="X35" s="24">
        <v>0</v>
      </c>
      <c r="Y35" s="38"/>
      <c r="Z35" s="38"/>
    </row>
    <row r="36" spans="1:29" ht="153" customHeight="1" x14ac:dyDescent="0.25">
      <c r="A36" s="64" t="s">
        <v>52</v>
      </c>
      <c r="B36" s="51" t="s">
        <v>51</v>
      </c>
      <c r="C36" s="50" t="s">
        <v>12</v>
      </c>
      <c r="D36" s="49">
        <f>E36+J36+O36+T36</f>
        <v>1251831</v>
      </c>
      <c r="E36" s="74">
        <f>F36+G36+H36+I36</f>
        <v>551156.5</v>
      </c>
      <c r="F36" s="71">
        <v>86089.1</v>
      </c>
      <c r="G36" s="71">
        <v>329510.5</v>
      </c>
      <c r="H36" s="71">
        <v>0</v>
      </c>
      <c r="I36" s="71">
        <v>135556.9</v>
      </c>
      <c r="J36" s="74">
        <f>K36+L36+M36+N36</f>
        <v>308585.7</v>
      </c>
      <c r="K36" s="71">
        <v>31905.5</v>
      </c>
      <c r="L36" s="71">
        <v>84289.600000000006</v>
      </c>
      <c r="M36" s="71">
        <v>0</v>
      </c>
      <c r="N36" s="71">
        <v>192390.6</v>
      </c>
      <c r="O36" s="74">
        <f>P36+Q36+R36+S36</f>
        <v>296714</v>
      </c>
      <c r="P36" s="71">
        <v>23207.5</v>
      </c>
      <c r="Q36" s="71">
        <v>92124.7</v>
      </c>
      <c r="R36" s="71">
        <v>0</v>
      </c>
      <c r="S36" s="71">
        <v>181381.8</v>
      </c>
      <c r="T36" s="74">
        <f>U36+V36+W36+X36</f>
        <v>95374.799999999988</v>
      </c>
      <c r="U36" s="49">
        <v>7459.7</v>
      </c>
      <c r="V36" s="49">
        <v>39619.9</v>
      </c>
      <c r="W36" s="53">
        <v>0</v>
      </c>
      <c r="X36" s="49">
        <v>48295.199999999997</v>
      </c>
      <c r="Y36" s="38"/>
      <c r="Z36" s="38"/>
    </row>
    <row r="37" spans="1:29" ht="146.25" customHeight="1" x14ac:dyDescent="0.25">
      <c r="A37" s="64" t="s">
        <v>53</v>
      </c>
      <c r="B37" s="51" t="s">
        <v>51</v>
      </c>
      <c r="C37" s="54" t="s">
        <v>12</v>
      </c>
      <c r="D37" s="52">
        <f>E37+J37+O37+T37</f>
        <v>513434.1</v>
      </c>
      <c r="E37" s="75">
        <f>F37+G37+H37+I37</f>
        <v>302020</v>
      </c>
      <c r="F37" s="71">
        <v>23622.5</v>
      </c>
      <c r="G37" s="71">
        <v>88747.3</v>
      </c>
      <c r="H37" s="71">
        <v>0</v>
      </c>
      <c r="I37" s="71">
        <v>189650.2</v>
      </c>
      <c r="J37" s="75">
        <f>K37+L37+M37+N37</f>
        <v>211414.1</v>
      </c>
      <c r="K37" s="71">
        <v>16535.900000000001</v>
      </c>
      <c r="L37" s="71">
        <v>62123.1</v>
      </c>
      <c r="M37" s="71">
        <v>0</v>
      </c>
      <c r="N37" s="71">
        <v>132755.1</v>
      </c>
      <c r="O37" s="75">
        <f>P37+Q37+R37+S37</f>
        <v>0</v>
      </c>
      <c r="P37" s="71">
        <v>0</v>
      </c>
      <c r="Q37" s="71">
        <v>0</v>
      </c>
      <c r="R37" s="71">
        <v>0</v>
      </c>
      <c r="S37" s="71">
        <v>0</v>
      </c>
      <c r="T37" s="75">
        <f>U37+V37+W37+X37</f>
        <v>0</v>
      </c>
      <c r="U37" s="52">
        <v>0</v>
      </c>
      <c r="V37" s="52">
        <v>0</v>
      </c>
      <c r="W37" s="53">
        <v>0</v>
      </c>
      <c r="X37" s="52">
        <v>0</v>
      </c>
      <c r="Y37" s="38"/>
      <c r="Z37" s="38"/>
    </row>
    <row r="38" spans="1:29" s="4" customFormat="1" ht="138.75" customHeight="1" x14ac:dyDescent="0.25">
      <c r="A38" s="17" t="s">
        <v>23</v>
      </c>
      <c r="B38" s="30" t="s">
        <v>40</v>
      </c>
      <c r="C38" s="31" t="s">
        <v>7</v>
      </c>
      <c r="D38" s="34">
        <f>E38+J38+O38+T38</f>
        <v>155229.94</v>
      </c>
      <c r="E38" s="34">
        <f>F38+G38+H38+I38</f>
        <v>61157.440000000002</v>
      </c>
      <c r="F38" s="34">
        <f>F39+F40+F41+F42+F43+F44+F45</f>
        <v>15750.64</v>
      </c>
      <c r="G38" s="34">
        <f t="shared" ref="G38:I38" si="37">G39+G40+G41+G42+G43+G44+G45</f>
        <v>45406.8</v>
      </c>
      <c r="H38" s="34">
        <f t="shared" si="37"/>
        <v>0</v>
      </c>
      <c r="I38" s="34">
        <f t="shared" si="37"/>
        <v>0</v>
      </c>
      <c r="J38" s="34">
        <f>K38+L38+M38+N38</f>
        <v>30042.400000000001</v>
      </c>
      <c r="K38" s="34">
        <f t="shared" ref="K38:N38" si="38">K39+K40+K41+K42+K43+K44+K45</f>
        <v>13960</v>
      </c>
      <c r="L38" s="34">
        <f t="shared" si="38"/>
        <v>13916</v>
      </c>
      <c r="M38" s="34">
        <f t="shared" si="38"/>
        <v>2166.4</v>
      </c>
      <c r="N38" s="34">
        <f t="shared" si="38"/>
        <v>0</v>
      </c>
      <c r="O38" s="34">
        <f>P38+Q38+R38+S38</f>
        <v>30673.1</v>
      </c>
      <c r="P38" s="34">
        <f t="shared" ref="P38:S38" si="39">P39+P40+P41+P42+P43+P44+P45</f>
        <v>14645</v>
      </c>
      <c r="Q38" s="34">
        <f t="shared" si="39"/>
        <v>14570.099999999999</v>
      </c>
      <c r="R38" s="34">
        <f t="shared" si="39"/>
        <v>1458</v>
      </c>
      <c r="S38" s="34">
        <f t="shared" si="39"/>
        <v>0</v>
      </c>
      <c r="T38" s="34">
        <f>U38+V38+W38+X38</f>
        <v>33357</v>
      </c>
      <c r="U38" s="34">
        <f t="shared" ref="U38:X38" si="40">U39+U40+U41+U42+U43+U44+U45</f>
        <v>15265</v>
      </c>
      <c r="V38" s="34">
        <f t="shared" si="40"/>
        <v>15211.2</v>
      </c>
      <c r="W38" s="34">
        <f t="shared" si="40"/>
        <v>2880.8</v>
      </c>
      <c r="X38" s="34">
        <f t="shared" si="40"/>
        <v>0</v>
      </c>
      <c r="Y38" s="37"/>
      <c r="Z38" s="37"/>
      <c r="AA38" s="5"/>
      <c r="AB38" s="5"/>
      <c r="AC38" s="5"/>
    </row>
    <row r="39" spans="1:29" ht="129" customHeight="1" x14ac:dyDescent="0.25">
      <c r="A39" s="17" t="s">
        <v>25</v>
      </c>
      <c r="B39" s="30" t="s">
        <v>40</v>
      </c>
      <c r="C39" s="30" t="s">
        <v>12</v>
      </c>
      <c r="D39" s="34">
        <f>SUM(J39+O39+T39)</f>
        <v>6505.2000000000007</v>
      </c>
      <c r="E39" s="34">
        <f>SUM(F39:G39)</f>
        <v>0</v>
      </c>
      <c r="F39" s="34">
        <v>0</v>
      </c>
      <c r="G39" s="34">
        <v>0</v>
      </c>
      <c r="H39" s="34">
        <v>0</v>
      </c>
      <c r="I39" s="34">
        <v>0</v>
      </c>
      <c r="J39" s="34">
        <f>SUM(K39:M39)</f>
        <v>2166.4</v>
      </c>
      <c r="K39" s="34">
        <v>0</v>
      </c>
      <c r="L39" s="34">
        <v>0</v>
      </c>
      <c r="M39" s="34">
        <v>2166.4</v>
      </c>
      <c r="N39" s="34">
        <v>0</v>
      </c>
      <c r="O39" s="34">
        <f>SUM(P39:R39)</f>
        <v>1458</v>
      </c>
      <c r="P39" s="34">
        <v>0</v>
      </c>
      <c r="Q39" s="34">
        <v>0</v>
      </c>
      <c r="R39" s="34">
        <v>1458</v>
      </c>
      <c r="S39" s="34">
        <v>0</v>
      </c>
      <c r="T39" s="34">
        <v>2880.8</v>
      </c>
      <c r="U39" s="34">
        <v>0</v>
      </c>
      <c r="V39" s="34">
        <v>0</v>
      </c>
      <c r="W39" s="34">
        <v>2880.8</v>
      </c>
      <c r="X39" s="34">
        <v>0</v>
      </c>
      <c r="Y39" s="39"/>
      <c r="Z39" s="39"/>
    </row>
    <row r="40" spans="1:29" ht="129" customHeight="1" x14ac:dyDescent="0.25">
      <c r="A40" s="29" t="s">
        <v>26</v>
      </c>
      <c r="B40" s="30" t="s">
        <v>40</v>
      </c>
      <c r="C40" s="30" t="s">
        <v>12</v>
      </c>
      <c r="D40" s="34">
        <f t="shared" ref="D40:D45" si="41">SUM(E40+J40+O40+T40)</f>
        <v>25738.6</v>
      </c>
      <c r="E40" s="35">
        <f>F40+G40</f>
        <v>4666.8</v>
      </c>
      <c r="F40" s="35">
        <v>2635.6</v>
      </c>
      <c r="G40" s="35">
        <v>2031.2</v>
      </c>
      <c r="H40" s="35">
        <v>0</v>
      </c>
      <c r="I40" s="35">
        <v>0</v>
      </c>
      <c r="J40" s="35">
        <f t="shared" ref="J40:J42" si="42">K40+L40</f>
        <v>6697</v>
      </c>
      <c r="K40" s="35">
        <v>4300</v>
      </c>
      <c r="L40" s="35">
        <v>2397</v>
      </c>
      <c r="M40" s="35">
        <v>0</v>
      </c>
      <c r="N40" s="35">
        <v>0</v>
      </c>
      <c r="O40" s="35">
        <f>P40+Q40</f>
        <v>7024.7</v>
      </c>
      <c r="P40" s="35">
        <v>4515</v>
      </c>
      <c r="Q40" s="35">
        <v>2509.6999999999998</v>
      </c>
      <c r="R40" s="35">
        <v>0</v>
      </c>
      <c r="S40" s="35">
        <v>0</v>
      </c>
      <c r="T40" s="35">
        <f>SUM(U40:X40)</f>
        <v>7350.1</v>
      </c>
      <c r="U40" s="35">
        <v>4730</v>
      </c>
      <c r="V40" s="35">
        <v>2620.1</v>
      </c>
      <c r="W40" s="35">
        <v>0</v>
      </c>
      <c r="X40" s="35">
        <v>0</v>
      </c>
      <c r="Y40" s="39"/>
      <c r="Z40" s="39"/>
    </row>
    <row r="41" spans="1:29" ht="130.5" customHeight="1" x14ac:dyDescent="0.25">
      <c r="A41" s="29" t="s">
        <v>27</v>
      </c>
      <c r="B41" s="30" t="s">
        <v>40</v>
      </c>
      <c r="C41" s="30" t="s">
        <v>12</v>
      </c>
      <c r="D41" s="34">
        <f t="shared" si="41"/>
        <v>54677.78</v>
      </c>
      <c r="E41" s="35">
        <f t="shared" ref="E41:E42" si="43">F41+G41</f>
        <v>16257.279999999999</v>
      </c>
      <c r="F41" s="35">
        <v>4641.38</v>
      </c>
      <c r="G41" s="35">
        <v>11615.9</v>
      </c>
      <c r="H41" s="35">
        <v>0</v>
      </c>
      <c r="I41" s="35"/>
      <c r="J41" s="35">
        <f t="shared" si="42"/>
        <v>12069</v>
      </c>
      <c r="K41" s="35">
        <v>550</v>
      </c>
      <c r="L41" s="35">
        <v>11519</v>
      </c>
      <c r="M41" s="35">
        <v>0</v>
      </c>
      <c r="N41" s="35"/>
      <c r="O41" s="35">
        <f>P41+Q41</f>
        <v>12620.4</v>
      </c>
      <c r="P41" s="35">
        <v>560</v>
      </c>
      <c r="Q41" s="35">
        <v>12060.4</v>
      </c>
      <c r="R41" s="35">
        <v>0</v>
      </c>
      <c r="S41" s="35">
        <v>0</v>
      </c>
      <c r="T41" s="35">
        <f>U41+X41+SUM(U41+V41)</f>
        <v>13731.1</v>
      </c>
      <c r="U41" s="35">
        <v>570</v>
      </c>
      <c r="V41" s="35">
        <v>12591.1</v>
      </c>
      <c r="W41" s="35">
        <v>0</v>
      </c>
      <c r="X41" s="35">
        <v>0</v>
      </c>
      <c r="Y41" s="40"/>
      <c r="Z41" s="40"/>
    </row>
    <row r="42" spans="1:29" s="1" customFormat="1" ht="131.25" customHeight="1" x14ac:dyDescent="0.25">
      <c r="A42" s="18" t="s">
        <v>56</v>
      </c>
      <c r="B42" s="12" t="s">
        <v>40</v>
      </c>
      <c r="C42" s="12" t="s">
        <v>12</v>
      </c>
      <c r="D42" s="34">
        <f t="shared" si="41"/>
        <v>45187.4</v>
      </c>
      <c r="E42" s="35">
        <f t="shared" si="43"/>
        <v>37437.4</v>
      </c>
      <c r="F42" s="35">
        <f>950+6824.6</f>
        <v>7774.6</v>
      </c>
      <c r="G42" s="35">
        <v>29662.799999999999</v>
      </c>
      <c r="H42" s="35">
        <v>0</v>
      </c>
      <c r="I42" s="35"/>
      <c r="J42" s="35">
        <f t="shared" si="42"/>
        <v>2400</v>
      </c>
      <c r="K42" s="35">
        <v>2400</v>
      </c>
      <c r="L42" s="35">
        <v>0</v>
      </c>
      <c r="M42" s="35">
        <v>0</v>
      </c>
      <c r="N42" s="35"/>
      <c r="O42" s="35">
        <f>P42+Q42</f>
        <v>2600</v>
      </c>
      <c r="P42" s="35">
        <v>2600</v>
      </c>
      <c r="Q42" s="35">
        <v>0</v>
      </c>
      <c r="R42" s="35">
        <v>0</v>
      </c>
      <c r="S42" s="35">
        <v>0</v>
      </c>
      <c r="T42" s="35">
        <f t="shared" ref="T42" si="44">U42+X42</f>
        <v>2750</v>
      </c>
      <c r="U42" s="35">
        <v>2750</v>
      </c>
      <c r="V42" s="35">
        <v>0</v>
      </c>
      <c r="W42" s="35">
        <v>0</v>
      </c>
      <c r="X42" s="35">
        <v>0</v>
      </c>
      <c r="Y42" s="40"/>
      <c r="Z42" s="40"/>
      <c r="AA42"/>
      <c r="AB42"/>
      <c r="AC42"/>
    </row>
    <row r="43" spans="1:29" s="1" customFormat="1" ht="124.5" customHeight="1" x14ac:dyDescent="0.25">
      <c r="A43" s="18" t="s">
        <v>28</v>
      </c>
      <c r="B43" s="12" t="s">
        <v>40</v>
      </c>
      <c r="C43" s="12" t="s">
        <v>12</v>
      </c>
      <c r="D43" s="34">
        <f t="shared" si="41"/>
        <v>18990</v>
      </c>
      <c r="E43" s="35">
        <f>SUM(F43+G43)</f>
        <v>0</v>
      </c>
      <c r="F43" s="35">
        <v>0</v>
      </c>
      <c r="G43" s="35">
        <v>0</v>
      </c>
      <c r="H43" s="35">
        <v>0</v>
      </c>
      <c r="I43" s="35"/>
      <c r="J43" s="35">
        <f>SUM(K43+L43)</f>
        <v>6100</v>
      </c>
      <c r="K43" s="35">
        <v>6100</v>
      </c>
      <c r="L43" s="35">
        <v>0</v>
      </c>
      <c r="M43" s="35">
        <v>0</v>
      </c>
      <c r="N43" s="35"/>
      <c r="O43" s="35">
        <f>SUM(P43+Q43)</f>
        <v>6330</v>
      </c>
      <c r="P43" s="35">
        <v>6330</v>
      </c>
      <c r="Q43" s="35">
        <v>0</v>
      </c>
      <c r="R43" s="35">
        <v>0</v>
      </c>
      <c r="S43" s="35">
        <v>0</v>
      </c>
      <c r="T43" s="35">
        <f>SUM(U43+X43)</f>
        <v>6560</v>
      </c>
      <c r="U43" s="35">
        <v>6560</v>
      </c>
      <c r="V43" s="35">
        <v>0</v>
      </c>
      <c r="W43" s="35">
        <v>0</v>
      </c>
      <c r="X43" s="35">
        <v>0</v>
      </c>
      <c r="Y43" s="39"/>
      <c r="Z43" s="39"/>
      <c r="AA43"/>
      <c r="AB43"/>
      <c r="AC43"/>
    </row>
    <row r="44" spans="1:29" s="1" customFormat="1" ht="135" customHeight="1" x14ac:dyDescent="0.25">
      <c r="A44" s="29" t="s">
        <v>29</v>
      </c>
      <c r="B44" s="12" t="s">
        <v>40</v>
      </c>
      <c r="C44" s="12" t="s">
        <v>12</v>
      </c>
      <c r="D44" s="34">
        <f t="shared" si="41"/>
        <v>13260</v>
      </c>
      <c r="E44" s="35">
        <v>330</v>
      </c>
      <c r="F44" s="35">
        <v>330</v>
      </c>
      <c r="G44" s="35">
        <v>0</v>
      </c>
      <c r="H44" s="35">
        <v>0</v>
      </c>
      <c r="I44" s="35">
        <v>0</v>
      </c>
      <c r="J44" s="35">
        <v>4310</v>
      </c>
      <c r="K44" s="35">
        <v>310</v>
      </c>
      <c r="L44" s="35">
        <v>0</v>
      </c>
      <c r="M44" s="35">
        <v>0</v>
      </c>
      <c r="N44" s="35">
        <v>0</v>
      </c>
      <c r="O44" s="35">
        <v>4310</v>
      </c>
      <c r="P44" s="35">
        <v>325</v>
      </c>
      <c r="Q44" s="35">
        <v>0</v>
      </c>
      <c r="R44" s="35">
        <v>0</v>
      </c>
      <c r="S44" s="35">
        <v>0</v>
      </c>
      <c r="T44" s="35">
        <v>4310</v>
      </c>
      <c r="U44" s="35">
        <v>325</v>
      </c>
      <c r="V44" s="35">
        <v>0</v>
      </c>
      <c r="W44" s="35">
        <v>0</v>
      </c>
      <c r="X44" s="35">
        <v>0</v>
      </c>
      <c r="Y44"/>
      <c r="Z44"/>
      <c r="AA44"/>
      <c r="AB44"/>
      <c r="AC44"/>
    </row>
    <row r="45" spans="1:29" s="1" customFormat="1" ht="135" customHeight="1" x14ac:dyDescent="0.25">
      <c r="A45" s="18" t="s">
        <v>30</v>
      </c>
      <c r="B45" s="12" t="s">
        <v>40</v>
      </c>
      <c r="C45" s="12" t="s">
        <v>12</v>
      </c>
      <c r="D45" s="34">
        <f t="shared" si="41"/>
        <v>3365.96</v>
      </c>
      <c r="E45" s="35">
        <f>SUM(F45+G45)</f>
        <v>2465.96</v>
      </c>
      <c r="F45" s="35">
        <v>369.06</v>
      </c>
      <c r="G45" s="35">
        <v>2096.9</v>
      </c>
      <c r="H45" s="35">
        <v>0</v>
      </c>
      <c r="I45" s="35">
        <v>0</v>
      </c>
      <c r="J45" s="35">
        <v>300</v>
      </c>
      <c r="K45" s="35">
        <v>300</v>
      </c>
      <c r="L45" s="35">
        <v>0</v>
      </c>
      <c r="M45" s="35">
        <v>0</v>
      </c>
      <c r="N45" s="35">
        <v>0</v>
      </c>
      <c r="O45" s="35">
        <v>300</v>
      </c>
      <c r="P45" s="35">
        <v>315</v>
      </c>
      <c r="Q45" s="35">
        <v>0</v>
      </c>
      <c r="R45" s="35">
        <v>0</v>
      </c>
      <c r="S45" s="35">
        <v>0</v>
      </c>
      <c r="T45" s="35">
        <v>300</v>
      </c>
      <c r="U45" s="35">
        <v>330</v>
      </c>
      <c r="V45" s="35">
        <v>0</v>
      </c>
      <c r="W45" s="35">
        <v>0</v>
      </c>
      <c r="X45" s="35">
        <v>0</v>
      </c>
      <c r="Y45"/>
      <c r="Z45"/>
      <c r="AA45"/>
      <c r="AB45"/>
      <c r="AC45"/>
    </row>
    <row r="46" spans="1:29" s="5" customFormat="1" ht="127.5" customHeight="1" x14ac:dyDescent="0.25">
      <c r="A46" s="13" t="s">
        <v>41</v>
      </c>
      <c r="B46" s="12" t="s">
        <v>39</v>
      </c>
      <c r="C46" s="14" t="s">
        <v>7</v>
      </c>
      <c r="D46" s="25">
        <v>0</v>
      </c>
      <c r="E46" s="68">
        <v>0</v>
      </c>
      <c r="F46" s="68">
        <v>0</v>
      </c>
      <c r="G46" s="68">
        <v>0</v>
      </c>
      <c r="H46" s="68">
        <v>0</v>
      </c>
      <c r="I46" s="68">
        <v>0</v>
      </c>
      <c r="J46" s="68">
        <v>0</v>
      </c>
      <c r="K46" s="68">
        <v>0</v>
      </c>
      <c r="L46" s="68">
        <v>0</v>
      </c>
      <c r="M46" s="68">
        <v>0</v>
      </c>
      <c r="N46" s="68">
        <v>0</v>
      </c>
      <c r="O46" s="68">
        <v>0</v>
      </c>
      <c r="P46" s="68">
        <v>0</v>
      </c>
      <c r="Q46" s="68">
        <v>0</v>
      </c>
      <c r="R46" s="68">
        <v>0</v>
      </c>
      <c r="S46" s="68">
        <v>0</v>
      </c>
      <c r="T46" s="68">
        <v>0</v>
      </c>
      <c r="U46" s="28">
        <v>0</v>
      </c>
      <c r="V46" s="28">
        <v>0</v>
      </c>
      <c r="W46" s="55">
        <v>0</v>
      </c>
      <c r="X46" s="25">
        <v>0</v>
      </c>
      <c r="Y46"/>
      <c r="Z46"/>
      <c r="AA46"/>
      <c r="AB46"/>
      <c r="AC46"/>
    </row>
    <row r="47" spans="1:29" s="65" customFormat="1" ht="78.75" x14ac:dyDescent="0.25">
      <c r="A47" s="13" t="s">
        <v>55</v>
      </c>
      <c r="B47" s="14"/>
      <c r="C47" s="14" t="s">
        <v>7</v>
      </c>
      <c r="D47" s="26">
        <f>E47+J47+O47+T47</f>
        <v>12237</v>
      </c>
      <c r="E47" s="73">
        <f>F47+G47+H47+I47</f>
        <v>0</v>
      </c>
      <c r="F47" s="73">
        <f>F48+F49+F50</f>
        <v>0</v>
      </c>
      <c r="G47" s="73">
        <f t="shared" ref="G47:I47" si="45">G48+G49+G50</f>
        <v>0</v>
      </c>
      <c r="H47" s="73">
        <f t="shared" si="45"/>
        <v>0</v>
      </c>
      <c r="I47" s="73">
        <f t="shared" si="45"/>
        <v>0</v>
      </c>
      <c r="J47" s="73">
        <f>K47+L47+M47+N47</f>
        <v>10837</v>
      </c>
      <c r="K47" s="73">
        <f t="shared" ref="K47:N47" si="46">K48+K49+K50</f>
        <v>10837</v>
      </c>
      <c r="L47" s="73">
        <f t="shared" si="46"/>
        <v>0</v>
      </c>
      <c r="M47" s="73">
        <f t="shared" si="46"/>
        <v>0</v>
      </c>
      <c r="N47" s="73">
        <f t="shared" si="46"/>
        <v>0</v>
      </c>
      <c r="O47" s="73">
        <f>P47+Q47+R47+S47</f>
        <v>800</v>
      </c>
      <c r="P47" s="73">
        <f t="shared" ref="P47:S47" si="47">P48+P49+P50</f>
        <v>800</v>
      </c>
      <c r="Q47" s="73">
        <f t="shared" si="47"/>
        <v>0</v>
      </c>
      <c r="R47" s="73">
        <f t="shared" si="47"/>
        <v>0</v>
      </c>
      <c r="S47" s="73">
        <f t="shared" si="47"/>
        <v>0</v>
      </c>
      <c r="T47" s="73">
        <f>U47+V47+W47+X47</f>
        <v>600</v>
      </c>
      <c r="U47" s="26">
        <f t="shared" ref="U47:X47" si="48">U48+U49+U50</f>
        <v>600</v>
      </c>
      <c r="V47" s="26">
        <f t="shared" si="48"/>
        <v>0</v>
      </c>
      <c r="W47" s="26">
        <f t="shared" si="48"/>
        <v>0</v>
      </c>
      <c r="X47" s="26">
        <f t="shared" si="48"/>
        <v>0</v>
      </c>
    </row>
    <row r="48" spans="1:29" ht="57.75" customHeight="1" x14ac:dyDescent="0.25">
      <c r="A48" s="13"/>
      <c r="B48" s="21" t="s">
        <v>17</v>
      </c>
      <c r="C48" s="21" t="s">
        <v>17</v>
      </c>
      <c r="D48" s="26">
        <f>E48+J48+O48+T48</f>
        <v>12237</v>
      </c>
      <c r="E48" s="19">
        <f>F48+G48+H48+I48</f>
        <v>0</v>
      </c>
      <c r="F48" s="19">
        <f>F51+F52+F55</f>
        <v>0</v>
      </c>
      <c r="G48" s="19">
        <f t="shared" ref="G48:I48" si="49">G51+G52+G55</f>
        <v>0</v>
      </c>
      <c r="H48" s="19">
        <f t="shared" si="49"/>
        <v>0</v>
      </c>
      <c r="I48" s="19">
        <f t="shared" si="49"/>
        <v>0</v>
      </c>
      <c r="J48" s="19">
        <f>K48+L48+M48+N48</f>
        <v>10837</v>
      </c>
      <c r="K48" s="19">
        <f t="shared" ref="K48:N48" si="50">K51+K52+K55</f>
        <v>10837</v>
      </c>
      <c r="L48" s="19">
        <f t="shared" si="50"/>
        <v>0</v>
      </c>
      <c r="M48" s="19">
        <f t="shared" si="50"/>
        <v>0</v>
      </c>
      <c r="N48" s="19">
        <f t="shared" si="50"/>
        <v>0</v>
      </c>
      <c r="O48" s="19">
        <f>P48+Q48+R48+S48</f>
        <v>800</v>
      </c>
      <c r="P48" s="19">
        <f t="shared" ref="P48:S48" si="51">P51+P52+P55</f>
        <v>800</v>
      </c>
      <c r="Q48" s="19">
        <f t="shared" si="51"/>
        <v>0</v>
      </c>
      <c r="R48" s="19">
        <f t="shared" si="51"/>
        <v>0</v>
      </c>
      <c r="S48" s="19">
        <f t="shared" si="51"/>
        <v>0</v>
      </c>
      <c r="T48" s="19">
        <f>U48+V48+W48+X48</f>
        <v>600</v>
      </c>
      <c r="U48" s="20">
        <f t="shared" ref="U48:X48" si="52">U51+U52+U55</f>
        <v>600</v>
      </c>
      <c r="V48" s="20">
        <f t="shared" si="52"/>
        <v>0</v>
      </c>
      <c r="W48" s="20">
        <f t="shared" si="52"/>
        <v>0</v>
      </c>
      <c r="X48" s="20">
        <f t="shared" si="52"/>
        <v>0</v>
      </c>
    </row>
    <row r="49" spans="1:24" ht="58.5" customHeight="1" x14ac:dyDescent="0.25">
      <c r="A49" s="13"/>
      <c r="B49" s="21" t="s">
        <v>21</v>
      </c>
      <c r="C49" s="21" t="s">
        <v>21</v>
      </c>
      <c r="D49" s="60">
        <f>SUM(E49+J49+O49+T49)</f>
        <v>0</v>
      </c>
      <c r="E49" s="71">
        <f t="shared" ref="E49:E50" si="53">SUM(F49+G49)</f>
        <v>0</v>
      </c>
      <c r="F49" s="22">
        <v>0</v>
      </c>
      <c r="G49" s="22">
        <v>0</v>
      </c>
      <c r="H49" s="22">
        <v>0</v>
      </c>
      <c r="I49" s="22">
        <v>0</v>
      </c>
      <c r="J49" s="73">
        <f>K49+L49+M49</f>
        <v>0</v>
      </c>
      <c r="K49" s="22">
        <v>0</v>
      </c>
      <c r="L49" s="22">
        <v>0</v>
      </c>
      <c r="M49" s="22">
        <v>0</v>
      </c>
      <c r="N49" s="22">
        <v>0</v>
      </c>
      <c r="O49" s="73">
        <f>P49+Q49</f>
        <v>0</v>
      </c>
      <c r="P49" s="22">
        <v>0</v>
      </c>
      <c r="Q49" s="22">
        <v>0</v>
      </c>
      <c r="R49" s="22">
        <v>0</v>
      </c>
      <c r="S49" s="22">
        <v>0</v>
      </c>
      <c r="T49" s="73">
        <f>SUM(U49:X49)</f>
        <v>0</v>
      </c>
      <c r="U49" s="22">
        <v>0</v>
      </c>
      <c r="V49" s="23">
        <v>0</v>
      </c>
      <c r="W49" s="23">
        <v>0</v>
      </c>
      <c r="X49" s="23">
        <v>0</v>
      </c>
    </row>
    <row r="50" spans="1:24" ht="78" customHeight="1" x14ac:dyDescent="0.25">
      <c r="A50" s="13"/>
      <c r="B50" s="21" t="s">
        <v>22</v>
      </c>
      <c r="C50" s="21" t="s">
        <v>22</v>
      </c>
      <c r="D50" s="60">
        <f>SUM(E50+J50+O50+T50)</f>
        <v>0</v>
      </c>
      <c r="E50" s="71">
        <f t="shared" si="53"/>
        <v>0</v>
      </c>
      <c r="F50" s="22">
        <v>0</v>
      </c>
      <c r="G50" s="22">
        <v>0</v>
      </c>
      <c r="H50" s="22">
        <v>0</v>
      </c>
      <c r="I50" s="22">
        <v>0</v>
      </c>
      <c r="J50" s="73">
        <f t="shared" ref="J50" si="54">K50+L50+M50</f>
        <v>0</v>
      </c>
      <c r="K50" s="22">
        <v>0</v>
      </c>
      <c r="L50" s="22">
        <v>0</v>
      </c>
      <c r="M50" s="22">
        <v>0</v>
      </c>
      <c r="N50" s="22">
        <v>0</v>
      </c>
      <c r="O50" s="73">
        <f>P50+Q50</f>
        <v>0</v>
      </c>
      <c r="P50" s="22">
        <v>0</v>
      </c>
      <c r="Q50" s="22">
        <v>0</v>
      </c>
      <c r="R50" s="22">
        <v>0</v>
      </c>
      <c r="S50" s="22">
        <v>0</v>
      </c>
      <c r="T50" s="73">
        <f>SUM(U50:X50)</f>
        <v>0</v>
      </c>
      <c r="U50" s="22">
        <v>0</v>
      </c>
      <c r="V50" s="23">
        <v>0</v>
      </c>
      <c r="W50" s="23">
        <v>0</v>
      </c>
      <c r="X50" s="23">
        <v>0</v>
      </c>
    </row>
    <row r="51" spans="1:24" ht="166.5" customHeight="1" x14ac:dyDescent="0.25">
      <c r="A51" s="48" t="s">
        <v>49</v>
      </c>
      <c r="B51" s="12" t="s">
        <v>36</v>
      </c>
      <c r="C51" s="12" t="s">
        <v>12</v>
      </c>
      <c r="D51" s="25">
        <f>SUM(E51+J51+O51+T51)</f>
        <v>10000</v>
      </c>
      <c r="E51" s="71">
        <f>SUM(F51+G51)</f>
        <v>0</v>
      </c>
      <c r="F51" s="19">
        <v>0</v>
      </c>
      <c r="G51" s="19">
        <v>0</v>
      </c>
      <c r="H51" s="19">
        <v>0</v>
      </c>
      <c r="I51" s="19">
        <v>0</v>
      </c>
      <c r="J51" s="73">
        <f>K51+L51+M51</f>
        <v>10000</v>
      </c>
      <c r="K51" s="19">
        <v>10000</v>
      </c>
      <c r="L51" s="19">
        <v>0</v>
      </c>
      <c r="M51" s="19">
        <v>0</v>
      </c>
      <c r="N51" s="19">
        <v>0</v>
      </c>
      <c r="O51" s="73">
        <f>P51+Q51</f>
        <v>0</v>
      </c>
      <c r="P51" s="19">
        <v>0</v>
      </c>
      <c r="Q51" s="19">
        <v>0</v>
      </c>
      <c r="R51" s="19">
        <v>0</v>
      </c>
      <c r="S51" s="19">
        <v>0</v>
      </c>
      <c r="T51" s="73">
        <f>V51+X51</f>
        <v>0</v>
      </c>
      <c r="U51" s="19">
        <v>0</v>
      </c>
      <c r="V51" s="20">
        <v>0</v>
      </c>
      <c r="W51" s="20">
        <v>0</v>
      </c>
      <c r="X51" s="20">
        <v>0</v>
      </c>
    </row>
    <row r="52" spans="1:24" ht="166.5" customHeight="1" x14ac:dyDescent="0.25">
      <c r="A52" s="48" t="s">
        <v>60</v>
      </c>
      <c r="B52" s="12" t="s">
        <v>17</v>
      </c>
      <c r="C52" s="12" t="s">
        <v>12</v>
      </c>
      <c r="D52" s="45">
        <f>SUM(E52,J52,O52,T52)</f>
        <v>885.5</v>
      </c>
      <c r="E52" s="71">
        <f>SUM(F52:H52)</f>
        <v>0</v>
      </c>
      <c r="F52" s="19">
        <v>0</v>
      </c>
      <c r="G52" s="19">
        <v>0</v>
      </c>
      <c r="H52" s="19">
        <v>0</v>
      </c>
      <c r="I52" s="19">
        <v>0</v>
      </c>
      <c r="J52" s="73">
        <f>SUM(K52:M52)</f>
        <v>285.5</v>
      </c>
      <c r="K52" s="19">
        <v>285.5</v>
      </c>
      <c r="L52" s="19">
        <v>0</v>
      </c>
      <c r="M52" s="19">
        <v>0</v>
      </c>
      <c r="N52" s="19">
        <v>0</v>
      </c>
      <c r="O52" s="73">
        <f>SUM(P52:R52)</f>
        <v>300</v>
      </c>
      <c r="P52" s="19">
        <v>300</v>
      </c>
      <c r="Q52" s="19">
        <v>0</v>
      </c>
      <c r="R52" s="19">
        <v>0</v>
      </c>
      <c r="S52" s="19">
        <v>0</v>
      </c>
      <c r="T52" s="73">
        <f>SUM(U52:X52)</f>
        <v>300</v>
      </c>
      <c r="U52" s="19">
        <v>300</v>
      </c>
      <c r="V52" s="20">
        <v>0</v>
      </c>
      <c r="W52" s="20">
        <v>0</v>
      </c>
      <c r="X52" s="20">
        <v>0</v>
      </c>
    </row>
    <row r="53" spans="1:24" ht="47.25" x14ac:dyDescent="0.25">
      <c r="A53" s="99" t="s">
        <v>48</v>
      </c>
      <c r="B53" s="21" t="s">
        <v>21</v>
      </c>
      <c r="C53" s="21" t="s">
        <v>21</v>
      </c>
      <c r="D53" s="25">
        <f>SUM(E53+J53+O53+T53)</f>
        <v>0</v>
      </c>
      <c r="E53" s="71">
        <f t="shared" ref="E53:E55" si="55">SUM(F53+G53)</f>
        <v>0</v>
      </c>
      <c r="F53" s="22">
        <v>0</v>
      </c>
      <c r="G53" s="22">
        <v>0</v>
      </c>
      <c r="H53" s="22">
        <v>0</v>
      </c>
      <c r="I53" s="22">
        <v>0</v>
      </c>
      <c r="J53" s="73">
        <f>K53+L53+M53</f>
        <v>0</v>
      </c>
      <c r="K53" s="22">
        <v>0</v>
      </c>
      <c r="L53" s="22">
        <v>0</v>
      </c>
      <c r="M53" s="22">
        <v>0</v>
      </c>
      <c r="N53" s="22">
        <v>0</v>
      </c>
      <c r="O53" s="73">
        <f>P53+Q53</f>
        <v>0</v>
      </c>
      <c r="P53" s="22">
        <v>0</v>
      </c>
      <c r="Q53" s="22">
        <v>0</v>
      </c>
      <c r="R53" s="22">
        <v>0</v>
      </c>
      <c r="S53" s="22">
        <v>0</v>
      </c>
      <c r="T53" s="73">
        <f>SUM(U53:X53)</f>
        <v>0</v>
      </c>
      <c r="U53" s="22">
        <v>0</v>
      </c>
      <c r="V53" s="23">
        <v>0</v>
      </c>
      <c r="W53" s="23">
        <v>0</v>
      </c>
      <c r="X53" s="23">
        <v>0</v>
      </c>
    </row>
    <row r="54" spans="1:24" ht="63" x14ac:dyDescent="0.25">
      <c r="A54" s="99"/>
      <c r="B54" s="21" t="s">
        <v>22</v>
      </c>
      <c r="C54" s="21" t="s">
        <v>22</v>
      </c>
      <c r="D54" s="25">
        <f>SUM(E54+J54+O54+T54)</f>
        <v>0</v>
      </c>
      <c r="E54" s="71">
        <f t="shared" si="55"/>
        <v>0</v>
      </c>
      <c r="F54" s="22">
        <v>0</v>
      </c>
      <c r="G54" s="22">
        <v>0</v>
      </c>
      <c r="H54" s="22">
        <v>0</v>
      </c>
      <c r="I54" s="22">
        <v>0</v>
      </c>
      <c r="J54" s="73">
        <f t="shared" ref="J54:J55" si="56">K54+L54+M54</f>
        <v>0</v>
      </c>
      <c r="K54" s="22">
        <v>0</v>
      </c>
      <c r="L54" s="22">
        <v>0</v>
      </c>
      <c r="M54" s="22">
        <v>0</v>
      </c>
      <c r="N54" s="22">
        <v>0</v>
      </c>
      <c r="O54" s="73">
        <f>P54+Q54</f>
        <v>0</v>
      </c>
      <c r="P54" s="22">
        <v>0</v>
      </c>
      <c r="Q54" s="22">
        <v>0</v>
      </c>
      <c r="R54" s="22">
        <v>0</v>
      </c>
      <c r="S54" s="22">
        <v>0</v>
      </c>
      <c r="T54" s="73">
        <f>SUM(U54:X54)</f>
        <v>0</v>
      </c>
      <c r="U54" s="22">
        <v>0</v>
      </c>
      <c r="V54" s="23">
        <v>0</v>
      </c>
      <c r="W54" s="23">
        <v>0</v>
      </c>
      <c r="X54" s="23">
        <v>0</v>
      </c>
    </row>
    <row r="55" spans="1:24" ht="48.75" customHeight="1" x14ac:dyDescent="0.25">
      <c r="A55" s="99"/>
      <c r="B55" s="21" t="s">
        <v>17</v>
      </c>
      <c r="C55" s="21" t="s">
        <v>17</v>
      </c>
      <c r="D55" s="25">
        <f>SUM(E55+J55+O55+T55)</f>
        <v>1351.5</v>
      </c>
      <c r="E55" s="71">
        <f t="shared" si="55"/>
        <v>0</v>
      </c>
      <c r="F55" s="22">
        <v>0</v>
      </c>
      <c r="G55" s="22">
        <v>0</v>
      </c>
      <c r="H55" s="22">
        <v>0</v>
      </c>
      <c r="I55" s="22">
        <v>0</v>
      </c>
      <c r="J55" s="73">
        <f t="shared" si="56"/>
        <v>551.5</v>
      </c>
      <c r="K55" s="19">
        <v>551.5</v>
      </c>
      <c r="L55" s="19">
        <v>0</v>
      </c>
      <c r="M55" s="19">
        <v>0</v>
      </c>
      <c r="N55" s="19">
        <v>0</v>
      </c>
      <c r="O55" s="73">
        <f>P55+Q55</f>
        <v>500</v>
      </c>
      <c r="P55" s="19">
        <v>500</v>
      </c>
      <c r="Q55" s="19">
        <v>0</v>
      </c>
      <c r="R55" s="19">
        <v>0</v>
      </c>
      <c r="S55" s="19">
        <v>0</v>
      </c>
      <c r="T55" s="73">
        <f>SUM(U55:X55)</f>
        <v>300</v>
      </c>
      <c r="U55" s="19">
        <v>300</v>
      </c>
      <c r="V55" s="20">
        <v>0</v>
      </c>
      <c r="W55" s="20">
        <v>0</v>
      </c>
      <c r="X55" s="20">
        <v>0</v>
      </c>
    </row>
  </sheetData>
  <mergeCells count="86">
    <mergeCell ref="D15:D16"/>
    <mergeCell ref="E15:E16"/>
    <mergeCell ref="C15:C16"/>
    <mergeCell ref="B13:B14"/>
    <mergeCell ref="D13:D14"/>
    <mergeCell ref="E13:E14"/>
    <mergeCell ref="F13:F14"/>
    <mergeCell ref="G13:G14"/>
    <mergeCell ref="A9:A11"/>
    <mergeCell ref="B9:B11"/>
    <mergeCell ref="C13:C14"/>
    <mergeCell ref="F15:F16"/>
    <mergeCell ref="E10:H10"/>
    <mergeCell ref="C9:C11"/>
    <mergeCell ref="D9:X9"/>
    <mergeCell ref="D10:D11"/>
    <mergeCell ref="R15:R16"/>
    <mergeCell ref="H13:H14"/>
    <mergeCell ref="J13:J14"/>
    <mergeCell ref="K13:K14"/>
    <mergeCell ref="L13:L14"/>
    <mergeCell ref="O13:O14"/>
    <mergeCell ref="W13:W14"/>
    <mergeCell ref="M13:M14"/>
    <mergeCell ref="X13:X14"/>
    <mergeCell ref="P13:P14"/>
    <mergeCell ref="V13:V14"/>
    <mergeCell ref="A53:A55"/>
    <mergeCell ref="M20:M21"/>
    <mergeCell ref="A33:A34"/>
    <mergeCell ref="P15:P16"/>
    <mergeCell ref="Q15:Q16"/>
    <mergeCell ref="M15:M16"/>
    <mergeCell ref="L20:L21"/>
    <mergeCell ref="J20:J21"/>
    <mergeCell ref="K20:K21"/>
    <mergeCell ref="O20:O21"/>
    <mergeCell ref="I20:I21"/>
    <mergeCell ref="N20:N21"/>
    <mergeCell ref="H20:H21"/>
    <mergeCell ref="F20:F21"/>
    <mergeCell ref="G20:G21"/>
    <mergeCell ref="A13:A16"/>
    <mergeCell ref="S20:S21"/>
    <mergeCell ref="R13:R14"/>
    <mergeCell ref="C20:C21"/>
    <mergeCell ref="B20:B21"/>
    <mergeCell ref="X15:X16"/>
    <mergeCell ref="T20:T21"/>
    <mergeCell ref="V20:V21"/>
    <mergeCell ref="X20:X21"/>
    <mergeCell ref="D20:D21"/>
    <mergeCell ref="E20:E21"/>
    <mergeCell ref="P20:P21"/>
    <mergeCell ref="Q20:Q21"/>
    <mergeCell ref="B15:B16"/>
    <mergeCell ref="V15:V16"/>
    <mergeCell ref="H15:H16"/>
    <mergeCell ref="G15:G16"/>
    <mergeCell ref="O3:X6"/>
    <mergeCell ref="D7:X7"/>
    <mergeCell ref="O10:Q10"/>
    <mergeCell ref="T10:X10"/>
    <mergeCell ref="J10:M10"/>
    <mergeCell ref="Q13:Q14"/>
    <mergeCell ref="J15:J16"/>
    <mergeCell ref="K15:K16"/>
    <mergeCell ref="U13:U14"/>
    <mergeCell ref="T13:T14"/>
    <mergeCell ref="T15:T16"/>
    <mergeCell ref="V2:X2"/>
    <mergeCell ref="A20:A23"/>
    <mergeCell ref="A17:A19"/>
    <mergeCell ref="W15:W16"/>
    <mergeCell ref="W20:W21"/>
    <mergeCell ref="I13:I14"/>
    <mergeCell ref="N13:N14"/>
    <mergeCell ref="S13:S14"/>
    <mergeCell ref="I15:I16"/>
    <mergeCell ref="N15:N16"/>
    <mergeCell ref="S15:S16"/>
    <mergeCell ref="L15:L16"/>
    <mergeCell ref="O15:O16"/>
    <mergeCell ref="R20:R21"/>
    <mergeCell ref="U20:U21"/>
    <mergeCell ref="U15:U16"/>
  </mergeCells>
  <pageMargins left="0.39370078740157483" right="0.19685039370078741" top="0.59055118110236227" bottom="0.15748031496062992" header="0.31496062992125984" footer="0.15748031496062992"/>
  <pageSetup paperSize="9" scale="42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2015-03-02T06:41:57Z</dcterms:modified>
</cp:coreProperties>
</file>