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28" tabRatio="808" activeTab="4"/>
  </bookViews>
  <sheets>
    <sheet name="форма 5 " sheetId="1" r:id="rId1"/>
    <sheet name="форма 5" sheetId="2" state="hidden" r:id="rId2"/>
    <sheet name="Форма 6" sheetId="3" state="hidden" r:id="rId3"/>
    <sheet name="Форма 6 " sheetId="4" r:id="rId4"/>
    <sheet name="форма 7 (2019)" sheetId="5" r:id="rId5"/>
    <sheet name="Лист1" sheetId="6" r:id="rId6"/>
    <sheet name="Лист2" sheetId="7" r:id="rId7"/>
  </sheets>
  <externalReferences>
    <externalReference r:id="rId10"/>
  </externalReferences>
  <definedNames>
    <definedName name="_xlnm.Print_Area" localSheetId="1">'форма 5'!$A$1:$L$37</definedName>
    <definedName name="_xlnm.Print_Area" localSheetId="0">'форма 5 '!$A$1:$L$67</definedName>
    <definedName name="_xlnm.Print_Area" localSheetId="2">'Форма 6'!$A$1:$J$17</definedName>
    <definedName name="_xlnm.Print_Area" localSheetId="3">'Форма 6 '!$A$1:$N$13</definedName>
    <definedName name="_xlnm.Print_Area" localSheetId="4">'форма 7 (2019)'!$A$1:$L$76</definedName>
    <definedName name="ОИВ">#REF!</definedName>
  </definedNames>
  <calcPr fullCalcOnLoad="1"/>
</workbook>
</file>

<file path=xl/sharedStrings.xml><?xml version="1.0" encoding="utf-8"?>
<sst xmlns="http://schemas.openxmlformats.org/spreadsheetml/2006/main" count="596" uniqueCount="377">
  <si>
    <t>в том числе:</t>
  </si>
  <si>
    <t>Примечания:</t>
  </si>
  <si>
    <t>1.</t>
  </si>
  <si>
    <t>ИТОГО:</t>
  </si>
  <si>
    <t>2.</t>
  </si>
  <si>
    <t>3.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</si>
  <si>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</si>
  <si>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</si>
  <si>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</si>
  <si>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</si>
  <si>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</si>
  <si>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</si>
  <si>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…</t>
  </si>
  <si>
    <t>III. Мероприятия по энергосбережению и повышению энергетической эффективности …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</si>
  <si>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</si>
  <si>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</si>
  <si>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</si>
  <si>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</si>
  <si>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</si>
  <si>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</si>
  <si>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Объем финансирования средств по мероприятиям в бюджетной сфере</t>
  </si>
  <si>
    <t>муниципальный  бюджет</t>
  </si>
  <si>
    <t>внебюджетные средства</t>
  </si>
  <si>
    <t>Объем финансирования средств по мероприятиям в жилищном фонде</t>
  </si>
  <si>
    <t>Объем финансирования средств по мероприятиям …</t>
  </si>
  <si>
    <t>I. Мероприятия по энергосбережению и повышению энергетической эффективности в жилищном фонде</t>
  </si>
  <si>
    <t>II. Мероприятия по энергосбережению и повышению энергетической эффективности в бюджетных учереждениях</t>
  </si>
  <si>
    <t>Мероприятия группировать по годам реализации мероприятий.</t>
  </si>
  <si>
    <t>ФОРМА №5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</si>
  <si>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</si>
  <si>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_____________________________________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</si>
  <si>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</si>
  <si>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</si>
  <si>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</si>
  <si>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</si>
  <si>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</si>
  <si>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</si>
  <si>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</si>
  <si>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</si>
  <si>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Единица измерения</t>
  </si>
  <si>
    <t>2015 год (план)</t>
  </si>
  <si>
    <t xml:space="preserve">2015 год (факт)       </t>
  </si>
  <si>
    <t>2016 год (план)</t>
  </si>
  <si>
    <t>2017 год (план)</t>
  </si>
  <si>
    <r>
      <rPr>
        <b/>
        <sz val="20"/>
        <color indexed="8"/>
        <rFont val="Times New Roman"/>
        <family val="1"/>
      </rPr>
      <t>Общий объем финансирования программы (подпрограммы)</t>
    </r>
    <r>
      <rPr>
        <sz val="18"/>
        <color indexed="8"/>
        <rFont val="Times New Roman"/>
        <family val="1"/>
      </rPr>
      <t xml:space="preserve"> "Энергосбережение …", тыс. руб.</t>
    </r>
  </si>
  <si>
    <t>Наименование МО</t>
  </si>
  <si>
    <t>Наименование муниципальной программы</t>
  </si>
  <si>
    <t>Наименование муниципальной программы (подпрограммы) "Энергосбережение …"</t>
  </si>
  <si>
    <t>Программа (подпрограмма) "Энергосбережение…" утверждена МПА</t>
  </si>
  <si>
    <t>Период реализации муниципальной программы (подпрограммы) "Энергосбережение …"</t>
  </si>
  <si>
    <t>План мероприятий по реализации муниципальной программы (подпрограммы) "Энергосбережение…", утвержденный МПА</t>
  </si>
  <si>
    <t xml:space="preserve">2016 год (факт)       </t>
  </si>
  <si>
    <t>2017 год (факт)</t>
  </si>
  <si>
    <t>на 1 января 2019 г.</t>
  </si>
  <si>
    <t>Запланировано финансирование на 2014-2018 год</t>
  </si>
  <si>
    <t>Выполнено мероприятий за 2014-2018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</si>
  <si>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</si>
  <si>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Консультации по телефону 8 (8212) 39-19-48, Максименко Оксана Игоревна, Осипов Владислав Николаевич</t>
  </si>
  <si>
    <t>2018 год (план)</t>
  </si>
  <si>
    <t>2018 год (факт)</t>
  </si>
  <si>
    <t>2019 год (план)</t>
  </si>
  <si>
    <t>2019 год (факт)</t>
  </si>
  <si>
    <t>ФОРМА №7</t>
  </si>
  <si>
    <t xml:space="preserve">Основание: </t>
  </si>
  <si>
    <t>1. Постановление Правительства РФ от 31.12.2009 №1225 «О требованиях к региональным и муниципальным программам в области энергосбережения и повышения энергетической эффективности»)</t>
  </si>
  <si>
    <t xml:space="preserve">2. Приказ Минэнерго РФ от 30.06.2014 №399 об утверждении «Методики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условиях» (раздел III. Расчет значений целевых показателей муниципальных программ в области энергосбережения и повышения энергетической эффективности) </t>
  </si>
  <si>
    <t>Наименование целевых показателей</t>
  </si>
  <si>
    <t>Обозначение</t>
  </si>
  <si>
    <t>Расчетная формула</t>
  </si>
  <si>
    <t>Наименование показателей (индикаторов)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</si>
  <si>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</si>
  <si>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</si>
  <si>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</si>
  <si>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</si>
  <si>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%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</si>
  <si>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</si>
  <si>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</si>
  <si>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</si>
  <si>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</si>
  <si>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</si>
  <si>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</si>
  <si>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</si>
  <si>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</si>
  <si>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</si>
  <si>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</si>
  <si>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</si>
  <si>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</si>
  <si>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</si>
  <si>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</si>
  <si>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</si>
  <si>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</si>
  <si>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</si>
  <si>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</si>
  <si>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</si>
  <si>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</si>
  <si>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</si>
  <si>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</si>
  <si>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</si>
  <si>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</si>
  <si>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</si>
  <si>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</si>
  <si>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</si>
  <si>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</si>
  <si>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</si>
  <si>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</si>
  <si>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</si>
  <si>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</si>
  <si>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</si>
  <si>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</si>
  <si>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</si>
  <si>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</si>
  <si>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</si>
  <si>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</si>
  <si>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</si>
  <si>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</si>
  <si>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</si>
  <si>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</si>
  <si>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</si>
  <si>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</si>
  <si>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</si>
  <si>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</si>
  <si>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</si>
  <si>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</si>
  <si>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</si>
  <si>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</si>
  <si>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</si>
  <si>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</si>
  <si>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</si>
  <si>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</si>
  <si>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</si>
  <si>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</si>
  <si>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</si>
  <si>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</si>
  <si>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</si>
  <si>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</si>
  <si>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t xml:space="preserve"> Объем потребления горячей воды в органах местного самоуправления и муниципальных учреждениях</t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</si>
  <si>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</si>
  <si>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</si>
  <si>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</si>
  <si>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</si>
  <si>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</si>
  <si>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</si>
  <si>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</si>
  <si>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</si>
  <si>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</si>
  <si>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</si>
  <si>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</si>
  <si>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</si>
  <si>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</si>
  <si>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</si>
  <si>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</si>
  <si>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</si>
  <si>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t>Умо.тэ.мкд</t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</si>
  <si>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</si>
  <si>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</si>
  <si>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</si>
  <si>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</si>
  <si>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</si>
  <si>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</si>
  <si>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</si>
  <si>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</si>
  <si>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</si>
  <si>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</si>
  <si>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</si>
  <si>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</si>
  <si>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</si>
  <si>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</si>
  <si>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</si>
  <si>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</si>
  <si>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</si>
  <si>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</si>
  <si>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</si>
  <si>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</si>
  <si>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</si>
  <si>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</si>
  <si>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</si>
  <si>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</si>
  <si>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</si>
  <si>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</si>
  <si>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</si>
  <si>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</si>
  <si>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</si>
  <si>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</si>
  <si>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</si>
  <si>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</si>
  <si>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</si>
  <si>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</si>
  <si>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</si>
  <si>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</si>
  <si>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</si>
  <si>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</si>
  <si>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</si>
  <si>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</si>
  <si>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t>Умо.тэс.тэ</t>
  </si>
  <si>
    <t>т.у.т./млн. Гкал</t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</si>
  <si>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</si>
  <si>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</si>
  <si>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</si>
  <si>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</si>
  <si>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</si>
  <si>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</si>
  <si>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</si>
  <si>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</si>
  <si>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t>Объем потребления топлива на выработку тепловой энергии котельными на территории муниципального образования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</si>
  <si>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</si>
  <si>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</si>
  <si>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</si>
  <si>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</si>
  <si>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</si>
  <si>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</si>
  <si>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</si>
  <si>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</si>
  <si>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</si>
  <si>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</si>
  <si>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</si>
  <si>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</si>
  <si>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</si>
  <si>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</si>
  <si>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</si>
  <si>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</si>
  <si>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</si>
  <si>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</si>
  <si>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</si>
  <si>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</si>
  <si>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</si>
  <si>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</si>
  <si>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</si>
  <si>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</si>
  <si>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</si>
  <si>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</si>
  <si>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</si>
  <si>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</si>
  <si>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</si>
  <si>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</si>
  <si>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</si>
  <si>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</si>
  <si>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</si>
  <si>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</si>
  <si>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</si>
  <si>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</si>
  <si>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</si>
  <si>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</si>
  <si>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</si>
  <si>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</si>
  <si>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</si>
  <si>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</si>
  <si>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</si>
  <si>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</si>
  <si>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</si>
  <si>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</si>
  <si>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</si>
  <si>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</si>
  <si>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</si>
  <si>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</si>
  <si>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</si>
  <si>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</si>
  <si>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</si>
  <si>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</si>
  <si>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</si>
  <si>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Расчет значений целевых показателей в области энергосбережения и повышения энергетической эффективности  за 2019 год</t>
  </si>
  <si>
    <t>Расчет планового показателя за 2019</t>
  </si>
  <si>
    <t>Расчет фактического показателя за 2019</t>
  </si>
  <si>
    <t>Значение планового индикатора за 2019</t>
  </si>
  <si>
    <t>Значение фактического индикатора за 2019</t>
  </si>
  <si>
    <t>МО МР "Печора"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</si>
  <si>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</si>
  <si>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</si>
  <si>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</si>
  <si>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</si>
  <si>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</si>
  <si>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</si>
  <si>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</si>
  <si>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</si>
  <si>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</si>
  <si>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</si>
  <si>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МО МР "Печора"</t>
  </si>
  <si>
    <t>«Энергосбережение и повышение энергетической эффективности на территории муниципального района «Печора»</t>
  </si>
  <si>
    <t xml:space="preserve">  Мероприятия по энергоснабжению и повышению энергетической эффективности жилищного фонда</t>
  </si>
  <si>
    <t xml:space="preserve">2010 - 2021 годы.
</t>
  </si>
  <si>
    <t xml:space="preserve">851 259,3 тыс. руб., </t>
  </si>
  <si>
    <t xml:space="preserve">610 552,4 тыс. руб., </t>
  </si>
  <si>
    <t>240 706,9  тыс. руб.</t>
  </si>
  <si>
    <t>366 266,8тыс. руб</t>
  </si>
  <si>
    <t>Мероприятия        по энергосбережению    и повышению энергетической   эффективности       в отношении      общего имущества собственников помещений           в многоквартирных домах</t>
  </si>
  <si>
    <t xml:space="preserve">Мероприятия, направленные на повышение уровня оснащенности  общедомовыми и поквартирными  приборами учета используемых  энергетических  ресурсов  и  воды,  в том  числе информирование  потребителей        о требованиях по оснащению приборами учета,  автоматизация расчетов за потребляемые энергетические  ресурсы, внедрение        систем дистанционного снятия показаний приборов учета используемых энергетических ресурсов  </t>
  </si>
  <si>
    <t>Утепление многоквартирных домов,   квартир    и площади  мест  общего пользования         в многоквартирных  домах, не  подлежащих капитальному ремонту, а   также   внедрение систем  регулирования потребления энергетических   ресурсов</t>
  </si>
  <si>
    <t xml:space="preserve">Мероприятия        по повышению   энергетической  эффективности  систем освещения,    включая мероприятия по замене ламп  накаливания  на энергоэффективные осветительные устройства  в многоквартирных домах,     перекладка электрических   сетей для  снижения  потерь электроэнергии       </t>
  </si>
  <si>
    <t xml:space="preserve">Повышение эффективности  использования       и сокращение     потерь воды                 </t>
  </si>
  <si>
    <t xml:space="preserve">Тепловая     изоляция трубопроводов       и повышение  энергетической  эффективности оборудования тепловых пунктов,   разводящих трубопроводов    отопления и  горячего водоснабжения        </t>
  </si>
  <si>
    <t>II. Мероприятия по энергосбережению и повышению энергетической эффективности систем коммунальной инфраструктуры</t>
  </si>
  <si>
    <t>Проведение энергетического аудита</t>
  </si>
  <si>
    <t>Оптимизация режимов работы энергоисточников, количества котельных и их установленной мощности с учетом корректировок схем  энергосбережения, местных условий и видов топлива</t>
  </si>
  <si>
    <t>Модернизация котельных, в том числе с использованием энергоэффективного оборудования с высоким коэффициентом полезного действия</t>
  </si>
  <si>
    <t>Строительство котельных с использованием энергоэффективных технологий с высоким коэффициентом полезного действия</t>
  </si>
  <si>
    <t>Снижение энергопотребления на собственные нужды котельных</t>
  </si>
  <si>
    <t xml:space="preserve">Замена тепловых сетей с использованием энергоэффективного оборудования, применение эффективных технологий по тепловой изоляции вновь строящихся тепловых сетей при восстановлении разрушенной тепловой изоляции </t>
  </si>
  <si>
    <t>Установка регулируемого привода в системах водоснабжения и водоотведения</t>
  </si>
  <si>
    <t xml:space="preserve">Внедрение частотно-регулируемого привода электродвигателей тягодутьевых машин и насосного оборудования, работающего с переменной нагрузкой </t>
  </si>
  <si>
    <t>Мероприятия по сокращению потерь воды, внедрение систем оборотного водоснабжения</t>
  </si>
  <si>
    <t xml:space="preserve">Проведение мероприятий по повышению энергетической эффективности объектов наружного освещения и рекламы, в том числе направленных на замену светильников уличного освещения на энергоэффективные; замену неизолированных проводов на самонесущие изолированные провода, кабель-ные линии; установку светодиодных ламп  </t>
  </si>
  <si>
    <t>Мероприятия по сокращению объемов электрической энергии, используемой при передаче (транспортировке)  воды</t>
  </si>
  <si>
    <t>Мероприятия по сокращению объемов электрической энергии, используемой при  водоотведении  и  очистки сточных вод</t>
  </si>
  <si>
    <t>Оснащение зданий, строений, сооружений приборами учета используемых энергетических ресурсов</t>
  </si>
  <si>
    <t>14.</t>
  </si>
  <si>
    <t>Повышение тепловой защиты зданий, строений, сооружений при капитальном ремонте, утепление зданий, строений, сооружений</t>
  </si>
  <si>
    <t>III. Мероприятия по энергосбережению в организациях с участием муниципального образования и повышению энергетической эффективности этих организаций</t>
  </si>
  <si>
    <t xml:space="preserve"> Проведение энергетического обследования зданий, строений, сооружений</t>
  </si>
  <si>
    <t xml:space="preserve"> Оснащение зданий, строений сооружений приборами учета тепловой энергии (поверка)</t>
  </si>
  <si>
    <t>Установка (замена) прибора учета холодного водоснабжения</t>
  </si>
  <si>
    <t xml:space="preserve"> Установка энергосберегающих окон</t>
  </si>
  <si>
    <t>Замена энергосберегающих ламп (светильников)</t>
  </si>
  <si>
    <t>Содержание в исправном состоянии запорно-регулирующей арматуры систем отопления, горячего и холодного водоснабжения</t>
  </si>
  <si>
    <t xml:space="preserve"> Промывка систем централизованного отопления</t>
  </si>
  <si>
    <t>Установка светильников с отражающей поверхностью</t>
  </si>
  <si>
    <t xml:space="preserve"> Регулярная очистка окон</t>
  </si>
  <si>
    <t>Установка электроконвекторов</t>
  </si>
  <si>
    <t>Ремонт (замена) системы отопления</t>
  </si>
  <si>
    <t>Утепление наружных ограждающих конструкций (ремонт фасада)</t>
  </si>
  <si>
    <t>Замер сопротивления изоляции электропроводки</t>
  </si>
  <si>
    <t xml:space="preserve"> Обучение сотрудников организации на ответственного по тепловым энергоустановкам</t>
  </si>
  <si>
    <t>15.</t>
  </si>
  <si>
    <t xml:space="preserve">Подготовка проектной документации по установке теплосчетчиков </t>
  </si>
  <si>
    <t>16.</t>
  </si>
  <si>
    <t xml:space="preserve"> Работы по заземлению контура здания</t>
  </si>
  <si>
    <t>17.</t>
  </si>
  <si>
    <t>Ремонт помещений</t>
  </si>
  <si>
    <t>18.</t>
  </si>
  <si>
    <t>Замена светильников   уличного освещения на энергоэффективные</t>
  </si>
  <si>
    <t>19.</t>
  </si>
  <si>
    <t>Замена проводов в сетях уличного освещения</t>
  </si>
  <si>
    <t>20.</t>
  </si>
  <si>
    <t>Замена окна в помещении специалиста пгт. Изъяю</t>
  </si>
  <si>
    <t>21.</t>
  </si>
  <si>
    <t>Капитальный ремонт уличного освещения СП  "Приуральское"</t>
  </si>
  <si>
    <t>Объем финансирования средств по Мероприятию по энергоснабжению и повышению энергетической эффективности жилищного фонда</t>
  </si>
  <si>
    <t>Объем финансирования средств по Мероприятию по энергосбережению и повышению энергетической эффективности систем коммунальной инфраструктуры</t>
  </si>
  <si>
    <t>Объем финансирования средств по мероприятияю по энергосбережению в организациях с участием муниципального образования и повышению энергетической эффективности этих организаций</t>
  </si>
  <si>
    <t>постановление администрации  МР "Печора" от 24.12.2013 №2521</t>
  </si>
  <si>
    <t>Запланировано финансирование на 2019 год</t>
  </si>
  <si>
    <t>Выполнено мероприятий за 2019 год</t>
  </si>
  <si>
    <r>
      <t xml:space="preserve">Процент выполнения (отношение </t>
    </r>
    <r>
      <rPr>
        <b/>
        <u val="single"/>
        <sz val="18"/>
        <rFont val="Times New Roman"/>
        <family val="1"/>
      </rPr>
      <t>выполнено</t>
    </r>
    <r>
      <rPr>
        <b/>
        <sz val="18"/>
        <rFont val="Times New Roman"/>
        <family val="1"/>
      </rPr>
      <t xml:space="preserve">  за  2019 к запланированному на 2019)</t>
    </r>
  </si>
  <si>
    <r>
      <t>ОП</t>
    </r>
    <r>
      <rPr>
        <vertAlign val="subscript"/>
        <sz val="11"/>
        <color indexed="8"/>
        <rFont val="Times New Roman"/>
        <family val="1"/>
      </rPr>
      <t>мо.ээ.учет</t>
    </r>
  </si>
  <si>
    <r>
      <t>(ОП</t>
    </r>
    <r>
      <rPr>
        <vertAlign val="subscript"/>
        <sz val="11"/>
        <color indexed="8"/>
        <rFont val="Times New Roman"/>
        <family val="1"/>
      </rPr>
      <t>мо.тэ.учет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</si>
  <si>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r>
      <t>(ОП</t>
    </r>
    <r>
      <rPr>
        <vertAlign val="subscript"/>
        <sz val="11"/>
        <color indexed="8"/>
        <rFont val="Times New Roman"/>
        <family val="1"/>
      </rPr>
      <t>мо.хвс.учет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мо.вс.общий</t>
    </r>
    <r>
      <rPr>
        <sz val="11"/>
        <color indexed="8"/>
        <rFont val="Times New Roman"/>
        <family val="1"/>
      </rPr>
      <t>)×100%</t>
    </r>
  </si>
  <si>
    <r>
      <t>ОП</t>
    </r>
    <r>
      <rPr>
        <vertAlign val="subscript"/>
        <sz val="11"/>
        <color indexed="8"/>
        <rFont val="Times New Roman"/>
        <family val="1"/>
      </rPr>
      <t>мо.хвс.учет</t>
    </r>
  </si>
  <si>
    <r>
      <t>(ОП</t>
    </r>
    <r>
      <rPr>
        <vertAlign val="subscript"/>
        <sz val="11"/>
        <color indexed="8"/>
        <rFont val="Times New Roman"/>
        <family val="1"/>
      </rPr>
      <t>мо.гвс.учет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 xml:space="preserve">)×100% </t>
    </r>
  </si>
  <si>
    <r>
      <t>ОП</t>
    </r>
    <r>
      <rPr>
        <vertAlign val="subscript"/>
        <sz val="11"/>
        <color indexed="8"/>
        <rFont val="Times New Roman"/>
        <family val="1"/>
      </rPr>
      <t>мо.гвс.учет</t>
    </r>
  </si>
  <si>
    <r>
      <t>(ОП</t>
    </r>
    <r>
      <rPr>
        <vertAlign val="subscript"/>
        <sz val="11"/>
        <color indexed="8"/>
        <rFont val="Times New Roman"/>
        <family val="1"/>
      </rPr>
      <t>мо.газ.учет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мо.газ.общий</t>
    </r>
    <r>
      <rPr>
        <sz val="11"/>
        <color indexed="8"/>
        <rFont val="Times New Roman"/>
        <family val="1"/>
      </rPr>
      <t xml:space="preserve">)×100% </t>
    </r>
  </si>
  <si>
    <r>
      <t>ОП</t>
    </r>
    <r>
      <rPr>
        <vertAlign val="subscript"/>
        <sz val="11"/>
        <color indexed="8"/>
        <rFont val="Times New Roman"/>
        <family val="1"/>
      </rPr>
      <t>мо.газ.учет</t>
    </r>
  </si>
  <si>
    <r>
      <rPr>
        <sz val="11"/>
        <color indexed="8"/>
        <rFont val="Times New Roman"/>
        <family val="1"/>
      </rPr>
      <t>(ОП</t>
    </r>
    <r>
      <rPr>
        <vertAlign val="subscript"/>
        <sz val="11"/>
        <color indexed="8"/>
        <rFont val="Times New Roman"/>
        <family val="1"/>
      </rPr>
      <t>мо.эр.воз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мо.эр.общий</t>
    </r>
    <r>
      <rPr>
        <sz val="11"/>
        <color indexed="8"/>
        <rFont val="Times New Roman"/>
        <family val="1"/>
      </rPr>
      <t>)×100%</t>
    </r>
  </si>
  <si>
    <r>
      <t>ОП</t>
    </r>
    <r>
      <rPr>
        <vertAlign val="subscript"/>
        <sz val="11"/>
        <color indexed="8"/>
        <rFont val="Times New Roman"/>
        <family val="1"/>
      </rPr>
      <t>мо.эр.воз</t>
    </r>
  </si>
  <si>
    <r>
      <t>ОП</t>
    </r>
    <r>
      <rPr>
        <vertAlign val="subscript"/>
        <sz val="11"/>
        <color indexed="8"/>
        <rFont val="Times New Roman"/>
        <family val="1"/>
      </rPr>
      <t>ээ.мо</t>
    </r>
    <r>
      <rPr>
        <sz val="11"/>
        <color indexed="8"/>
        <rFont val="Times New Roman"/>
        <family val="1"/>
      </rPr>
      <t xml:space="preserve"> </t>
    </r>
  </si>
  <si>
    <r>
      <t>ОП</t>
    </r>
    <r>
      <rPr>
        <vertAlign val="subscript"/>
        <sz val="11"/>
        <color indexed="8"/>
        <rFont val="Times New Roman"/>
        <family val="1"/>
      </rPr>
      <t>тэ.мо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</t>
    </r>
  </si>
  <si>
    <r>
      <t>ОП</t>
    </r>
    <r>
      <rPr>
        <vertAlign val="subscript"/>
        <sz val="11"/>
        <color indexed="8"/>
        <rFont val="Times New Roman"/>
        <family val="1"/>
      </rPr>
      <t>хвс.мо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</si>
  <si>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r>
      <t>ОП</t>
    </r>
    <r>
      <rPr>
        <vertAlign val="subscript"/>
        <sz val="11"/>
        <color indexed="8"/>
        <rFont val="Times New Roman"/>
        <family val="1"/>
      </rPr>
      <t>гвс.мо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</si>
  <si>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r>
      <t>ОП</t>
    </r>
    <r>
      <rPr>
        <vertAlign val="subscript"/>
        <sz val="11"/>
        <color indexed="8"/>
        <rFont val="Times New Roman"/>
        <family val="1"/>
      </rPr>
      <t>гвс.мо</t>
    </r>
  </si>
  <si>
    <r>
      <t>ОП</t>
    </r>
    <r>
      <rPr>
        <vertAlign val="subscript"/>
        <sz val="11"/>
        <rFont val="Times New Roman"/>
        <family val="1"/>
      </rPr>
      <t>газ.мо</t>
    </r>
    <r>
      <rPr>
        <sz val="11"/>
        <rFont val="Times New Roman"/>
        <family val="1"/>
      </rPr>
      <t>/К</t>
    </r>
    <r>
      <rPr>
        <vertAlign val="subscript"/>
        <sz val="11"/>
        <rFont val="Times New Roman"/>
        <family val="1"/>
      </rPr>
      <t>мо</t>
    </r>
  </si>
  <si>
    <r>
      <t>(ПЛАН</t>
    </r>
    <r>
      <rPr>
        <vertAlign val="subscript"/>
        <sz val="11"/>
        <color indexed="8"/>
        <rFont val="Times New Roman"/>
        <family val="1"/>
      </rPr>
      <t>эконом.мо</t>
    </r>
    <r>
      <rPr>
        <sz val="11"/>
        <color indexed="8"/>
        <rFont val="Times New Roman"/>
        <family val="1"/>
      </rPr>
      <t>/МП</t>
    </r>
    <r>
      <rPr>
        <vertAlign val="subscript"/>
        <sz val="11"/>
        <color indexed="8"/>
        <rFont val="Times New Roman"/>
        <family val="1"/>
      </rPr>
      <t>ба</t>
    </r>
    <r>
      <rPr>
        <sz val="11"/>
        <color indexed="8"/>
        <rFont val="Times New Roman"/>
        <family val="1"/>
      </rPr>
      <t>)×    100%</t>
    </r>
  </si>
  <si>
    <r>
      <t>3.3.1.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</si>
  <si>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r>
      <t>ОП</t>
    </r>
    <r>
      <rPr>
        <vertAlign val="subscript"/>
        <sz val="11"/>
        <color indexed="8"/>
        <rFont val="Times New Roman"/>
        <family val="1"/>
      </rPr>
      <t>мо.тэ.мкд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</si>
  <si>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r>
      <t>ОП</t>
    </r>
    <r>
      <rPr>
        <vertAlign val="subscript"/>
        <sz val="11"/>
        <color indexed="8"/>
        <rFont val="Times New Roman"/>
        <family val="1"/>
      </rPr>
      <t>мо.хвс.мкд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</si>
  <si>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r>
      <t>ОП</t>
    </r>
    <r>
      <rPr>
        <vertAlign val="subscript"/>
        <sz val="11"/>
        <color indexed="8"/>
        <rFont val="Times New Roman"/>
        <family val="1"/>
      </rPr>
      <t>мо.гвс.мкд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</si>
  <si>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r>
      <t>ОП</t>
    </r>
    <r>
      <rPr>
        <vertAlign val="subscript"/>
        <sz val="11"/>
        <color indexed="8"/>
        <rFont val="Times New Roman"/>
        <family val="1"/>
      </rPr>
      <t>мо.ээ.мкд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</si>
  <si>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r>
      <t>ОП</t>
    </r>
    <r>
      <rPr>
        <vertAlign val="subscript"/>
        <sz val="11"/>
        <color indexed="8"/>
        <rFont val="Times New Roman"/>
        <family val="1"/>
      </rPr>
      <t>мо.газ.учет.мкд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мо.газ.учет.мкд</t>
    </r>
  </si>
  <si>
    <r>
      <t>ОП</t>
    </r>
    <r>
      <rPr>
        <vertAlign val="subscript"/>
        <sz val="11"/>
        <color indexed="8"/>
        <rFont val="Times New Roman"/>
        <family val="1"/>
      </rPr>
      <t>мо.газ.мкд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мо.газ.мкд</t>
    </r>
  </si>
  <si>
    <r>
      <t>ОП</t>
    </r>
    <r>
      <rPr>
        <vertAlign val="subscript"/>
        <sz val="11"/>
        <color indexed="8"/>
        <rFont val="Times New Roman"/>
        <family val="1"/>
      </rPr>
      <t>мо.сумм.мкд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</si>
  <si>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r>
      <t>3.4.1.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</si>
  <si>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r>
      <t>ОП</t>
    </r>
    <r>
      <rPr>
        <vertAlign val="subscript"/>
        <sz val="11"/>
        <color indexed="8"/>
        <rFont val="Times New Roman"/>
        <family val="1"/>
      </rPr>
      <t>мо.тэс.тэ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мо.тэс.тэ</t>
    </r>
  </si>
  <si>
    <r>
      <t>ОП</t>
    </r>
    <r>
      <rPr>
        <vertAlign val="subscript"/>
        <sz val="11"/>
        <color indexed="8"/>
        <rFont val="Times New Roman"/>
        <family val="1"/>
      </rPr>
      <t>мо.к.тэ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мо.к.тэ</t>
    </r>
  </si>
  <si>
    <t>тыс. м3</t>
  </si>
  <si>
    <t>кВт.ч/тыс.куб.м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</si>
  <si>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 тэ</t>
    </r>
    <r>
      <rPr>
        <sz val="11"/>
        <color indexed="8"/>
        <rFont val="Times New Roman"/>
        <family val="1"/>
      </rPr>
      <t>/ОТ</t>
    </r>
    <r>
      <rPr>
        <vertAlign val="subscript"/>
        <sz val="11"/>
        <color indexed="8"/>
        <rFont val="Times New Roman"/>
        <family val="1"/>
      </rPr>
      <t>мо.тн</t>
    </r>
  </si>
  <si>
    <r>
      <t>(О</t>
    </r>
    <r>
      <rPr>
        <vertAlign val="subscript"/>
        <sz val="11"/>
        <color indexed="8"/>
        <rFont val="Times New Roman"/>
        <family val="1"/>
      </rPr>
      <t>мо.тэ.потери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</si>
  <si>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r>
      <t>(ОП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мо.хвс.общий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 xml:space="preserve">))×100% </t>
    </r>
  </si>
  <si>
    <r>
      <t>ОП</t>
    </r>
    <r>
      <rPr>
        <vertAlign val="subscript"/>
        <sz val="11"/>
        <color indexed="8"/>
        <rFont val="Times New Roman"/>
        <family val="1"/>
      </rPr>
      <t>мо.ээ.передача.вс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 xml:space="preserve">мо.гвс.общий </t>
    </r>
    <r>
      <rPr>
        <sz val="11"/>
        <color indexed="8"/>
        <rFont val="Times New Roman"/>
        <family val="1"/>
      </rPr>
      <t>+ ОП</t>
    </r>
    <r>
      <rPr>
        <vertAlign val="subscript"/>
        <sz val="11"/>
        <color indexed="8"/>
        <rFont val="Times New Roman"/>
        <family val="1"/>
      </rPr>
      <t xml:space="preserve">мо.хвс.общий 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)</t>
    </r>
  </si>
  <si>
    <r>
      <t>ОП</t>
    </r>
    <r>
      <rPr>
        <vertAlign val="subscript"/>
        <sz val="11"/>
        <color indexed="8"/>
        <rFont val="Times New Roman"/>
        <family val="1"/>
      </rPr>
      <t>мо.ээ.водоотведение</t>
    </r>
    <r>
      <rPr>
        <sz val="11"/>
        <color indexed="8"/>
        <rFont val="Times New Roman"/>
        <family val="1"/>
      </rPr>
      <t>/О</t>
    </r>
    <r>
      <rPr>
        <vertAlign val="subscript"/>
        <sz val="11"/>
        <color indexed="8"/>
        <rFont val="Times New Roman"/>
        <family val="1"/>
      </rPr>
      <t>мо.вс.отведение</t>
    </r>
  </si>
  <si>
    <r>
      <t>ОП</t>
    </r>
    <r>
      <rPr>
        <vertAlign val="subscript"/>
        <sz val="11"/>
        <color indexed="8"/>
        <rFont val="Times New Roman"/>
        <family val="1"/>
      </rPr>
      <t>мо.ээ.освещение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мо.освещение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</si>
</sst>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0.000"/>
    <numFmt numFmtId="183" formatCode="#,##0.0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0"/>
    <numFmt numFmtId="191" formatCode="_-* #,##0.0_р_._-;\-* #,##0.0_р_._-;_-* &quot;-&quot;??_р_._-;_-@_-"/>
    <numFmt numFmtId="192" formatCode="_-* #,##0_р_._-;\-* #,##0_р_._-;_-* &quot;-&quot;??_р_._-;_-@_-"/>
    <numFmt numFmtId="193" formatCode="0.0%"/>
    <numFmt numFmtId="194" formatCode="0.0000000"/>
    <numFmt numFmtId="195" formatCode="0.000000"/>
    <numFmt numFmtId="196" formatCode="0.00000"/>
    <numFmt numFmtId="197" formatCode="0.00000000"/>
    <numFmt numFmtId="198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2"/>
      <color indexed="10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184" fontId="54" fillId="0" borderId="0">
      <alignment/>
      <protection/>
    </xf>
    <xf numFmtId="0" fontId="1" fillId="0" borderId="0">
      <alignment/>
      <protection/>
    </xf>
    <xf numFmtId="171" fontId="3" fillId="0" borderId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ill="0" applyBorder="0" applyAlignment="0" applyProtection="0"/>
    <xf numFmtId="171" fontId="9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2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8" applyFont="1" applyFill="1" applyBorder="1" applyAlignment="1" applyProtection="1">
      <alignment horizontal="center" vertical="center" wrapText="1"/>
      <protection/>
    </xf>
    <xf numFmtId="9" fontId="4" fillId="0" borderId="16" xfId="68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>
      <alignment/>
      <protection/>
    </xf>
    <xf numFmtId="0" fontId="73" fillId="0" borderId="16" xfId="0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5" fillId="0" borderId="22" xfId="0" applyNumberFormat="1" applyFont="1" applyBorder="1" applyAlignment="1">
      <alignment horizontal="center" vertical="center"/>
    </xf>
    <xf numFmtId="0" fontId="75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68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9" fontId="4" fillId="0" borderId="0" xfId="68" applyFont="1" applyFill="1" applyBorder="1" applyAlignment="1" applyProtection="1">
      <alignment horizontal="center" vertical="center" wrapText="1"/>
      <protection/>
    </xf>
    <xf numFmtId="0" fontId="72" fillId="0" borderId="14" xfId="0" applyNumberFormat="1" applyFont="1" applyBorder="1" applyAlignment="1">
      <alignment horizontal="left" vertical="center"/>
    </xf>
    <xf numFmtId="0" fontId="72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75" fillId="0" borderId="14" xfId="0" applyNumberFormat="1" applyFont="1" applyBorder="1" applyAlignment="1">
      <alignment horizontal="left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9" fontId="11" fillId="33" borderId="35" xfId="68" applyFont="1" applyFill="1" applyBorder="1" applyAlignment="1" applyProtection="1">
      <alignment horizontal="center" vertical="center" wrapText="1"/>
      <protection/>
    </xf>
    <xf numFmtId="9" fontId="11" fillId="33" borderId="28" xfId="68" applyFont="1" applyFill="1" applyBorder="1" applyAlignment="1" applyProtection="1">
      <alignment horizontal="center" vertical="center" wrapText="1"/>
      <protection/>
    </xf>
    <xf numFmtId="9" fontId="11" fillId="33" borderId="29" xfId="68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 vertical="center" wrapText="1"/>
    </xf>
    <xf numFmtId="0" fontId="4" fillId="0" borderId="0" xfId="59" applyFont="1" applyAlignment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Alignment="1">
      <alignment/>
      <protection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 wrapText="1"/>
    </xf>
    <xf numFmtId="0" fontId="77" fillId="35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/>
    </xf>
    <xf numFmtId="0" fontId="10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3" fillId="0" borderId="16" xfId="0" applyFont="1" applyBorder="1" applyAlignment="1">
      <alignment horizontal="center" vertical="center" wrapText="1"/>
    </xf>
    <xf numFmtId="4" fontId="73" fillId="0" borderId="16" xfId="0" applyNumberFormat="1" applyFont="1" applyBorder="1" applyAlignment="1">
      <alignment horizontal="center" vertical="center"/>
    </xf>
    <xf numFmtId="0" fontId="74" fillId="33" borderId="0" xfId="0" applyFont="1" applyFill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/>
      <protection locked="0"/>
    </xf>
    <xf numFmtId="0" fontId="7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83" fontId="4" fillId="13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183" fontId="4" fillId="13" borderId="3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183" fontId="4" fillId="15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183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83" fontId="4" fillId="15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83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83" fontId="4" fillId="1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3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10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1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74" fillId="33" borderId="38" xfId="0" applyNumberFormat="1" applyFont="1" applyFill="1" applyBorder="1" applyAlignment="1">
      <alignment horizontal="center" vertical="center"/>
    </xf>
    <xf numFmtId="0" fontId="74" fillId="33" borderId="16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74" fillId="33" borderId="39" xfId="0" applyNumberFormat="1" applyFont="1" applyFill="1" applyBorder="1" applyAlignment="1">
      <alignment horizontal="center" vertical="center"/>
    </xf>
    <xf numFmtId="0" fontId="78" fillId="33" borderId="16" xfId="0" applyNumberFormat="1" applyFont="1" applyFill="1" applyBorder="1" applyAlignment="1">
      <alignment horizontal="left" vertical="center"/>
    </xf>
    <xf numFmtId="0" fontId="74" fillId="33" borderId="40" xfId="0" applyNumberFormat="1" applyFont="1" applyFill="1" applyBorder="1" applyAlignment="1">
      <alignment horizontal="center" vertical="center"/>
    </xf>
    <xf numFmtId="0" fontId="78" fillId="33" borderId="16" xfId="0" applyNumberFormat="1" applyFont="1" applyFill="1" applyBorder="1" applyAlignment="1">
      <alignment horizontal="left" vertical="center" wrapText="1"/>
    </xf>
    <xf numFmtId="0" fontId="26" fillId="33" borderId="38" xfId="0" applyFont="1" applyFill="1" applyBorder="1" applyAlignment="1" applyProtection="1">
      <alignment horizontal="center" vertical="center"/>
      <protection locked="0"/>
    </xf>
    <xf numFmtId="0" fontId="74" fillId="33" borderId="17" xfId="0" applyNumberFormat="1" applyFont="1" applyFill="1" applyBorder="1" applyAlignment="1">
      <alignment horizontal="center" vertical="center"/>
    </xf>
    <xf numFmtId="0" fontId="74" fillId="33" borderId="41" xfId="0" applyNumberFormat="1" applyFont="1" applyFill="1" applyBorder="1" applyAlignment="1">
      <alignment horizontal="center" vertical="center"/>
    </xf>
    <xf numFmtId="0" fontId="74" fillId="33" borderId="42" xfId="0" applyNumberFormat="1" applyFont="1" applyFill="1" applyBorder="1" applyAlignment="1">
      <alignment horizontal="center" vertical="center"/>
    </xf>
    <xf numFmtId="0" fontId="74" fillId="33" borderId="43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 applyProtection="1">
      <alignment horizontal="left" vertical="center" wrapText="1"/>
      <protection locked="0"/>
    </xf>
    <xf numFmtId="0" fontId="74" fillId="33" borderId="41" xfId="0" applyNumberFormat="1" applyFont="1" applyFill="1" applyBorder="1" applyAlignment="1">
      <alignment horizontal="left" vertical="center" wrapText="1"/>
    </xf>
    <xf numFmtId="0" fontId="74" fillId="33" borderId="44" xfId="0" applyNumberFormat="1" applyFont="1" applyFill="1" applyBorder="1" applyAlignment="1">
      <alignment horizontal="left" vertical="center" wrapText="1"/>
    </xf>
    <xf numFmtId="0" fontId="74" fillId="33" borderId="23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74" fillId="36" borderId="23" xfId="0" applyNumberFormat="1" applyFont="1" applyFill="1" applyBorder="1" applyAlignment="1">
      <alignment horizontal="center" vertical="center"/>
    </xf>
    <xf numFmtId="0" fontId="74" fillId="36" borderId="16" xfId="0" applyNumberFormat="1" applyFont="1" applyFill="1" applyBorder="1" applyAlignment="1">
      <alignment horizontal="left" vertical="center" wrapText="1"/>
    </xf>
    <xf numFmtId="3" fontId="26" fillId="36" borderId="16" xfId="0" applyNumberFormat="1" applyFont="1" applyFill="1" applyBorder="1" applyAlignment="1" applyProtection="1">
      <alignment horizontal="center" vertical="center" wrapText="1"/>
      <protection locked="0"/>
    </xf>
    <xf numFmtId="10" fontId="26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74" fillId="36" borderId="40" xfId="0" applyNumberFormat="1" applyFont="1" applyFill="1" applyBorder="1" applyAlignment="1">
      <alignment horizontal="center" vertical="center"/>
    </xf>
    <xf numFmtId="0" fontId="26" fillId="36" borderId="23" xfId="0" applyFont="1" applyFill="1" applyBorder="1" applyAlignment="1" applyProtection="1">
      <alignment horizontal="center" vertical="center"/>
      <protection locked="0"/>
    </xf>
    <xf numFmtId="3" fontId="26" fillId="16" borderId="16" xfId="0" applyNumberFormat="1" applyFont="1" applyFill="1" applyBorder="1" applyAlignment="1" applyProtection="1">
      <alignment horizontal="center" vertical="center" wrapText="1"/>
      <protection locked="0"/>
    </xf>
    <xf numFmtId="10" fontId="26" fillId="16" borderId="16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>
      <alignment horizontal="left"/>
    </xf>
    <xf numFmtId="14" fontId="5" fillId="0" borderId="0" xfId="59" applyNumberFormat="1" applyFont="1" applyFill="1" applyAlignment="1">
      <alignment horizontal="left"/>
      <protection/>
    </xf>
    <xf numFmtId="14" fontId="4" fillId="0" borderId="0" xfId="59" applyNumberFormat="1" applyFont="1" applyFill="1">
      <alignment/>
      <protection/>
    </xf>
    <xf numFmtId="0" fontId="73" fillId="0" borderId="16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 wrapText="1"/>
    </xf>
    <xf numFmtId="0" fontId="73" fillId="35" borderId="16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/>
    </xf>
    <xf numFmtId="4" fontId="10" fillId="0" borderId="16" xfId="0" applyNumberFormat="1" applyFont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182" fontId="10" fillId="0" borderId="28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73" fillId="33" borderId="16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left" vertical="center" wrapText="1"/>
    </xf>
    <xf numFmtId="0" fontId="73" fillId="34" borderId="16" xfId="0" applyFont="1" applyFill="1" applyBorder="1" applyAlignment="1">
      <alignment horizontal="center" vertical="top" wrapText="1"/>
    </xf>
    <xf numFmtId="182" fontId="73" fillId="35" borderId="16" xfId="0" applyNumberFormat="1" applyFont="1" applyFill="1" applyBorder="1" applyAlignment="1">
      <alignment horizontal="center" vertical="top" wrapText="1"/>
    </xf>
    <xf numFmtId="4" fontId="0" fillId="35" borderId="16" xfId="0" applyNumberFormat="1" applyFont="1" applyFill="1" applyBorder="1" applyAlignment="1">
      <alignment/>
    </xf>
    <xf numFmtId="0" fontId="73" fillId="34" borderId="16" xfId="0" applyFont="1" applyFill="1" applyBorder="1" applyAlignment="1">
      <alignment vertical="top" wrapText="1"/>
    </xf>
    <xf numFmtId="0" fontId="73" fillId="33" borderId="16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vertical="center"/>
    </xf>
    <xf numFmtId="0" fontId="1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/>
    </xf>
    <xf numFmtId="4" fontId="10" fillId="0" borderId="16" xfId="0" applyNumberFormat="1" applyFont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/>
    </xf>
    <xf numFmtId="4" fontId="73" fillId="33" borderId="16" xfId="0" applyNumberFormat="1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182" fontId="2" fillId="35" borderId="16" xfId="0" applyNumberFormat="1" applyFont="1" applyFill="1" applyBorder="1" applyAlignment="1">
      <alignment/>
    </xf>
    <xf numFmtId="0" fontId="7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2" fontId="10" fillId="33" borderId="16" xfId="62" applyNumberFormat="1" applyFont="1" applyFill="1" applyBorder="1" applyAlignment="1">
      <alignment horizontal="center" vertical="center"/>
      <protection/>
    </xf>
    <xf numFmtId="0" fontId="26" fillId="33" borderId="16" xfId="0" applyFont="1" applyFill="1" applyBorder="1" applyAlignment="1" applyProtection="1">
      <alignment horizontal="center" vertical="center" wrapText="1"/>
      <protection locked="0"/>
    </xf>
    <xf numFmtId="0" fontId="79" fillId="33" borderId="16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vertical="center" wrapText="1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74" fillId="33" borderId="16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vertical="center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>
      <alignment horizontal="left" vertical="center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14" fillId="33" borderId="2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11" fillId="35" borderId="42" xfId="0" applyFont="1" applyFill="1" applyBorder="1" applyAlignment="1" applyProtection="1">
      <alignment horizontal="center" vertical="center" wrapText="1"/>
      <protection locked="0"/>
    </xf>
    <xf numFmtId="0" fontId="11" fillId="35" borderId="51" xfId="0" applyFont="1" applyFill="1" applyBorder="1" applyAlignment="1" applyProtection="1">
      <alignment horizontal="center" vertical="center" wrapText="1"/>
      <protection locked="0"/>
    </xf>
    <xf numFmtId="0" fontId="82" fillId="35" borderId="52" xfId="0" applyFont="1" applyFill="1" applyBorder="1" applyAlignment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2" fillId="0" borderId="52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 wrapText="1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3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54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2" fontId="10" fillId="0" borderId="46" xfId="68" applyNumberFormat="1" applyFont="1" applyBorder="1" applyAlignment="1">
      <alignment horizontal="center" vertical="center" wrapText="1"/>
    </xf>
    <xf numFmtId="182" fontId="10" fillId="0" borderId="28" xfId="68" applyNumberFormat="1" applyFont="1" applyBorder="1" applyAlignment="1">
      <alignment horizontal="center" vertical="center" wrapText="1"/>
    </xf>
    <xf numFmtId="182" fontId="10" fillId="0" borderId="46" xfId="0" applyNumberFormat="1" applyFont="1" applyBorder="1" applyAlignment="1">
      <alignment horizontal="center" vertical="center" wrapText="1"/>
    </xf>
    <xf numFmtId="182" fontId="10" fillId="0" borderId="28" xfId="0" applyNumberFormat="1" applyFont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2" fontId="10" fillId="0" borderId="46" xfId="0" applyNumberFormat="1" applyFont="1" applyFill="1" applyBorder="1" applyAlignment="1">
      <alignment horizontal="center" vertical="center" wrapText="1"/>
    </xf>
    <xf numFmtId="182" fontId="10" fillId="0" borderId="28" xfId="0" applyNumberFormat="1" applyFont="1" applyFill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46" xfId="0" applyNumberFormat="1" applyFont="1" applyBorder="1" applyAlignment="1">
      <alignment horizontal="center" vertical="center" wrapText="1"/>
    </xf>
    <xf numFmtId="182" fontId="73" fillId="0" borderId="55" xfId="0" applyNumberFormat="1" applyFont="1" applyBorder="1" applyAlignment="1">
      <alignment horizontal="center" vertical="center" wrapText="1"/>
    </xf>
    <xf numFmtId="182" fontId="73" fillId="0" borderId="28" xfId="0" applyNumberFormat="1" applyFont="1" applyBorder="1" applyAlignment="1">
      <alignment horizontal="center" vertical="center" wrapText="1"/>
    </xf>
    <xf numFmtId="182" fontId="10" fillId="33" borderId="46" xfId="0" applyNumberFormat="1" applyFont="1" applyFill="1" applyBorder="1" applyAlignment="1">
      <alignment horizontal="center" vertical="center" wrapText="1"/>
    </xf>
    <xf numFmtId="182" fontId="10" fillId="33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3 2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3 2" xfId="79"/>
    <cellStyle name="Финансовый 4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  <sheetName val="Форма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42" zoomScaleNormal="42" zoomScalePageLayoutView="40" workbookViewId="0" topLeftCell="A19">
      <selection activeCell="K22" sqref="K22"/>
    </sheetView>
  </sheetViews>
  <sheetFormatPr defaultColWidth="15.140625" defaultRowHeight="15"/>
  <cols>
    <col min="1" max="1" width="7.8515625" style="1" customWidth="1"/>
    <col min="2" max="2" width="71.28125" style="1" customWidth="1"/>
    <col min="3" max="3" width="18.57421875" style="2" customWidth="1"/>
    <col min="4" max="4" width="17.57421875" style="2" customWidth="1"/>
    <col min="5" max="5" width="23.57421875" style="1" customWidth="1"/>
    <col min="6" max="6" width="17.57421875" style="1" customWidth="1"/>
    <col min="7" max="7" width="16.57421875" style="1" customWidth="1"/>
    <col min="8" max="8" width="24.8515625" style="1" customWidth="1"/>
    <col min="9" max="9" width="25.7109375" style="1" customWidth="1"/>
    <col min="10" max="10" width="19.7109375" style="1" customWidth="1"/>
    <col min="11" max="11" width="20.140625" style="1" customWidth="1"/>
    <col min="12" max="12" width="23.28125" style="1" customWidth="1"/>
    <col min="13" max="13" width="9.140625" style="34" customWidth="1"/>
    <col min="14" max="241" width="9.140625" style="1" customWidth="1"/>
    <col min="242" max="242" width="8.140625" style="1" customWidth="1"/>
    <col min="243" max="243" width="13.421875" style="1" customWidth="1"/>
    <col min="244" max="244" width="32.00390625" style="1" customWidth="1"/>
    <col min="245" max="245" width="17.8515625" style="1" customWidth="1"/>
    <col min="246" max="246" width="14.140625" style="1" customWidth="1"/>
    <col min="247" max="247" width="17.140625" style="1" customWidth="1"/>
    <col min="248" max="248" width="12.421875" style="1" customWidth="1"/>
    <col min="249" max="16384" width="15.140625" style="1" customWidth="1"/>
  </cols>
  <sheetData>
    <row r="1" ht="23.25" customHeight="1">
      <c r="L1" s="64" t="s">
        <v>28</v>
      </c>
    </row>
    <row r="2" spans="1:12" ht="50.25" customHeight="1">
      <c r="A2" s="194" t="s">
        <v>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30.75" customHeight="1">
      <c r="A3" s="198" t="s">
        <v>45</v>
      </c>
      <c r="B3" s="198"/>
      <c r="C3" s="198"/>
      <c r="D3" s="198"/>
      <c r="E3" s="198"/>
      <c r="F3" s="196"/>
      <c r="G3" s="196"/>
      <c r="H3" s="196"/>
      <c r="I3" s="196"/>
      <c r="J3" s="196"/>
      <c r="K3" s="196"/>
      <c r="L3" s="196"/>
    </row>
    <row r="4" spans="1:12" ht="60" customHeight="1">
      <c r="A4" s="198" t="s">
        <v>46</v>
      </c>
      <c r="B4" s="198"/>
      <c r="C4" s="198"/>
      <c r="D4" s="198"/>
      <c r="E4" s="198"/>
      <c r="F4" s="196" t="s">
        <v>276</v>
      </c>
      <c r="G4" s="196"/>
      <c r="H4" s="196"/>
      <c r="I4" s="196"/>
      <c r="J4" s="196"/>
      <c r="K4" s="196"/>
      <c r="L4" s="196"/>
    </row>
    <row r="5" spans="1:12" ht="60.75" customHeight="1">
      <c r="A5" s="198" t="s">
        <v>47</v>
      </c>
      <c r="B5" s="198"/>
      <c r="C5" s="198"/>
      <c r="D5" s="198"/>
      <c r="E5" s="198"/>
      <c r="F5" s="196" t="s">
        <v>277</v>
      </c>
      <c r="G5" s="196"/>
      <c r="H5" s="196"/>
      <c r="I5" s="196"/>
      <c r="J5" s="196"/>
      <c r="K5" s="196"/>
      <c r="L5" s="196"/>
    </row>
    <row r="6" spans="1:12" ht="42" customHeight="1">
      <c r="A6" s="197" t="s">
        <v>48</v>
      </c>
      <c r="B6" s="197"/>
      <c r="C6" s="197"/>
      <c r="D6" s="197"/>
      <c r="E6" s="197"/>
      <c r="F6" s="196" t="s">
        <v>337</v>
      </c>
      <c r="G6" s="196"/>
      <c r="H6" s="196"/>
      <c r="I6" s="196"/>
      <c r="J6" s="196"/>
      <c r="K6" s="196"/>
      <c r="L6" s="196"/>
    </row>
    <row r="7" spans="1:12" ht="68.25" customHeight="1">
      <c r="A7" s="198" t="s">
        <v>49</v>
      </c>
      <c r="B7" s="198"/>
      <c r="C7" s="198"/>
      <c r="D7" s="198"/>
      <c r="E7" s="198"/>
      <c r="F7" s="196" t="s">
        <v>278</v>
      </c>
      <c r="G7" s="196"/>
      <c r="H7" s="196"/>
      <c r="I7" s="196"/>
      <c r="J7" s="196"/>
      <c r="K7" s="196"/>
      <c r="L7" s="196"/>
    </row>
    <row r="8" spans="1:12" ht="71.25" customHeight="1">
      <c r="A8" s="198" t="s">
        <v>44</v>
      </c>
      <c r="B8" s="198"/>
      <c r="C8" s="198"/>
      <c r="D8" s="198"/>
      <c r="E8" s="198"/>
      <c r="F8" s="192" t="s">
        <v>279</v>
      </c>
      <c r="G8" s="192"/>
      <c r="H8" s="89"/>
      <c r="I8" s="90"/>
      <c r="J8" s="90"/>
      <c r="K8" s="89"/>
      <c r="L8" s="91"/>
    </row>
    <row r="9" spans="1:12" ht="27" customHeight="1">
      <c r="A9" s="197" t="s">
        <v>0</v>
      </c>
      <c r="B9" s="197"/>
      <c r="C9" s="197"/>
      <c r="D9" s="197"/>
      <c r="E9" s="197"/>
      <c r="F9" s="89"/>
      <c r="G9" s="89"/>
      <c r="H9" s="89"/>
      <c r="I9" s="90"/>
      <c r="J9" s="90"/>
      <c r="K9" s="89"/>
      <c r="L9" s="91"/>
    </row>
    <row r="10" spans="1:12" ht="39" customHeight="1">
      <c r="A10" s="198" t="s">
        <v>31</v>
      </c>
      <c r="B10" s="198"/>
      <c r="C10" s="198"/>
      <c r="D10" s="198"/>
      <c r="E10" s="198"/>
      <c r="F10" s="192" t="s">
        <v>280</v>
      </c>
      <c r="G10" s="192"/>
      <c r="H10" s="92"/>
      <c r="I10" s="90"/>
      <c r="J10" s="90"/>
      <c r="K10" s="89"/>
      <c r="L10" s="91"/>
    </row>
    <row r="11" spans="1:12" ht="27" customHeight="1">
      <c r="A11" s="203" t="s">
        <v>32</v>
      </c>
      <c r="B11" s="203"/>
      <c r="C11" s="203"/>
      <c r="D11" s="203"/>
      <c r="E11" s="203"/>
      <c r="F11" s="192" t="s">
        <v>281</v>
      </c>
      <c r="G11" s="192"/>
      <c r="H11" s="92"/>
      <c r="I11" s="90"/>
      <c r="J11" s="90"/>
      <c r="K11" s="89"/>
      <c r="L11" s="91"/>
    </row>
    <row r="12" spans="1:12" ht="35.25" customHeight="1">
      <c r="A12" s="199" t="s">
        <v>33</v>
      </c>
      <c r="B12" s="199"/>
      <c r="C12" s="199"/>
      <c r="D12" s="199"/>
      <c r="E12" s="199"/>
      <c r="F12" s="192" t="s">
        <v>282</v>
      </c>
      <c r="G12" s="192"/>
      <c r="H12" s="92"/>
      <c r="I12" s="90"/>
      <c r="J12" s="90"/>
      <c r="K12" s="93"/>
      <c r="L12" s="91"/>
    </row>
    <row r="13" spans="1:12" ht="64.5" customHeight="1">
      <c r="A13" s="195" t="s">
        <v>50</v>
      </c>
      <c r="B13" s="195"/>
      <c r="C13" s="195"/>
      <c r="D13" s="195"/>
      <c r="E13" s="195"/>
      <c r="F13" s="196"/>
      <c r="G13" s="196"/>
      <c r="H13" s="196"/>
      <c r="I13" s="196"/>
      <c r="J13" s="196"/>
      <c r="K13" s="196"/>
      <c r="L13" s="196"/>
    </row>
    <row r="14" spans="1:12" ht="27" customHeight="1" thickBot="1">
      <c r="A14" s="33"/>
      <c r="B14" s="149">
        <v>43831</v>
      </c>
      <c r="C14" s="32"/>
      <c r="D14" s="32"/>
      <c r="E14" s="32"/>
      <c r="F14" s="32"/>
      <c r="G14" s="32"/>
      <c r="H14" s="32"/>
      <c r="I14" s="32"/>
      <c r="J14" s="32"/>
      <c r="K14" s="32"/>
      <c r="L14" s="34"/>
    </row>
    <row r="15" spans="1:13" ht="117.75" customHeight="1">
      <c r="A15" s="200" t="s">
        <v>6</v>
      </c>
      <c r="B15" s="190" t="s">
        <v>7</v>
      </c>
      <c r="C15" s="190" t="s">
        <v>338</v>
      </c>
      <c r="D15" s="190"/>
      <c r="E15" s="191"/>
      <c r="F15" s="190" t="s">
        <v>339</v>
      </c>
      <c r="G15" s="190"/>
      <c r="H15" s="191"/>
      <c r="I15" s="190" t="s">
        <v>340</v>
      </c>
      <c r="J15" s="190"/>
      <c r="K15" s="191"/>
      <c r="L15" s="192" t="s">
        <v>34</v>
      </c>
      <c r="M15" s="136"/>
    </row>
    <row r="16" spans="1:13" ht="22.5" customHeight="1">
      <c r="A16" s="201"/>
      <c r="B16" s="190"/>
      <c r="C16" s="204" t="s">
        <v>10</v>
      </c>
      <c r="D16" s="204" t="s">
        <v>8</v>
      </c>
      <c r="E16" s="193" t="s">
        <v>9</v>
      </c>
      <c r="F16" s="204" t="s">
        <v>10</v>
      </c>
      <c r="G16" s="204" t="s">
        <v>8</v>
      </c>
      <c r="H16" s="193" t="s">
        <v>9</v>
      </c>
      <c r="I16" s="204" t="s">
        <v>35</v>
      </c>
      <c r="J16" s="204" t="s">
        <v>8</v>
      </c>
      <c r="K16" s="193" t="s">
        <v>9</v>
      </c>
      <c r="L16" s="192"/>
      <c r="M16" s="136"/>
    </row>
    <row r="17" spans="1:13" ht="72.75" customHeight="1" thickBot="1">
      <c r="A17" s="202"/>
      <c r="B17" s="190"/>
      <c r="C17" s="205"/>
      <c r="D17" s="205"/>
      <c r="E17" s="193"/>
      <c r="F17" s="205"/>
      <c r="G17" s="205"/>
      <c r="H17" s="193"/>
      <c r="I17" s="205"/>
      <c r="J17" s="205"/>
      <c r="K17" s="193"/>
      <c r="L17" s="192"/>
      <c r="M17" s="136"/>
    </row>
    <row r="18" spans="1:15" ht="24.75" customHeight="1" thickBot="1">
      <c r="A18" s="118">
        <v>1</v>
      </c>
      <c r="B18" s="112">
        <v>2</v>
      </c>
      <c r="C18" s="112">
        <v>3</v>
      </c>
      <c r="D18" s="112">
        <v>4</v>
      </c>
      <c r="E18" s="112">
        <v>5</v>
      </c>
      <c r="F18" s="112">
        <v>6</v>
      </c>
      <c r="G18" s="112">
        <v>7</v>
      </c>
      <c r="H18" s="112">
        <v>8</v>
      </c>
      <c r="I18" s="112">
        <v>9</v>
      </c>
      <c r="J18" s="112">
        <v>10</v>
      </c>
      <c r="K18" s="112">
        <v>11</v>
      </c>
      <c r="L18" s="112">
        <v>12</v>
      </c>
      <c r="M18" s="137"/>
      <c r="N18" s="119"/>
      <c r="O18" s="119"/>
    </row>
    <row r="19" spans="1:15" s="7" customFormat="1" ht="31.5" customHeight="1" thickBot="1">
      <c r="A19" s="120"/>
      <c r="B19" s="121" t="s">
        <v>3</v>
      </c>
      <c r="C19" s="146">
        <f>C20+C28+C44</f>
        <v>52577.799999999996</v>
      </c>
      <c r="D19" s="113">
        <f>D20+D44+D28</f>
        <v>24792.3</v>
      </c>
      <c r="E19" s="113">
        <f>E20+E28+E44</f>
        <v>27785.499999999996</v>
      </c>
      <c r="F19" s="146">
        <f>F20+F28+F44</f>
        <v>22747.6</v>
      </c>
      <c r="G19" s="113">
        <f>G20+G28+G44</f>
        <v>11404.599999999999</v>
      </c>
      <c r="H19" s="113">
        <f>H20+H28+H44</f>
        <v>11342.999999999998</v>
      </c>
      <c r="I19" s="147">
        <f>F19/C19</f>
        <v>0.43264647817139557</v>
      </c>
      <c r="J19" s="114">
        <f>G19/D19</f>
        <v>0.46000572758477426</v>
      </c>
      <c r="K19" s="114">
        <f>H19/E19</f>
        <v>0.40823451080599593</v>
      </c>
      <c r="L19" s="147">
        <f>(F19+H19)/(C19+E19)</f>
        <v>0.42420607416569506</v>
      </c>
      <c r="M19" s="138"/>
      <c r="N19" s="122"/>
      <c r="O19" s="122"/>
    </row>
    <row r="20" spans="1:15" ht="91.5" customHeight="1" thickBot="1">
      <c r="A20" s="139"/>
      <c r="B20" s="140" t="s">
        <v>25</v>
      </c>
      <c r="C20" s="146">
        <v>50</v>
      </c>
      <c r="D20" s="141">
        <v>50</v>
      </c>
      <c r="E20" s="141">
        <v>0</v>
      </c>
      <c r="F20" s="146">
        <f>G20+H20</f>
        <v>10.8</v>
      </c>
      <c r="G20" s="141">
        <f>G23</f>
        <v>10.8</v>
      </c>
      <c r="H20" s="141">
        <v>0</v>
      </c>
      <c r="I20" s="147">
        <f>F20/C20</f>
        <v>0.21600000000000003</v>
      </c>
      <c r="J20" s="142">
        <f>G20/D20</f>
        <v>0.21600000000000003</v>
      </c>
      <c r="K20" s="142">
        <v>0</v>
      </c>
      <c r="L20" s="147">
        <f>(F20+H20)/(C20+E20)</f>
        <v>0.21600000000000003</v>
      </c>
      <c r="M20" s="137"/>
      <c r="N20" s="119"/>
      <c r="O20" s="119"/>
    </row>
    <row r="21" spans="1:15" ht="35.25" customHeight="1">
      <c r="A21" s="123"/>
      <c r="B21" s="124" t="s">
        <v>0</v>
      </c>
      <c r="C21" s="146"/>
      <c r="D21" s="94"/>
      <c r="E21" s="94"/>
      <c r="F21" s="146"/>
      <c r="G21" s="94"/>
      <c r="H21" s="94"/>
      <c r="I21" s="147"/>
      <c r="J21" s="114"/>
      <c r="K21" s="114"/>
      <c r="L21" s="147"/>
      <c r="M21" s="137"/>
      <c r="N21" s="119"/>
      <c r="O21" s="119"/>
    </row>
    <row r="22" spans="1:15" ht="168" customHeight="1">
      <c r="A22" s="125" t="s">
        <v>2</v>
      </c>
      <c r="B22" s="126" t="s">
        <v>283</v>
      </c>
      <c r="C22" s="146">
        <f aca="true" t="shared" si="0" ref="C22:C27">D22+E22</f>
        <v>0</v>
      </c>
      <c r="D22" s="94">
        <v>0</v>
      </c>
      <c r="E22" s="94"/>
      <c r="F22" s="146">
        <f aca="true" t="shared" si="1" ref="F22:F27">G22+H22</f>
        <v>0</v>
      </c>
      <c r="G22" s="94">
        <v>0</v>
      </c>
      <c r="H22" s="94"/>
      <c r="I22" s="147">
        <v>0</v>
      </c>
      <c r="J22" s="114">
        <v>0</v>
      </c>
      <c r="K22" s="114"/>
      <c r="L22" s="147">
        <v>0</v>
      </c>
      <c r="M22" s="137"/>
      <c r="N22" s="119"/>
      <c r="O22" s="119"/>
    </row>
    <row r="23" spans="1:15" ht="295.5" customHeight="1">
      <c r="A23" s="125" t="s">
        <v>4</v>
      </c>
      <c r="B23" s="126" t="s">
        <v>284</v>
      </c>
      <c r="C23" s="146">
        <f t="shared" si="0"/>
        <v>50</v>
      </c>
      <c r="D23" s="94">
        <v>50</v>
      </c>
      <c r="E23" s="94"/>
      <c r="F23" s="146">
        <f t="shared" si="1"/>
        <v>10.8</v>
      </c>
      <c r="G23" s="94">
        <v>10.8</v>
      </c>
      <c r="H23" s="94"/>
      <c r="I23" s="147">
        <f>F23/C23</f>
        <v>0.21600000000000003</v>
      </c>
      <c r="J23" s="114">
        <f>G23/D23</f>
        <v>0.21600000000000003</v>
      </c>
      <c r="K23" s="114">
        <v>0</v>
      </c>
      <c r="L23" s="147">
        <f>(F23+H23)/(C23+E23)</f>
        <v>0.21600000000000003</v>
      </c>
      <c r="M23" s="137"/>
      <c r="N23" s="119"/>
      <c r="O23" s="119"/>
    </row>
    <row r="24" spans="1:15" ht="161.25" customHeight="1">
      <c r="A24" s="120" t="s">
        <v>5</v>
      </c>
      <c r="B24" s="126" t="s">
        <v>285</v>
      </c>
      <c r="C24" s="146">
        <f t="shared" si="0"/>
        <v>0</v>
      </c>
      <c r="D24" s="94"/>
      <c r="E24" s="94">
        <v>0</v>
      </c>
      <c r="F24" s="146">
        <v>0</v>
      </c>
      <c r="G24" s="94"/>
      <c r="H24" s="94">
        <v>0</v>
      </c>
      <c r="I24" s="147">
        <v>0</v>
      </c>
      <c r="J24" s="114"/>
      <c r="K24" s="114">
        <v>0</v>
      </c>
      <c r="L24" s="147">
        <v>0</v>
      </c>
      <c r="M24" s="137"/>
      <c r="N24" s="119"/>
      <c r="O24" s="119"/>
    </row>
    <row r="25" spans="1:15" ht="171.75" customHeight="1">
      <c r="A25" s="120" t="s">
        <v>265</v>
      </c>
      <c r="B25" s="126" t="s">
        <v>286</v>
      </c>
      <c r="C25" s="146">
        <f t="shared" si="0"/>
        <v>0</v>
      </c>
      <c r="D25" s="94"/>
      <c r="E25" s="94">
        <v>0</v>
      </c>
      <c r="F25" s="146">
        <v>0</v>
      </c>
      <c r="G25" s="94"/>
      <c r="H25" s="94">
        <v>0</v>
      </c>
      <c r="I25" s="147">
        <v>0</v>
      </c>
      <c r="J25" s="114"/>
      <c r="K25" s="114">
        <v>0</v>
      </c>
      <c r="L25" s="147">
        <v>0</v>
      </c>
      <c r="M25" s="137"/>
      <c r="N25" s="119"/>
      <c r="O25" s="119"/>
    </row>
    <row r="26" spans="1:15" ht="87.75" customHeight="1">
      <c r="A26" s="120" t="s">
        <v>266</v>
      </c>
      <c r="B26" s="126" t="s">
        <v>287</v>
      </c>
      <c r="C26" s="146">
        <f t="shared" si="0"/>
        <v>0</v>
      </c>
      <c r="D26" s="94"/>
      <c r="E26" s="94">
        <v>0</v>
      </c>
      <c r="F26" s="146">
        <v>0</v>
      </c>
      <c r="G26" s="94"/>
      <c r="H26" s="94">
        <v>0</v>
      </c>
      <c r="I26" s="147">
        <v>0</v>
      </c>
      <c r="J26" s="114"/>
      <c r="K26" s="114">
        <v>0</v>
      </c>
      <c r="L26" s="147">
        <v>0</v>
      </c>
      <c r="M26" s="137"/>
      <c r="N26" s="119"/>
      <c r="O26" s="119"/>
    </row>
    <row r="27" spans="1:15" ht="162" customHeight="1" thickBot="1">
      <c r="A27" s="120" t="s">
        <v>267</v>
      </c>
      <c r="B27" s="126" t="s">
        <v>288</v>
      </c>
      <c r="C27" s="146">
        <f t="shared" si="0"/>
        <v>0</v>
      </c>
      <c r="D27" s="94"/>
      <c r="E27" s="94">
        <v>0</v>
      </c>
      <c r="F27" s="146">
        <f t="shared" si="1"/>
        <v>0</v>
      </c>
      <c r="G27" s="94"/>
      <c r="H27" s="94">
        <v>0</v>
      </c>
      <c r="I27" s="147">
        <v>0</v>
      </c>
      <c r="J27" s="114"/>
      <c r="K27" s="114">
        <v>0</v>
      </c>
      <c r="L27" s="147">
        <v>0</v>
      </c>
      <c r="M27" s="137"/>
      <c r="N27" s="119"/>
      <c r="O27" s="119"/>
    </row>
    <row r="28" spans="1:15" ht="117.75" customHeight="1" thickBot="1">
      <c r="A28" s="145"/>
      <c r="B28" s="140" t="s">
        <v>289</v>
      </c>
      <c r="C28" s="146">
        <f>C30+C31+C32+C33+C34+C35+C36+C37+C38+C39+C40+C41+C42+C43</f>
        <v>42105.799999999996</v>
      </c>
      <c r="D28" s="141">
        <f>D30+D31+D32+D33+D34+D35+D36+D38+D37+D39+D40+D41+D42+D43</f>
        <v>14478.3</v>
      </c>
      <c r="E28" s="141">
        <f>E30+E31+E32+E33+E34+E35+E36+E38+E37+E39+E40+E41+E42+E43</f>
        <v>27627.499999999996</v>
      </c>
      <c r="F28" s="146">
        <f>F30+F31+F32+F33+F34+F35+F36+F37+F38+F39+F40+F41+F42+F43</f>
        <v>18599.8</v>
      </c>
      <c r="G28" s="141">
        <f>G30+G31+G32+G33+G34+G35+G36+G38+G37+G39+G40+G41+G42+G43</f>
        <v>7384.799999999999</v>
      </c>
      <c r="H28" s="141">
        <f>H30+H31+H32+H33+H34+H35+H36+H38+H37+H39+H40+H41+H42+H43</f>
        <v>11214.999999999998</v>
      </c>
      <c r="I28" s="147">
        <f>F28/C28</f>
        <v>0.4417396178198728</v>
      </c>
      <c r="J28" s="142">
        <f>G28/D28</f>
        <v>0.5100598827210376</v>
      </c>
      <c r="K28" s="142">
        <f>H28/E28</f>
        <v>0.40593611437878924</v>
      </c>
      <c r="L28" s="147">
        <f>(F28+H28)/(C28+E28)</f>
        <v>0.42755469768388993</v>
      </c>
      <c r="M28" s="137"/>
      <c r="N28" s="119"/>
      <c r="O28" s="119"/>
    </row>
    <row r="29" spans="1:15" ht="24.75" customHeight="1">
      <c r="A29" s="127"/>
      <c r="B29" s="124" t="s">
        <v>0</v>
      </c>
      <c r="C29" s="146"/>
      <c r="D29" s="94"/>
      <c r="E29" s="94"/>
      <c r="F29" s="146"/>
      <c r="G29" s="94"/>
      <c r="H29" s="94"/>
      <c r="I29" s="147"/>
      <c r="J29" s="114"/>
      <c r="K29" s="114"/>
      <c r="L29" s="147"/>
      <c r="M29" s="137"/>
      <c r="N29" s="119"/>
      <c r="O29" s="119"/>
    </row>
    <row r="30" spans="1:15" ht="56.25" customHeight="1">
      <c r="A30" s="125" t="s">
        <v>2</v>
      </c>
      <c r="B30" s="126" t="s">
        <v>290</v>
      </c>
      <c r="C30" s="146">
        <f>D30+E30</f>
        <v>0</v>
      </c>
      <c r="D30" s="94"/>
      <c r="E30" s="94">
        <v>0</v>
      </c>
      <c r="F30" s="146">
        <f>G30+H30</f>
        <v>0</v>
      </c>
      <c r="G30" s="94"/>
      <c r="H30" s="94">
        <v>0</v>
      </c>
      <c r="I30" s="147">
        <v>0</v>
      </c>
      <c r="J30" s="114"/>
      <c r="K30" s="114">
        <v>0</v>
      </c>
      <c r="L30" s="147">
        <v>0</v>
      </c>
      <c r="M30" s="137"/>
      <c r="N30" s="119"/>
      <c r="O30" s="119"/>
    </row>
    <row r="31" spans="1:15" ht="111" customHeight="1">
      <c r="A31" s="125" t="s">
        <v>4</v>
      </c>
      <c r="B31" s="126" t="s">
        <v>291</v>
      </c>
      <c r="C31" s="146">
        <f>D31+E31</f>
        <v>0</v>
      </c>
      <c r="D31" s="94"/>
      <c r="E31" s="94">
        <v>0</v>
      </c>
      <c r="F31" s="146">
        <f>G31+H31</f>
        <v>0</v>
      </c>
      <c r="G31" s="94"/>
      <c r="H31" s="94">
        <v>0</v>
      </c>
      <c r="I31" s="147">
        <v>0</v>
      </c>
      <c r="J31" s="114"/>
      <c r="K31" s="114">
        <v>0</v>
      </c>
      <c r="L31" s="147">
        <v>0</v>
      </c>
      <c r="M31" s="137"/>
      <c r="N31" s="119"/>
      <c r="O31" s="119"/>
    </row>
    <row r="32" spans="1:15" ht="102" customHeight="1">
      <c r="A32" s="125" t="s">
        <v>5</v>
      </c>
      <c r="B32" s="126" t="s">
        <v>292</v>
      </c>
      <c r="C32" s="146">
        <f aca="true" t="shared" si="2" ref="C32:C43">D32+E32</f>
        <v>1315</v>
      </c>
      <c r="D32" s="94">
        <v>1315</v>
      </c>
      <c r="E32" s="94">
        <v>0</v>
      </c>
      <c r="F32" s="146">
        <f aca="true" t="shared" si="3" ref="F32:F43">G32+H32</f>
        <v>0</v>
      </c>
      <c r="G32" s="94">
        <v>0</v>
      </c>
      <c r="H32" s="94">
        <v>0</v>
      </c>
      <c r="I32" s="147">
        <v>0</v>
      </c>
      <c r="J32" s="114">
        <v>0</v>
      </c>
      <c r="K32" s="114">
        <v>0</v>
      </c>
      <c r="L32" s="147">
        <v>0</v>
      </c>
      <c r="M32" s="137"/>
      <c r="N32" s="119"/>
      <c r="O32" s="119"/>
    </row>
    <row r="33" spans="1:15" s="18" customFormat="1" ht="82.5" customHeight="1">
      <c r="A33" s="125" t="s">
        <v>265</v>
      </c>
      <c r="B33" s="126" t="s">
        <v>293</v>
      </c>
      <c r="C33" s="146">
        <f t="shared" si="2"/>
        <v>0</v>
      </c>
      <c r="D33" s="94">
        <v>0</v>
      </c>
      <c r="E33" s="94"/>
      <c r="F33" s="146">
        <f t="shared" si="3"/>
        <v>0</v>
      </c>
      <c r="G33" s="94">
        <v>0</v>
      </c>
      <c r="H33" s="94"/>
      <c r="I33" s="147">
        <v>0</v>
      </c>
      <c r="J33" s="114">
        <v>0</v>
      </c>
      <c r="K33" s="114"/>
      <c r="L33" s="147">
        <v>0</v>
      </c>
      <c r="M33" s="137"/>
      <c r="N33" s="119"/>
      <c r="O33" s="119"/>
    </row>
    <row r="34" spans="1:15" s="91" customFormat="1" ht="108.75" customHeight="1">
      <c r="A34" s="125" t="s">
        <v>266</v>
      </c>
      <c r="B34" s="126" t="s">
        <v>294</v>
      </c>
      <c r="C34" s="146">
        <f t="shared" si="2"/>
        <v>7526</v>
      </c>
      <c r="D34" s="94"/>
      <c r="E34" s="94">
        <v>7526</v>
      </c>
      <c r="F34" s="146">
        <f t="shared" si="3"/>
        <v>7526</v>
      </c>
      <c r="G34" s="94"/>
      <c r="H34" s="94">
        <v>7526</v>
      </c>
      <c r="I34" s="147">
        <f aca="true" t="shared" si="4" ref="I34:I44">F34/C34</f>
        <v>1</v>
      </c>
      <c r="J34" s="114"/>
      <c r="K34" s="114">
        <f aca="true" t="shared" si="5" ref="K34:K52">H34/E34</f>
        <v>1</v>
      </c>
      <c r="L34" s="147">
        <f aca="true" t="shared" si="6" ref="L34:L44">(F34+H34)/(C34+E34)</f>
        <v>1</v>
      </c>
      <c r="M34" s="137"/>
      <c r="N34" s="143"/>
      <c r="O34" s="143"/>
    </row>
    <row r="35" spans="1:15" s="18" customFormat="1" ht="105.75" customHeight="1">
      <c r="A35" s="125" t="s">
        <v>267</v>
      </c>
      <c r="B35" s="126" t="s">
        <v>295</v>
      </c>
      <c r="C35" s="146">
        <f t="shared" si="2"/>
        <v>24714.6</v>
      </c>
      <c r="D35" s="94">
        <f>2754+1500+800+3500+1000</f>
        <v>9554</v>
      </c>
      <c r="E35" s="94">
        <f>11187.8+1652+2320.8</f>
        <v>15160.599999999999</v>
      </c>
      <c r="F35" s="146">
        <f t="shared" si="3"/>
        <v>7175.299999999999</v>
      </c>
      <c r="G35" s="94">
        <f>2326.7+1500+935.9</f>
        <v>4762.599999999999</v>
      </c>
      <c r="H35" s="94">
        <f>928.5+1484.2</f>
        <v>2412.7</v>
      </c>
      <c r="I35" s="147">
        <f t="shared" si="4"/>
        <v>0.2903263657918801</v>
      </c>
      <c r="J35" s="114">
        <f>G35/D35</f>
        <v>0.4984927778940757</v>
      </c>
      <c r="K35" s="114">
        <f t="shared" si="5"/>
        <v>0.159142777990317</v>
      </c>
      <c r="L35" s="147">
        <f t="shared" si="6"/>
        <v>0.24045020463847205</v>
      </c>
      <c r="M35" s="137"/>
      <c r="N35" s="119"/>
      <c r="O35" s="119"/>
    </row>
    <row r="36" spans="1:15" s="18" customFormat="1" ht="105" customHeight="1">
      <c r="A36" s="125" t="s">
        <v>268</v>
      </c>
      <c r="B36" s="126" t="s">
        <v>296</v>
      </c>
      <c r="C36" s="146">
        <f t="shared" si="2"/>
        <v>1814.8</v>
      </c>
      <c r="D36" s="94"/>
      <c r="E36" s="94">
        <f>208.2+1606.6</f>
        <v>1814.8</v>
      </c>
      <c r="F36" s="146">
        <f t="shared" si="3"/>
        <v>0</v>
      </c>
      <c r="G36" s="94"/>
      <c r="H36" s="94">
        <v>0</v>
      </c>
      <c r="I36" s="147">
        <f t="shared" si="4"/>
        <v>0</v>
      </c>
      <c r="J36" s="114"/>
      <c r="K36" s="114">
        <f t="shared" si="5"/>
        <v>0</v>
      </c>
      <c r="L36" s="147">
        <f t="shared" si="6"/>
        <v>0</v>
      </c>
      <c r="M36" s="137"/>
      <c r="N36" s="119"/>
      <c r="O36" s="119"/>
    </row>
    <row r="37" spans="1:15" s="18" customFormat="1" ht="141" customHeight="1">
      <c r="A37" s="125" t="s">
        <v>269</v>
      </c>
      <c r="B37" s="126" t="s">
        <v>297</v>
      </c>
      <c r="C37" s="146">
        <f t="shared" si="2"/>
        <v>2193.6</v>
      </c>
      <c r="D37" s="94">
        <f>1257+329.6</f>
        <v>1586.6</v>
      </c>
      <c r="E37" s="94">
        <v>607</v>
      </c>
      <c r="F37" s="146">
        <f t="shared" si="3"/>
        <v>1573.2</v>
      </c>
      <c r="G37" s="94">
        <f>1047.9</f>
        <v>1047.9</v>
      </c>
      <c r="H37" s="94">
        <v>525.3</v>
      </c>
      <c r="I37" s="147">
        <f t="shared" si="4"/>
        <v>0.7171772428884027</v>
      </c>
      <c r="J37" s="114">
        <f>G37/D37</f>
        <v>0.6604689272658516</v>
      </c>
      <c r="K37" s="114">
        <f t="shared" si="5"/>
        <v>0.8654036243822075</v>
      </c>
      <c r="L37" s="147">
        <f t="shared" si="6"/>
        <v>0.7493037206312934</v>
      </c>
      <c r="M37" s="137"/>
      <c r="N37" s="119"/>
      <c r="O37" s="119"/>
    </row>
    <row r="38" spans="1:15" ht="45">
      <c r="A38" s="125" t="s">
        <v>270</v>
      </c>
      <c r="B38" s="126" t="s">
        <v>298</v>
      </c>
      <c r="C38" s="146">
        <f t="shared" si="2"/>
        <v>1211.4</v>
      </c>
      <c r="D38" s="94">
        <f>379.3</f>
        <v>379.3</v>
      </c>
      <c r="E38" s="94">
        <v>832.1</v>
      </c>
      <c r="F38" s="146">
        <f t="shared" si="3"/>
        <v>28.4</v>
      </c>
      <c r="G38" s="94">
        <f>28.4</f>
        <v>28.4</v>
      </c>
      <c r="H38" s="94">
        <v>0</v>
      </c>
      <c r="I38" s="147">
        <f t="shared" si="4"/>
        <v>0.023443949149744094</v>
      </c>
      <c r="J38" s="114">
        <f>G38/D38</f>
        <v>0.07487476931189031</v>
      </c>
      <c r="K38" s="114">
        <f t="shared" si="5"/>
        <v>0</v>
      </c>
      <c r="L38" s="147">
        <f t="shared" si="6"/>
        <v>0.013897724492292634</v>
      </c>
      <c r="M38" s="137"/>
      <c r="N38" s="119"/>
      <c r="O38" s="119"/>
    </row>
    <row r="39" spans="1:15" ht="228" customHeight="1">
      <c r="A39" s="125" t="s">
        <v>271</v>
      </c>
      <c r="B39" s="126" t="s">
        <v>299</v>
      </c>
      <c r="C39" s="146">
        <f t="shared" si="2"/>
        <v>780</v>
      </c>
      <c r="D39" s="94"/>
      <c r="E39" s="94">
        <v>780</v>
      </c>
      <c r="F39" s="146">
        <f t="shared" si="3"/>
        <v>642.3</v>
      </c>
      <c r="G39" s="94"/>
      <c r="H39" s="94">
        <v>642.3</v>
      </c>
      <c r="I39" s="147">
        <f t="shared" si="4"/>
        <v>0.8234615384615384</v>
      </c>
      <c r="J39" s="114"/>
      <c r="K39" s="114">
        <f t="shared" si="5"/>
        <v>0.8234615384615384</v>
      </c>
      <c r="L39" s="147">
        <f t="shared" si="6"/>
        <v>0.8234615384615384</v>
      </c>
      <c r="M39" s="137"/>
      <c r="N39" s="119"/>
      <c r="O39" s="119"/>
    </row>
    <row r="40" spans="1:15" ht="68.25">
      <c r="A40" s="125" t="s">
        <v>272</v>
      </c>
      <c r="B40" s="126" t="s">
        <v>300</v>
      </c>
      <c r="C40" s="146">
        <f t="shared" si="2"/>
        <v>464.6</v>
      </c>
      <c r="D40" s="94"/>
      <c r="E40" s="94">
        <f>464.6</f>
        <v>464.6</v>
      </c>
      <c r="F40" s="146">
        <f t="shared" si="3"/>
        <v>47.4</v>
      </c>
      <c r="G40" s="94"/>
      <c r="H40" s="94">
        <v>47.4</v>
      </c>
      <c r="I40" s="147">
        <f t="shared" si="4"/>
        <v>0.10202324580284114</v>
      </c>
      <c r="J40" s="114"/>
      <c r="K40" s="114">
        <f t="shared" si="5"/>
        <v>0.10202324580284114</v>
      </c>
      <c r="L40" s="147">
        <f t="shared" si="6"/>
        <v>0.10202324580284114</v>
      </c>
      <c r="M40" s="137"/>
      <c r="N40" s="119"/>
      <c r="O40" s="119"/>
    </row>
    <row r="41" spans="1:15" ht="68.25">
      <c r="A41" s="125" t="s">
        <v>273</v>
      </c>
      <c r="B41" s="126" t="s">
        <v>301</v>
      </c>
      <c r="C41" s="146">
        <f t="shared" si="2"/>
        <v>197.20000000000002</v>
      </c>
      <c r="D41" s="94"/>
      <c r="E41" s="94">
        <f>34.9+162.3</f>
        <v>197.20000000000002</v>
      </c>
      <c r="F41" s="146">
        <f t="shared" si="3"/>
        <v>38.1</v>
      </c>
      <c r="G41" s="94"/>
      <c r="H41" s="94">
        <f>23.6+14.5</f>
        <v>38.1</v>
      </c>
      <c r="I41" s="147">
        <f t="shared" si="4"/>
        <v>0.19320486815415822</v>
      </c>
      <c r="J41" s="114"/>
      <c r="K41" s="114">
        <f t="shared" si="5"/>
        <v>0.19320486815415822</v>
      </c>
      <c r="L41" s="147">
        <f t="shared" si="6"/>
        <v>0.19320486815415822</v>
      </c>
      <c r="M41" s="137"/>
      <c r="N41" s="119"/>
      <c r="O41" s="119"/>
    </row>
    <row r="42" spans="1:15" ht="68.25">
      <c r="A42" s="125" t="s">
        <v>274</v>
      </c>
      <c r="B42" s="126" t="s">
        <v>302</v>
      </c>
      <c r="C42" s="146">
        <f t="shared" si="2"/>
        <v>220</v>
      </c>
      <c r="D42" s="94"/>
      <c r="E42" s="94">
        <v>220</v>
      </c>
      <c r="F42" s="146">
        <f t="shared" si="3"/>
        <v>9.8</v>
      </c>
      <c r="G42" s="94"/>
      <c r="H42" s="94">
        <v>9.8</v>
      </c>
      <c r="I42" s="147">
        <f t="shared" si="4"/>
        <v>0.04454545454545455</v>
      </c>
      <c r="J42" s="114"/>
      <c r="K42" s="114">
        <f t="shared" si="5"/>
        <v>0.04454545454545455</v>
      </c>
      <c r="L42" s="147">
        <f t="shared" si="6"/>
        <v>0.04454545454545455</v>
      </c>
      <c r="M42" s="137"/>
      <c r="N42" s="119"/>
      <c r="O42" s="119"/>
    </row>
    <row r="43" spans="1:15" ht="90.75">
      <c r="A43" s="125" t="s">
        <v>303</v>
      </c>
      <c r="B43" s="126" t="s">
        <v>304</v>
      </c>
      <c r="C43" s="146">
        <f t="shared" si="2"/>
        <v>1668.6000000000001</v>
      </c>
      <c r="D43" s="94">
        <v>1643.4</v>
      </c>
      <c r="E43" s="94">
        <f>9.5+15.7</f>
        <v>25.2</v>
      </c>
      <c r="F43" s="146">
        <f t="shared" si="3"/>
        <v>1559.3000000000002</v>
      </c>
      <c r="G43" s="94">
        <v>1545.9</v>
      </c>
      <c r="H43" s="94">
        <v>13.4</v>
      </c>
      <c r="I43" s="147">
        <f t="shared" si="4"/>
        <v>0.934495984657797</v>
      </c>
      <c r="J43" s="114">
        <f>G43/D43</f>
        <v>0.9406717780211756</v>
      </c>
      <c r="K43" s="114">
        <f t="shared" si="5"/>
        <v>0.5317460317460317</v>
      </c>
      <c r="L43" s="147">
        <f t="shared" si="6"/>
        <v>0.9285039556027866</v>
      </c>
      <c r="M43" s="137"/>
      <c r="N43" s="119"/>
      <c r="O43" s="119"/>
    </row>
    <row r="44" spans="1:15" ht="90.75">
      <c r="A44" s="144"/>
      <c r="B44" s="140" t="s">
        <v>305</v>
      </c>
      <c r="C44" s="146">
        <f>D44+E44</f>
        <v>10422</v>
      </c>
      <c r="D44" s="141">
        <v>10264</v>
      </c>
      <c r="E44" s="141">
        <v>158</v>
      </c>
      <c r="F44" s="146">
        <f>G44+H44</f>
        <v>4137</v>
      </c>
      <c r="G44" s="141">
        <v>4009</v>
      </c>
      <c r="H44" s="141">
        <v>128</v>
      </c>
      <c r="I44" s="147">
        <f t="shared" si="4"/>
        <v>0.3969487622337363</v>
      </c>
      <c r="J44" s="142">
        <f>G44/D44</f>
        <v>0.3905884645362432</v>
      </c>
      <c r="K44" s="142">
        <f t="shared" si="5"/>
        <v>0.810126582278481</v>
      </c>
      <c r="L44" s="147">
        <f t="shared" si="6"/>
        <v>0.40311909262759926</v>
      </c>
      <c r="M44" s="137"/>
      <c r="N44" s="119"/>
      <c r="O44" s="119"/>
    </row>
    <row r="45" spans="1:15" ht="22.5">
      <c r="A45" s="125"/>
      <c r="B45" s="124" t="s">
        <v>0</v>
      </c>
      <c r="C45" s="146"/>
      <c r="D45" s="94"/>
      <c r="E45" s="94"/>
      <c r="F45" s="146"/>
      <c r="G45" s="94"/>
      <c r="H45" s="94"/>
      <c r="I45" s="147"/>
      <c r="J45" s="114"/>
      <c r="K45" s="114"/>
      <c r="L45" s="147"/>
      <c r="M45" s="137"/>
      <c r="N45" s="119"/>
      <c r="O45" s="119"/>
    </row>
    <row r="46" spans="1:15" ht="45">
      <c r="A46" s="125" t="s">
        <v>2</v>
      </c>
      <c r="B46" s="126" t="s">
        <v>306</v>
      </c>
      <c r="C46" s="146">
        <f>D46+E46</f>
        <v>0</v>
      </c>
      <c r="D46" s="94">
        <v>0</v>
      </c>
      <c r="E46" s="94"/>
      <c r="F46" s="146">
        <f>G46+H46</f>
        <v>0</v>
      </c>
      <c r="G46" s="94">
        <v>0</v>
      </c>
      <c r="H46" s="94"/>
      <c r="I46" s="147">
        <v>0</v>
      </c>
      <c r="J46" s="114">
        <v>0</v>
      </c>
      <c r="K46" s="114"/>
      <c r="L46" s="147">
        <v>0</v>
      </c>
      <c r="M46" s="137"/>
      <c r="N46" s="119"/>
      <c r="O46" s="119"/>
    </row>
    <row r="47" spans="1:15" ht="45">
      <c r="A47" s="125" t="s">
        <v>4</v>
      </c>
      <c r="B47" s="126" t="s">
        <v>307</v>
      </c>
      <c r="C47" s="146">
        <f>D47+E47</f>
        <v>0</v>
      </c>
      <c r="D47" s="94">
        <v>0</v>
      </c>
      <c r="E47" s="94">
        <v>0</v>
      </c>
      <c r="F47" s="146">
        <f>G47+H47</f>
        <v>0</v>
      </c>
      <c r="G47" s="94">
        <v>0</v>
      </c>
      <c r="H47" s="94">
        <v>0</v>
      </c>
      <c r="I47" s="147">
        <v>0</v>
      </c>
      <c r="J47" s="114">
        <v>0</v>
      </c>
      <c r="K47" s="114">
        <v>0</v>
      </c>
      <c r="L47" s="147">
        <v>0</v>
      </c>
      <c r="M47" s="137"/>
      <c r="N47" s="119"/>
      <c r="O47" s="119"/>
    </row>
    <row r="48" spans="1:15" ht="45">
      <c r="A48" s="128" t="s">
        <v>5</v>
      </c>
      <c r="B48" s="126" t="s">
        <v>308</v>
      </c>
      <c r="C48" s="146">
        <f aca="true" t="shared" si="7" ref="C48:C65">D48+E48</f>
        <v>20</v>
      </c>
      <c r="D48" s="94">
        <v>0</v>
      </c>
      <c r="E48" s="94">
        <v>20</v>
      </c>
      <c r="F48" s="146">
        <f aca="true" t="shared" si="8" ref="F48:F65">G48+H48</f>
        <v>0</v>
      </c>
      <c r="G48" s="94">
        <v>0</v>
      </c>
      <c r="H48" s="94">
        <v>0</v>
      </c>
      <c r="I48" s="147">
        <v>0</v>
      </c>
      <c r="J48" s="114">
        <v>0</v>
      </c>
      <c r="K48" s="114">
        <v>0</v>
      </c>
      <c r="L48" s="147">
        <f>(F48+H48)/(C48+E48)</f>
        <v>0</v>
      </c>
      <c r="M48" s="137"/>
      <c r="N48" s="119"/>
      <c r="O48" s="119"/>
    </row>
    <row r="49" spans="1:15" ht="35.25" customHeight="1">
      <c r="A49" s="128" t="s">
        <v>265</v>
      </c>
      <c r="B49" s="126" t="s">
        <v>309</v>
      </c>
      <c r="C49" s="146">
        <f t="shared" si="7"/>
        <v>6394.9</v>
      </c>
      <c r="D49" s="94">
        <f>1310.2+5084.7</f>
        <v>6394.9</v>
      </c>
      <c r="E49" s="94">
        <v>0</v>
      </c>
      <c r="F49" s="146">
        <f t="shared" si="8"/>
        <v>1310.2</v>
      </c>
      <c r="G49" s="94">
        <v>1310.2</v>
      </c>
      <c r="H49" s="94">
        <v>0</v>
      </c>
      <c r="I49" s="147">
        <f>F49/C49</f>
        <v>0.20488201535598682</v>
      </c>
      <c r="J49" s="114">
        <f>G49/D49</f>
        <v>0.20488201535598682</v>
      </c>
      <c r="K49" s="114">
        <v>0</v>
      </c>
      <c r="L49" s="147">
        <v>0</v>
      </c>
      <c r="M49" s="137"/>
      <c r="N49" s="119"/>
      <c r="O49" s="119"/>
    </row>
    <row r="50" spans="1:15" ht="45">
      <c r="A50" s="128" t="s">
        <v>266</v>
      </c>
      <c r="B50" s="126" t="s">
        <v>310</v>
      </c>
      <c r="C50" s="146">
        <f t="shared" si="7"/>
        <v>535.7</v>
      </c>
      <c r="D50" s="94">
        <f>62.1+373.6</f>
        <v>435.70000000000005</v>
      </c>
      <c r="E50" s="94">
        <v>100</v>
      </c>
      <c r="F50" s="146">
        <f t="shared" si="8"/>
        <v>162.1</v>
      </c>
      <c r="G50" s="94">
        <f>62.1+0</f>
        <v>62.1</v>
      </c>
      <c r="H50" s="94">
        <v>100</v>
      </c>
      <c r="I50" s="147">
        <f>F50/C50</f>
        <v>0.3025947358596229</v>
      </c>
      <c r="J50" s="114">
        <f>G50/D50</f>
        <v>0.1425292632545329</v>
      </c>
      <c r="K50" s="114">
        <f t="shared" si="5"/>
        <v>1</v>
      </c>
      <c r="L50" s="147">
        <f>(F50+H50)/(C50+E50)</f>
        <v>0.4123014000314614</v>
      </c>
      <c r="M50" s="137"/>
      <c r="N50" s="119"/>
      <c r="O50" s="119"/>
    </row>
    <row r="51" spans="1:15" ht="98.25" customHeight="1">
      <c r="A51" s="128" t="s">
        <v>267</v>
      </c>
      <c r="B51" s="126" t="s">
        <v>311</v>
      </c>
      <c r="C51" s="146">
        <f t="shared" si="7"/>
        <v>0</v>
      </c>
      <c r="D51" s="94">
        <v>0</v>
      </c>
      <c r="E51" s="94"/>
      <c r="F51" s="146">
        <f t="shared" si="8"/>
        <v>0</v>
      </c>
      <c r="G51" s="94">
        <v>0</v>
      </c>
      <c r="H51" s="94"/>
      <c r="I51" s="147">
        <v>0</v>
      </c>
      <c r="J51" s="114">
        <v>0</v>
      </c>
      <c r="K51" s="114"/>
      <c r="L51" s="147">
        <v>0</v>
      </c>
      <c r="M51" s="137"/>
      <c r="N51" s="119"/>
      <c r="O51" s="119"/>
    </row>
    <row r="52" spans="1:15" ht="45">
      <c r="A52" s="128" t="s">
        <v>268</v>
      </c>
      <c r="B52" s="126" t="s">
        <v>312</v>
      </c>
      <c r="C52" s="146">
        <f t="shared" si="7"/>
        <v>155.9</v>
      </c>
      <c r="D52" s="94">
        <f>31.9+60+36</f>
        <v>127.9</v>
      </c>
      <c r="E52" s="94">
        <v>28</v>
      </c>
      <c r="F52" s="146">
        <f t="shared" si="8"/>
        <v>59.9</v>
      </c>
      <c r="G52" s="94">
        <v>31.9</v>
      </c>
      <c r="H52" s="94">
        <v>28</v>
      </c>
      <c r="I52" s="147">
        <f>F52/C52</f>
        <v>0.3842206542655548</v>
      </c>
      <c r="J52" s="114">
        <f>G52/D52</f>
        <v>0.2494136043784206</v>
      </c>
      <c r="K52" s="114">
        <f t="shared" si="5"/>
        <v>1</v>
      </c>
      <c r="L52" s="147">
        <f>(F52+H52)/(C52+E52)</f>
        <v>0.47797716150081565</v>
      </c>
      <c r="M52" s="137"/>
      <c r="N52" s="119"/>
      <c r="O52" s="119"/>
    </row>
    <row r="53" spans="1:15" ht="45">
      <c r="A53" s="129" t="s">
        <v>269</v>
      </c>
      <c r="B53" s="126" t="s">
        <v>313</v>
      </c>
      <c r="C53" s="146">
        <f t="shared" si="7"/>
        <v>0</v>
      </c>
      <c r="D53" s="94">
        <v>0</v>
      </c>
      <c r="E53" s="94"/>
      <c r="F53" s="146">
        <f t="shared" si="8"/>
        <v>0</v>
      </c>
      <c r="G53" s="94">
        <v>0</v>
      </c>
      <c r="H53" s="94"/>
      <c r="I53" s="147">
        <v>0</v>
      </c>
      <c r="J53" s="114">
        <v>0</v>
      </c>
      <c r="K53" s="114"/>
      <c r="L53" s="147">
        <v>0</v>
      </c>
      <c r="M53" s="137"/>
      <c r="N53" s="119"/>
      <c r="O53" s="119"/>
    </row>
    <row r="54" spans="1:15" ht="22.5">
      <c r="A54" s="128" t="s">
        <v>270</v>
      </c>
      <c r="B54" s="126" t="s">
        <v>314</v>
      </c>
      <c r="C54" s="146">
        <f t="shared" si="7"/>
        <v>11.8</v>
      </c>
      <c r="D54" s="94">
        <v>1.8</v>
      </c>
      <c r="E54" s="94">
        <v>10</v>
      </c>
      <c r="F54" s="146">
        <f t="shared" si="8"/>
        <v>1.8</v>
      </c>
      <c r="G54" s="94">
        <v>1.8</v>
      </c>
      <c r="H54" s="94">
        <v>0</v>
      </c>
      <c r="I54" s="147">
        <f>F54/C54</f>
        <v>0.15254237288135591</v>
      </c>
      <c r="J54" s="114">
        <f>G54/D54</f>
        <v>1</v>
      </c>
      <c r="K54" s="114">
        <v>0</v>
      </c>
      <c r="L54" s="147">
        <f>(F54+H54)/(C54+E54)</f>
        <v>0.08256880733944955</v>
      </c>
      <c r="M54" s="137"/>
      <c r="N54" s="119"/>
      <c r="O54" s="119"/>
    </row>
    <row r="55" spans="1:15" ht="22.5">
      <c r="A55" s="128" t="s">
        <v>271</v>
      </c>
      <c r="B55" s="126" t="s">
        <v>315</v>
      </c>
      <c r="C55" s="146">
        <f t="shared" si="7"/>
        <v>0</v>
      </c>
      <c r="D55" s="94">
        <v>0</v>
      </c>
      <c r="E55" s="94"/>
      <c r="F55" s="146">
        <f t="shared" si="8"/>
        <v>0</v>
      </c>
      <c r="G55" s="94">
        <v>0</v>
      </c>
      <c r="H55" s="94"/>
      <c r="I55" s="147">
        <v>0</v>
      </c>
      <c r="J55" s="114">
        <v>0</v>
      </c>
      <c r="K55" s="114"/>
      <c r="L55" s="147">
        <v>0</v>
      </c>
      <c r="M55" s="137"/>
      <c r="N55" s="119"/>
      <c r="O55" s="119"/>
    </row>
    <row r="56" spans="1:15" ht="41.25" customHeight="1">
      <c r="A56" s="128" t="s">
        <v>272</v>
      </c>
      <c r="B56" s="126" t="s">
        <v>316</v>
      </c>
      <c r="C56" s="146">
        <f t="shared" si="7"/>
        <v>54.2</v>
      </c>
      <c r="D56" s="94">
        <v>54.2</v>
      </c>
      <c r="E56" s="94"/>
      <c r="F56" s="146">
        <f t="shared" si="8"/>
        <v>0</v>
      </c>
      <c r="G56" s="94">
        <v>0</v>
      </c>
      <c r="H56" s="94"/>
      <c r="I56" s="147">
        <f>F56/C56</f>
        <v>0</v>
      </c>
      <c r="J56" s="114">
        <f>G56/D56</f>
        <v>0</v>
      </c>
      <c r="K56" s="114"/>
      <c r="L56" s="147">
        <v>0</v>
      </c>
      <c r="M56" s="137"/>
      <c r="N56" s="119"/>
      <c r="O56" s="119"/>
    </row>
    <row r="57" spans="1:15" ht="68.25" customHeight="1" thickBot="1">
      <c r="A57" s="129" t="s">
        <v>273</v>
      </c>
      <c r="B57" s="126" t="s">
        <v>317</v>
      </c>
      <c r="C57" s="146">
        <f t="shared" si="7"/>
        <v>0</v>
      </c>
      <c r="D57" s="94">
        <v>0</v>
      </c>
      <c r="E57" s="94"/>
      <c r="F57" s="146">
        <f t="shared" si="8"/>
        <v>0</v>
      </c>
      <c r="G57" s="94">
        <v>0</v>
      </c>
      <c r="H57" s="94"/>
      <c r="I57" s="147">
        <v>0</v>
      </c>
      <c r="J57" s="114">
        <v>0</v>
      </c>
      <c r="K57" s="114"/>
      <c r="L57" s="147">
        <v>0</v>
      </c>
      <c r="M57" s="137"/>
      <c r="N57" s="119"/>
      <c r="O57" s="119"/>
    </row>
    <row r="58" spans="1:15" ht="45">
      <c r="A58" s="130" t="s">
        <v>274</v>
      </c>
      <c r="B58" s="126" t="s">
        <v>318</v>
      </c>
      <c r="C58" s="146">
        <f t="shared" si="7"/>
        <v>0</v>
      </c>
      <c r="D58" s="94">
        <v>0</v>
      </c>
      <c r="E58" s="94"/>
      <c r="F58" s="146">
        <f t="shared" si="8"/>
        <v>0</v>
      </c>
      <c r="G58" s="94">
        <v>0</v>
      </c>
      <c r="H58" s="94"/>
      <c r="I58" s="147">
        <v>0</v>
      </c>
      <c r="J58" s="114">
        <v>0</v>
      </c>
      <c r="K58" s="114"/>
      <c r="L58" s="147">
        <v>0</v>
      </c>
      <c r="M58" s="137"/>
      <c r="N58" s="119"/>
      <c r="O58" s="119"/>
    </row>
    <row r="59" spans="1:15" ht="45">
      <c r="A59" s="131" t="s">
        <v>303</v>
      </c>
      <c r="B59" s="126" t="s">
        <v>319</v>
      </c>
      <c r="C59" s="146">
        <f t="shared" si="7"/>
        <v>0</v>
      </c>
      <c r="D59" s="94">
        <v>0</v>
      </c>
      <c r="E59" s="94"/>
      <c r="F59" s="146">
        <f t="shared" si="8"/>
        <v>0</v>
      </c>
      <c r="G59" s="94">
        <v>0</v>
      </c>
      <c r="H59" s="94"/>
      <c r="I59" s="147">
        <v>0</v>
      </c>
      <c r="J59" s="114">
        <v>0</v>
      </c>
      <c r="K59" s="114"/>
      <c r="L59" s="147">
        <v>0</v>
      </c>
      <c r="M59" s="137"/>
      <c r="N59" s="119"/>
      <c r="O59" s="119"/>
    </row>
    <row r="60" spans="1:15" ht="55.5" customHeight="1">
      <c r="A60" s="125" t="s">
        <v>320</v>
      </c>
      <c r="B60" s="126" t="s">
        <v>321</v>
      </c>
      <c r="C60" s="146">
        <f t="shared" si="7"/>
        <v>0</v>
      </c>
      <c r="D60" s="94">
        <v>0</v>
      </c>
      <c r="E60" s="94"/>
      <c r="F60" s="146">
        <f t="shared" si="8"/>
        <v>0</v>
      </c>
      <c r="G60" s="94">
        <v>0</v>
      </c>
      <c r="H60" s="94"/>
      <c r="I60" s="147">
        <v>0</v>
      </c>
      <c r="J60" s="114">
        <v>0</v>
      </c>
      <c r="K60" s="114"/>
      <c r="L60" s="147">
        <v>0</v>
      </c>
      <c r="M60" s="137"/>
      <c r="N60" s="119"/>
      <c r="O60" s="119"/>
    </row>
    <row r="61" spans="1:15" ht="22.5">
      <c r="A61" s="125" t="s">
        <v>322</v>
      </c>
      <c r="B61" s="126" t="s">
        <v>323</v>
      </c>
      <c r="C61" s="146">
        <f t="shared" si="7"/>
        <v>0</v>
      </c>
      <c r="D61" s="94">
        <v>0</v>
      </c>
      <c r="E61" s="94"/>
      <c r="F61" s="146">
        <f t="shared" si="8"/>
        <v>0</v>
      </c>
      <c r="G61" s="94">
        <v>0</v>
      </c>
      <c r="H61" s="94"/>
      <c r="I61" s="147">
        <v>0</v>
      </c>
      <c r="J61" s="114">
        <v>0</v>
      </c>
      <c r="K61" s="114"/>
      <c r="L61" s="147">
        <v>0</v>
      </c>
      <c r="M61" s="137"/>
      <c r="N61" s="119"/>
      <c r="O61" s="119"/>
    </row>
    <row r="62" spans="1:15" ht="22.5">
      <c r="A62" s="131" t="s">
        <v>324</v>
      </c>
      <c r="B62" s="126" t="s">
        <v>325</v>
      </c>
      <c r="C62" s="146">
        <f t="shared" si="7"/>
        <v>0</v>
      </c>
      <c r="D62" s="94">
        <v>0</v>
      </c>
      <c r="E62" s="94"/>
      <c r="F62" s="146">
        <f t="shared" si="8"/>
        <v>0</v>
      </c>
      <c r="G62" s="94">
        <v>0</v>
      </c>
      <c r="H62" s="94"/>
      <c r="I62" s="147">
        <v>0</v>
      </c>
      <c r="J62" s="114">
        <v>0</v>
      </c>
      <c r="K62" s="114"/>
      <c r="L62" s="147">
        <v>0</v>
      </c>
      <c r="M62" s="137"/>
      <c r="N62" s="119"/>
      <c r="O62" s="119"/>
    </row>
    <row r="63" spans="1:15" ht="45">
      <c r="A63" s="128" t="s">
        <v>326</v>
      </c>
      <c r="B63" s="132" t="s">
        <v>327</v>
      </c>
      <c r="C63" s="146">
        <f t="shared" si="7"/>
        <v>233</v>
      </c>
      <c r="D63" s="94">
        <v>233</v>
      </c>
      <c r="E63" s="94"/>
      <c r="F63" s="146">
        <f t="shared" si="8"/>
        <v>0</v>
      </c>
      <c r="G63" s="94">
        <v>0</v>
      </c>
      <c r="H63" s="94"/>
      <c r="I63" s="147">
        <v>0</v>
      </c>
      <c r="J63" s="114">
        <v>0</v>
      </c>
      <c r="K63" s="114"/>
      <c r="L63" s="147">
        <v>0</v>
      </c>
      <c r="M63" s="137"/>
      <c r="N63" s="119"/>
      <c r="O63" s="119"/>
    </row>
    <row r="64" spans="1:15" ht="23.25" thickBot="1">
      <c r="A64" s="133" t="s">
        <v>328</v>
      </c>
      <c r="B64" s="126" t="s">
        <v>329</v>
      </c>
      <c r="C64" s="146">
        <f t="shared" si="7"/>
        <v>16</v>
      </c>
      <c r="D64" s="94">
        <v>16</v>
      </c>
      <c r="E64" s="94"/>
      <c r="F64" s="146">
        <f t="shared" si="8"/>
        <v>0</v>
      </c>
      <c r="G64" s="94">
        <v>0</v>
      </c>
      <c r="H64" s="94"/>
      <c r="I64" s="147">
        <v>0</v>
      </c>
      <c r="J64" s="114">
        <v>0</v>
      </c>
      <c r="K64" s="114"/>
      <c r="L64" s="147">
        <v>0</v>
      </c>
      <c r="M64" s="137"/>
      <c r="N64" s="119"/>
      <c r="O64" s="119"/>
    </row>
    <row r="65" spans="1:15" ht="45.75" thickBot="1">
      <c r="A65" s="134" t="s">
        <v>330</v>
      </c>
      <c r="B65" s="126" t="s">
        <v>331</v>
      </c>
      <c r="C65" s="146">
        <f t="shared" si="7"/>
        <v>0</v>
      </c>
      <c r="D65" s="94">
        <v>0</v>
      </c>
      <c r="E65" s="94"/>
      <c r="F65" s="146">
        <f t="shared" si="8"/>
        <v>0</v>
      </c>
      <c r="G65" s="94">
        <v>0</v>
      </c>
      <c r="H65" s="94"/>
      <c r="I65" s="147">
        <v>0</v>
      </c>
      <c r="J65" s="114">
        <v>0</v>
      </c>
      <c r="K65" s="114"/>
      <c r="L65" s="147">
        <v>0</v>
      </c>
      <c r="M65" s="137"/>
      <c r="N65" s="119"/>
      <c r="O65" s="119"/>
    </row>
    <row r="66" spans="1:15" ht="45.75" thickBot="1">
      <c r="A66" s="135" t="s">
        <v>332</v>
      </c>
      <c r="B66" s="126" t="s">
        <v>333</v>
      </c>
      <c r="C66" s="146">
        <f>D66+E66</f>
        <v>3000</v>
      </c>
      <c r="D66" s="94">
        <v>3000</v>
      </c>
      <c r="E66" s="94"/>
      <c r="F66" s="146">
        <f>G66+H66</f>
        <v>2602.7</v>
      </c>
      <c r="G66" s="94">
        <v>2602.7</v>
      </c>
      <c r="H66" s="94"/>
      <c r="I66" s="147">
        <f>F66/C66</f>
        <v>0.8675666666666666</v>
      </c>
      <c r="J66" s="114">
        <f>G66/D66</f>
        <v>0.8675666666666666</v>
      </c>
      <c r="K66" s="114"/>
      <c r="L66" s="147">
        <f>(F66+H66)/(C66+E66)</f>
        <v>0.8675666666666666</v>
      </c>
      <c r="M66" s="137"/>
      <c r="N66" s="119"/>
      <c r="O66" s="119"/>
    </row>
    <row r="67" spans="2:13" ht="63" customHeight="1">
      <c r="B67" s="116"/>
      <c r="C67" s="117"/>
      <c r="D67" s="117"/>
      <c r="E67" s="116"/>
      <c r="F67" s="115"/>
      <c r="G67" s="115"/>
      <c r="H67" s="116"/>
      <c r="I67" s="116"/>
      <c r="J67" s="116"/>
      <c r="K67" s="116"/>
      <c r="L67" s="116"/>
      <c r="M67" s="136"/>
    </row>
    <row r="68" spans="1:13" ht="18.75" customHeight="1">
      <c r="A68" s="136"/>
      <c r="C68" s="1"/>
      <c r="D68" s="1"/>
      <c r="M68" s="1"/>
    </row>
    <row r="69" spans="1:13" ht="18.75" customHeight="1">
      <c r="A69" s="136"/>
      <c r="C69" s="1"/>
      <c r="D69" s="1"/>
      <c r="M69" s="1"/>
    </row>
    <row r="70" spans="1:13" ht="18.75" customHeight="1">
      <c r="A70" s="136"/>
      <c r="C70" s="1"/>
      <c r="D70" s="1"/>
      <c r="M70" s="1"/>
    </row>
    <row r="71" spans="1:13" ht="15">
      <c r="A71" s="136"/>
      <c r="C71" s="1"/>
      <c r="D71" s="1"/>
      <c r="M71" s="1"/>
    </row>
    <row r="72" spans="1:13" ht="15">
      <c r="A72" s="34"/>
      <c r="C72" s="1"/>
      <c r="D72" s="1"/>
      <c r="M72" s="1"/>
    </row>
  </sheetData>
  <sheetProtection/>
  <mergeCells count="37">
    <mergeCell ref="J16:J17"/>
    <mergeCell ref="A5:E5"/>
    <mergeCell ref="A6:E6"/>
    <mergeCell ref="A7:E7"/>
    <mergeCell ref="A8:E8"/>
    <mergeCell ref="D16:D17"/>
    <mergeCell ref="C16:C17"/>
    <mergeCell ref="K16:K17"/>
    <mergeCell ref="B15:B17"/>
    <mergeCell ref="C15:E15"/>
    <mergeCell ref="F15:H15"/>
    <mergeCell ref="F10:G10"/>
    <mergeCell ref="F11:G11"/>
    <mergeCell ref="A11:E11"/>
    <mergeCell ref="F16:F17"/>
    <mergeCell ref="G16:G17"/>
    <mergeCell ref="I16:I17"/>
    <mergeCell ref="A12:E12"/>
    <mergeCell ref="A3:E3"/>
    <mergeCell ref="A4:E4"/>
    <mergeCell ref="F8:G8"/>
    <mergeCell ref="A15:A17"/>
    <mergeCell ref="F12:G12"/>
    <mergeCell ref="F13:L13"/>
    <mergeCell ref="F5:L5"/>
    <mergeCell ref="F6:L6"/>
    <mergeCell ref="F7:L7"/>
    <mergeCell ref="I15:K15"/>
    <mergeCell ref="L15:L17"/>
    <mergeCell ref="E16:E17"/>
    <mergeCell ref="H16:H17"/>
    <mergeCell ref="A2:L2"/>
    <mergeCell ref="A13:E13"/>
    <mergeCell ref="F3:L3"/>
    <mergeCell ref="F4:L4"/>
    <mergeCell ref="A9:E9"/>
    <mergeCell ref="A10:E10"/>
  </mergeCells>
  <printOptions horizontalCentered="1"/>
  <pageMargins left="0" right="0" top="0.31496062992125984" bottom="0.35433070866141736" header="0.31496062992125984" footer="0.31496062992125984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0" zoomScaleNormal="70" zoomScalePageLayoutView="0" workbookViewId="0" topLeftCell="A1">
      <selection activeCell="G38" sqref="G38"/>
    </sheetView>
  </sheetViews>
  <sheetFormatPr defaultColWidth="15.140625" defaultRowHeight="15"/>
  <cols>
    <col min="1" max="1" width="5.57421875" style="1" customWidth="1"/>
    <col min="2" max="2" width="48.8515625" style="1" customWidth="1"/>
    <col min="3" max="3" width="18.57421875" style="2" customWidth="1"/>
    <col min="4" max="4" width="17.57421875" style="2" customWidth="1"/>
    <col min="5" max="5" width="23.57421875" style="1" customWidth="1"/>
    <col min="6" max="6" width="17.57421875" style="1" customWidth="1"/>
    <col min="7" max="7" width="16.57421875" style="1" customWidth="1"/>
    <col min="8" max="8" width="23.57421875" style="1" customWidth="1"/>
    <col min="9" max="9" width="14.421875" style="1" customWidth="1"/>
    <col min="10" max="10" width="16.00390625" style="1" customWidth="1"/>
    <col min="11" max="11" width="16.8515625" style="1" customWidth="1"/>
    <col min="12" max="12" width="19.57421875" style="1" customWidth="1"/>
    <col min="13" max="241" width="9.140625" style="1" customWidth="1"/>
    <col min="242" max="242" width="8.140625" style="1" customWidth="1"/>
    <col min="243" max="243" width="13.421875" style="1" customWidth="1"/>
    <col min="244" max="244" width="32.00390625" style="1" customWidth="1"/>
    <col min="245" max="245" width="17.8515625" style="1" customWidth="1"/>
    <col min="246" max="246" width="14.140625" style="1" customWidth="1"/>
    <col min="247" max="247" width="17.140625" style="1" customWidth="1"/>
    <col min="248" max="248" width="12.421875" style="1" customWidth="1"/>
    <col min="249" max="16384" width="15.140625" style="1" customWidth="1"/>
  </cols>
  <sheetData>
    <row r="1" spans="11:12" ht="23.25" customHeight="1">
      <c r="K1" s="64" t="s">
        <v>28</v>
      </c>
      <c r="L1" s="62"/>
    </row>
    <row r="2" spans="1:12" ht="50.25" customHeight="1">
      <c r="A2" s="194" t="s">
        <v>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30.75" customHeight="1">
      <c r="A3" s="198" t="s">
        <v>45</v>
      </c>
      <c r="B3" s="198"/>
      <c r="C3" s="198"/>
      <c r="D3" s="198"/>
      <c r="E3" s="198"/>
      <c r="F3" s="223"/>
      <c r="G3" s="223"/>
      <c r="H3" s="223"/>
      <c r="I3" s="223"/>
      <c r="J3" s="223"/>
      <c r="K3" s="223"/>
      <c r="L3" s="223"/>
    </row>
    <row r="4" spans="1:12" ht="22.5">
      <c r="A4" s="198" t="s">
        <v>46</v>
      </c>
      <c r="B4" s="198"/>
      <c r="C4" s="198"/>
      <c r="D4" s="198"/>
      <c r="E4" s="198"/>
      <c r="F4" s="223"/>
      <c r="G4" s="223"/>
      <c r="H4" s="223"/>
      <c r="I4" s="223"/>
      <c r="J4" s="223"/>
      <c r="K4" s="223"/>
      <c r="L4" s="223"/>
    </row>
    <row r="5" spans="1:12" ht="60.75" customHeight="1">
      <c r="A5" s="198" t="s">
        <v>47</v>
      </c>
      <c r="B5" s="198"/>
      <c r="C5" s="198"/>
      <c r="D5" s="198"/>
      <c r="E5" s="198"/>
      <c r="F5" s="223"/>
      <c r="G5" s="223"/>
      <c r="H5" s="223"/>
      <c r="I5" s="223"/>
      <c r="J5" s="223"/>
      <c r="K5" s="223"/>
      <c r="L5" s="223"/>
    </row>
    <row r="6" spans="1:12" ht="42" customHeight="1">
      <c r="A6" s="197" t="s">
        <v>48</v>
      </c>
      <c r="B6" s="197"/>
      <c r="C6" s="197"/>
      <c r="D6" s="197"/>
      <c r="E6" s="197"/>
      <c r="F6" s="223"/>
      <c r="G6" s="223"/>
      <c r="H6" s="223"/>
      <c r="I6" s="223"/>
      <c r="J6" s="223"/>
      <c r="K6" s="223"/>
      <c r="L6" s="223"/>
    </row>
    <row r="7" spans="1:12" ht="68.25" customHeight="1">
      <c r="A7" s="198" t="s">
        <v>49</v>
      </c>
      <c r="B7" s="198"/>
      <c r="C7" s="198"/>
      <c r="D7" s="198"/>
      <c r="E7" s="198"/>
      <c r="F7" s="223"/>
      <c r="G7" s="223"/>
      <c r="H7" s="223"/>
      <c r="I7" s="223"/>
      <c r="J7" s="223"/>
      <c r="K7" s="223"/>
      <c r="L7" s="223"/>
    </row>
    <row r="8" spans="1:11" ht="71.25" customHeight="1">
      <c r="A8" s="198" t="s">
        <v>44</v>
      </c>
      <c r="B8" s="198"/>
      <c r="C8" s="198"/>
      <c r="D8" s="198"/>
      <c r="E8" s="198"/>
      <c r="F8" s="230"/>
      <c r="G8" s="230"/>
      <c r="H8" s="26"/>
      <c r="I8" s="61"/>
      <c r="J8" s="61"/>
      <c r="K8" s="26"/>
    </row>
    <row r="9" spans="1:11" ht="27" customHeight="1">
      <c r="A9" s="197" t="s">
        <v>0</v>
      </c>
      <c r="B9" s="197"/>
      <c r="C9" s="197"/>
      <c r="D9" s="197"/>
      <c r="E9" s="197"/>
      <c r="F9" s="55"/>
      <c r="G9" s="55"/>
      <c r="H9" s="26"/>
      <c r="I9" s="61"/>
      <c r="J9" s="61"/>
      <c r="K9" s="26"/>
    </row>
    <row r="10" spans="1:11" ht="39" customHeight="1">
      <c r="A10" s="198" t="s">
        <v>31</v>
      </c>
      <c r="B10" s="198"/>
      <c r="C10" s="198"/>
      <c r="D10" s="198"/>
      <c r="E10" s="198"/>
      <c r="F10" s="230"/>
      <c r="G10" s="230"/>
      <c r="H10" s="56"/>
      <c r="I10" s="61"/>
      <c r="J10" s="61"/>
      <c r="K10" s="26"/>
    </row>
    <row r="11" spans="1:11" ht="27" customHeight="1">
      <c r="A11" s="203" t="s">
        <v>32</v>
      </c>
      <c r="B11" s="203"/>
      <c r="C11" s="203"/>
      <c r="D11" s="203"/>
      <c r="E11" s="203"/>
      <c r="F11" s="230"/>
      <c r="G11" s="230"/>
      <c r="H11" s="56"/>
      <c r="I11" s="61"/>
      <c r="J11" s="61"/>
      <c r="K11" s="26"/>
    </row>
    <row r="12" spans="1:11" ht="35.25" customHeight="1">
      <c r="A12" s="199" t="s">
        <v>33</v>
      </c>
      <c r="B12" s="199"/>
      <c r="C12" s="199"/>
      <c r="D12" s="199"/>
      <c r="E12" s="199"/>
      <c r="F12" s="230"/>
      <c r="G12" s="230"/>
      <c r="H12" s="56"/>
      <c r="I12" s="61"/>
      <c r="J12" s="61"/>
      <c r="K12" s="32"/>
    </row>
    <row r="13" spans="1:12" ht="64.5" customHeight="1">
      <c r="A13" s="195" t="s">
        <v>50</v>
      </c>
      <c r="B13" s="195"/>
      <c r="C13" s="195"/>
      <c r="D13" s="195"/>
      <c r="E13" s="195"/>
      <c r="F13" s="223"/>
      <c r="G13" s="223"/>
      <c r="H13" s="223"/>
      <c r="I13" s="223"/>
      <c r="J13" s="223"/>
      <c r="K13" s="223"/>
      <c r="L13" s="223"/>
    </row>
    <row r="14" spans="1:12" ht="27" customHeight="1" thickBot="1">
      <c r="A14" s="33"/>
      <c r="B14" s="63" t="s">
        <v>53</v>
      </c>
      <c r="C14" s="32"/>
      <c r="D14" s="32"/>
      <c r="E14" s="32"/>
      <c r="F14" s="32"/>
      <c r="G14" s="32"/>
      <c r="H14" s="32"/>
      <c r="I14" s="32"/>
      <c r="J14" s="32"/>
      <c r="K14" s="32"/>
      <c r="L14" s="34"/>
    </row>
    <row r="15" spans="1:12" ht="63" customHeight="1">
      <c r="A15" s="224" t="s">
        <v>6</v>
      </c>
      <c r="B15" s="227" t="s">
        <v>7</v>
      </c>
      <c r="C15" s="217" t="s">
        <v>54</v>
      </c>
      <c r="D15" s="218"/>
      <c r="E15" s="219"/>
      <c r="F15" s="217" t="s">
        <v>55</v>
      </c>
      <c r="G15" s="218"/>
      <c r="H15" s="219"/>
      <c r="I15" s="220" t="s">
        <v>56</v>
      </c>
      <c r="J15" s="221"/>
      <c r="K15" s="222"/>
      <c r="L15" s="208" t="s">
        <v>34</v>
      </c>
    </row>
    <row r="16" spans="1:12" ht="66" customHeight="1">
      <c r="A16" s="225"/>
      <c r="B16" s="228"/>
      <c r="C16" s="211" t="s">
        <v>8</v>
      </c>
      <c r="D16" s="212"/>
      <c r="E16" s="213" t="s">
        <v>9</v>
      </c>
      <c r="F16" s="211" t="s">
        <v>8</v>
      </c>
      <c r="G16" s="212"/>
      <c r="H16" s="215" t="s">
        <v>9</v>
      </c>
      <c r="I16" s="211" t="s">
        <v>8</v>
      </c>
      <c r="J16" s="212"/>
      <c r="K16" s="215" t="s">
        <v>9</v>
      </c>
      <c r="L16" s="209"/>
    </row>
    <row r="17" spans="1:12" ht="74.25" customHeight="1" thickBot="1">
      <c r="A17" s="226"/>
      <c r="B17" s="229"/>
      <c r="C17" s="4" t="s">
        <v>10</v>
      </c>
      <c r="D17" s="5" t="s">
        <v>11</v>
      </c>
      <c r="E17" s="214"/>
      <c r="F17" s="4" t="s">
        <v>10</v>
      </c>
      <c r="G17" s="5" t="s">
        <v>11</v>
      </c>
      <c r="H17" s="216"/>
      <c r="I17" s="4" t="s">
        <v>35</v>
      </c>
      <c r="J17" s="5" t="s">
        <v>11</v>
      </c>
      <c r="K17" s="216"/>
      <c r="L17" s="210"/>
    </row>
    <row r="18" spans="1:12" ht="24.75" customHeight="1" thickBot="1">
      <c r="A18" s="6">
        <v>1</v>
      </c>
      <c r="B18" s="6">
        <v>2</v>
      </c>
      <c r="C18" s="50">
        <v>3</v>
      </c>
      <c r="D18" s="51">
        <v>4</v>
      </c>
      <c r="E18" s="52">
        <v>5</v>
      </c>
      <c r="F18" s="50">
        <v>6</v>
      </c>
      <c r="G18" s="51">
        <v>7</v>
      </c>
      <c r="H18" s="52">
        <v>8</v>
      </c>
      <c r="I18" s="50">
        <v>9</v>
      </c>
      <c r="J18" s="51">
        <v>10</v>
      </c>
      <c r="K18" s="52">
        <v>11</v>
      </c>
      <c r="L18" s="6">
        <v>12</v>
      </c>
    </row>
    <row r="19" spans="1:12" s="7" customFormat="1" ht="31.5" customHeight="1">
      <c r="A19" s="35"/>
      <c r="B19" s="36" t="s">
        <v>3</v>
      </c>
      <c r="C19" s="37">
        <f aca="true" t="shared" si="0" ref="C19:H19">C20+C24+C28</f>
        <v>0</v>
      </c>
      <c r="D19" s="38">
        <f t="shared" si="0"/>
        <v>0</v>
      </c>
      <c r="E19" s="53">
        <f t="shared" si="0"/>
        <v>0</v>
      </c>
      <c r="F19" s="54">
        <f t="shared" si="0"/>
        <v>0</v>
      </c>
      <c r="G19" s="38">
        <f t="shared" si="0"/>
        <v>0</v>
      </c>
      <c r="H19" s="39">
        <f t="shared" si="0"/>
        <v>0</v>
      </c>
      <c r="I19" s="57" t="e">
        <f>F19/C19</f>
        <v>#DIV/0!</v>
      </c>
      <c r="J19" s="58" t="e">
        <f>G19/D19</f>
        <v>#DIV/0!</v>
      </c>
      <c r="K19" s="59" t="e">
        <f>H19/E19</f>
        <v>#DIV/0!</v>
      </c>
      <c r="L19" s="60" t="e">
        <f>(F19+H19)/(C19+E19)</f>
        <v>#DIV/0!</v>
      </c>
    </row>
    <row r="20" spans="1:12" ht="78.75" customHeight="1">
      <c r="A20" s="8"/>
      <c r="B20" s="49" t="s">
        <v>25</v>
      </c>
      <c r="C20" s="10"/>
      <c r="D20" s="11"/>
      <c r="E20" s="12"/>
      <c r="F20" s="13"/>
      <c r="G20" s="11"/>
      <c r="H20" s="14"/>
      <c r="I20" s="15"/>
      <c r="J20" s="16"/>
      <c r="K20" s="40"/>
      <c r="L20" s="48"/>
    </row>
    <row r="21" spans="1:12" ht="22.5" customHeight="1">
      <c r="A21" s="8"/>
      <c r="B21" s="46" t="s">
        <v>0</v>
      </c>
      <c r="C21" s="10"/>
      <c r="D21" s="11"/>
      <c r="E21" s="12"/>
      <c r="F21" s="13"/>
      <c r="G21" s="11"/>
      <c r="H21" s="14"/>
      <c r="I21" s="15"/>
      <c r="J21" s="16"/>
      <c r="K21" s="40"/>
      <c r="L21" s="48"/>
    </row>
    <row r="22" spans="1:12" ht="23.25" customHeight="1">
      <c r="A22" s="8" t="s">
        <v>2</v>
      </c>
      <c r="B22" s="47" t="s">
        <v>12</v>
      </c>
      <c r="C22" s="10"/>
      <c r="D22" s="11"/>
      <c r="E22" s="12"/>
      <c r="F22" s="13"/>
      <c r="G22" s="11"/>
      <c r="H22" s="14"/>
      <c r="I22" s="15"/>
      <c r="J22" s="16"/>
      <c r="K22" s="40"/>
      <c r="L22" s="48"/>
    </row>
    <row r="23" spans="1:12" ht="24" customHeight="1">
      <c r="A23" s="8" t="s">
        <v>4</v>
      </c>
      <c r="B23" s="47" t="s">
        <v>12</v>
      </c>
      <c r="C23" s="10"/>
      <c r="D23" s="12"/>
      <c r="E23" s="12"/>
      <c r="F23" s="13"/>
      <c r="G23" s="11"/>
      <c r="H23" s="14"/>
      <c r="I23" s="15"/>
      <c r="J23" s="16"/>
      <c r="K23" s="40"/>
      <c r="L23" s="48"/>
    </row>
    <row r="24" spans="1:12" ht="92.25" customHeight="1">
      <c r="A24" s="17"/>
      <c r="B24" s="49" t="s">
        <v>26</v>
      </c>
      <c r="C24" s="10"/>
      <c r="D24" s="11"/>
      <c r="E24" s="12"/>
      <c r="F24" s="13"/>
      <c r="G24" s="11"/>
      <c r="H24" s="14"/>
      <c r="I24" s="15"/>
      <c r="J24" s="16"/>
      <c r="K24" s="40"/>
      <c r="L24" s="48"/>
    </row>
    <row r="25" spans="1:12" ht="24.75" customHeight="1">
      <c r="A25" s="17"/>
      <c r="B25" s="46" t="s">
        <v>0</v>
      </c>
      <c r="C25" s="10"/>
      <c r="D25" s="11"/>
      <c r="E25" s="12"/>
      <c r="F25" s="13"/>
      <c r="G25" s="11"/>
      <c r="H25" s="14"/>
      <c r="I25" s="15"/>
      <c r="J25" s="16"/>
      <c r="K25" s="40"/>
      <c r="L25" s="48"/>
    </row>
    <row r="26" spans="1:12" ht="24.75" customHeight="1">
      <c r="A26" s="8" t="s">
        <v>2</v>
      </c>
      <c r="B26" s="47" t="s">
        <v>12</v>
      </c>
      <c r="C26" s="10"/>
      <c r="D26" s="11"/>
      <c r="E26" s="12"/>
      <c r="F26" s="13"/>
      <c r="G26" s="11"/>
      <c r="H26" s="14"/>
      <c r="I26" s="15"/>
      <c r="J26" s="16"/>
      <c r="K26" s="40"/>
      <c r="L26" s="48"/>
    </row>
    <row r="27" spans="1:12" ht="25.5" customHeight="1">
      <c r="A27" s="8" t="s">
        <v>4</v>
      </c>
      <c r="B27" s="47" t="s">
        <v>12</v>
      </c>
      <c r="C27" s="10"/>
      <c r="D27" s="11"/>
      <c r="E27" s="12"/>
      <c r="F27" s="13"/>
      <c r="G27" s="11"/>
      <c r="H27" s="14"/>
      <c r="I27" s="15"/>
      <c r="J27" s="16"/>
      <c r="K27" s="40"/>
      <c r="L27" s="48"/>
    </row>
    <row r="28" spans="1:12" ht="71.25" customHeight="1">
      <c r="A28" s="8"/>
      <c r="B28" s="49" t="s">
        <v>13</v>
      </c>
      <c r="C28" s="10"/>
      <c r="D28" s="11"/>
      <c r="E28" s="12"/>
      <c r="F28" s="13"/>
      <c r="G28" s="11"/>
      <c r="H28" s="14"/>
      <c r="I28" s="15"/>
      <c r="J28" s="16"/>
      <c r="K28" s="40"/>
      <c r="L28" s="48"/>
    </row>
    <row r="29" spans="1:12" ht="24.75" customHeight="1">
      <c r="A29" s="8"/>
      <c r="B29" s="46" t="s">
        <v>0</v>
      </c>
      <c r="C29" s="10"/>
      <c r="D29" s="11"/>
      <c r="E29" s="12"/>
      <c r="F29" s="13"/>
      <c r="G29" s="11"/>
      <c r="H29" s="14"/>
      <c r="I29" s="15"/>
      <c r="J29" s="16"/>
      <c r="K29" s="40"/>
      <c r="L29" s="48"/>
    </row>
    <row r="30" spans="1:12" ht="20.25" customHeight="1">
      <c r="A30" s="8" t="s">
        <v>2</v>
      </c>
      <c r="B30" s="47" t="s">
        <v>12</v>
      </c>
      <c r="C30" s="10"/>
      <c r="D30" s="11"/>
      <c r="E30" s="12"/>
      <c r="F30" s="13"/>
      <c r="G30" s="11"/>
      <c r="H30" s="14"/>
      <c r="I30" s="15"/>
      <c r="J30" s="16"/>
      <c r="K30" s="40"/>
      <c r="L30" s="48"/>
    </row>
    <row r="31" spans="1:12" ht="23.25" customHeight="1">
      <c r="A31" s="8" t="s">
        <v>4</v>
      </c>
      <c r="B31" s="47" t="s">
        <v>12</v>
      </c>
      <c r="C31" s="10"/>
      <c r="D31" s="11"/>
      <c r="E31" s="12"/>
      <c r="F31" s="13"/>
      <c r="G31" s="11"/>
      <c r="H31" s="14"/>
      <c r="I31" s="15"/>
      <c r="J31" s="16"/>
      <c r="K31" s="40"/>
      <c r="L31" s="48"/>
    </row>
    <row r="32" spans="1:11" ht="23.25" customHeight="1">
      <c r="A32" s="41"/>
      <c r="B32" s="42"/>
      <c r="C32" s="43"/>
      <c r="D32" s="43"/>
      <c r="E32" s="43"/>
      <c r="F32" s="44"/>
      <c r="G32" s="43"/>
      <c r="H32" s="44"/>
      <c r="I32" s="45"/>
      <c r="J32" s="45"/>
      <c r="K32" s="45"/>
    </row>
    <row r="33" spans="2:4" s="18" customFormat="1" ht="18">
      <c r="B33" s="18" t="s">
        <v>1</v>
      </c>
      <c r="C33" s="19"/>
      <c r="D33" s="19"/>
    </row>
    <row r="34" spans="1:11" s="18" customFormat="1" ht="40.5" customHeight="1">
      <c r="A34" s="18" t="s">
        <v>2</v>
      </c>
      <c r="B34" s="206" t="s">
        <v>14</v>
      </c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s="18" customFormat="1" ht="22.5" customHeight="1" hidden="1">
      <c r="A35" s="18" t="s">
        <v>4</v>
      </c>
      <c r="B35" s="206" t="s">
        <v>27</v>
      </c>
      <c r="C35" s="207"/>
      <c r="D35" s="207"/>
      <c r="E35" s="207"/>
      <c r="F35" s="207"/>
      <c r="G35" s="207"/>
      <c r="H35" s="207"/>
      <c r="I35" s="207"/>
      <c r="J35" s="207"/>
      <c r="K35" s="207"/>
    </row>
    <row r="36" spans="1:11" s="18" customFormat="1" ht="42" customHeight="1">
      <c r="A36" s="18" t="s">
        <v>4</v>
      </c>
      <c r="B36" s="206" t="s">
        <v>36</v>
      </c>
      <c r="C36" s="206"/>
      <c r="D36" s="206"/>
      <c r="E36" s="206"/>
      <c r="F36" s="206"/>
      <c r="G36" s="206"/>
      <c r="H36" s="206"/>
      <c r="I36" s="206"/>
      <c r="J36" s="206"/>
      <c r="K36" s="206"/>
    </row>
    <row r="37" spans="2:4" s="18" customFormat="1" ht="24" customHeight="1">
      <c r="B37" s="20" t="s">
        <v>57</v>
      </c>
      <c r="C37" s="19"/>
      <c r="D37" s="19"/>
    </row>
  </sheetData>
  <sheetProtection/>
  <mergeCells count="37">
    <mergeCell ref="F12:G12"/>
    <mergeCell ref="F13:L13"/>
    <mergeCell ref="F5:L5"/>
    <mergeCell ref="F6:L6"/>
    <mergeCell ref="F7:L7"/>
    <mergeCell ref="F8:G8"/>
    <mergeCell ref="F10:G10"/>
    <mergeCell ref="F11:G11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B34:K34"/>
    <mergeCell ref="B35:K35"/>
    <mergeCell ref="B36:K36"/>
    <mergeCell ref="L15:L17"/>
    <mergeCell ref="C16:D16"/>
    <mergeCell ref="E16:E17"/>
    <mergeCell ref="F16:G16"/>
    <mergeCell ref="H16:H17"/>
    <mergeCell ref="I16:J16"/>
    <mergeCell ref="K16:K17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6">
      <selection activeCell="S6" sqref="S6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customWidth="1"/>
    <col min="4" max="4" width="15.00390625" style="2" customWidth="1"/>
    <col min="5" max="10" width="15.00390625" style="1" customWidth="1"/>
    <col min="11" max="11" width="14.421875" style="1" customWidth="1"/>
    <col min="12" max="12" width="14.140625" style="1" customWidth="1"/>
    <col min="13" max="235" width="9.140625" style="1" customWidth="1"/>
    <col min="236" max="236" width="8.140625" style="1" customWidth="1"/>
    <col min="237" max="237" width="13.421875" style="1" customWidth="1"/>
    <col min="238" max="238" width="32.00390625" style="1" customWidth="1"/>
    <col min="239" max="239" width="17.8515625" style="1" customWidth="1"/>
    <col min="240" max="240" width="14.140625" style="1" customWidth="1"/>
    <col min="241" max="241" width="17.140625" style="1" customWidth="1"/>
    <col min="242" max="242" width="12.421875" style="1" customWidth="1"/>
    <col min="243" max="243" width="15.140625" style="1" customWidth="1"/>
    <col min="244" max="244" width="17.57421875" style="1" customWidth="1"/>
    <col min="245" max="245" width="15.140625" style="1" customWidth="1"/>
    <col min="246" max="246" width="12.8515625" style="1" customWidth="1"/>
    <col min="247" max="247" width="13.57421875" style="1" customWidth="1"/>
    <col min="248" max="248" width="17.140625" style="1" customWidth="1"/>
    <col min="249" max="249" width="19.00390625" style="1" customWidth="1"/>
    <col min="250" max="16384" width="13.00390625" style="1" customWidth="1"/>
  </cols>
  <sheetData>
    <row r="1" ht="24.75" customHeight="1">
      <c r="J1" s="62" t="s">
        <v>29</v>
      </c>
    </row>
    <row r="2" spans="1:10" ht="60" customHeight="1">
      <c r="A2" s="231" t="s">
        <v>30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2" ht="30" customHeight="1" thickBot="1">
      <c r="A3" s="24" t="s">
        <v>53</v>
      </c>
      <c r="C3" s="3"/>
      <c r="I3" s="3"/>
      <c r="L3" s="3" t="s">
        <v>15</v>
      </c>
    </row>
    <row r="4" spans="1:12" ht="78" thickBot="1">
      <c r="A4" s="21" t="s">
        <v>16</v>
      </c>
      <c r="B4" s="21" t="s">
        <v>17</v>
      </c>
      <c r="C4" s="21" t="s">
        <v>18</v>
      </c>
      <c r="D4" s="21" t="s">
        <v>38</v>
      </c>
      <c r="E4" s="21" t="s">
        <v>40</v>
      </c>
      <c r="F4" s="21" t="s">
        <v>41</v>
      </c>
      <c r="G4" s="21" t="s">
        <v>42</v>
      </c>
      <c r="H4" s="21" t="s">
        <v>51</v>
      </c>
      <c r="I4" s="21" t="s">
        <v>43</v>
      </c>
      <c r="J4" s="21" t="s">
        <v>52</v>
      </c>
      <c r="K4" s="21" t="s">
        <v>58</v>
      </c>
      <c r="L4" s="21" t="s">
        <v>59</v>
      </c>
    </row>
    <row r="5" spans="1:12" ht="15.75" thickBot="1">
      <c r="A5" s="28">
        <v>1</v>
      </c>
      <c r="B5" s="6">
        <v>2</v>
      </c>
      <c r="C5" s="29">
        <v>3</v>
      </c>
      <c r="D5" s="6">
        <v>4</v>
      </c>
      <c r="E5" s="29">
        <v>5</v>
      </c>
      <c r="F5" s="6">
        <v>6</v>
      </c>
      <c r="G5" s="29">
        <v>7</v>
      </c>
      <c r="H5" s="29">
        <v>8</v>
      </c>
      <c r="I5" s="29">
        <v>9</v>
      </c>
      <c r="J5" s="29">
        <v>10</v>
      </c>
      <c r="K5" s="29">
        <v>9</v>
      </c>
      <c r="L5" s="29">
        <v>10</v>
      </c>
    </row>
    <row r="6" spans="1:12" ht="36">
      <c r="A6" s="232" t="s">
        <v>19</v>
      </c>
      <c r="B6" s="27" t="s">
        <v>21</v>
      </c>
      <c r="C6" s="31">
        <f aca="true" t="shared" si="0" ref="C6:I7">C8+C10+C12+C14+C16</f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>H8+H10+H12+H14+H16</f>
        <v>0</v>
      </c>
      <c r="I6" s="31">
        <f t="shared" si="0"/>
        <v>0</v>
      </c>
      <c r="J6" s="31">
        <f aca="true" t="shared" si="1" ref="J6:L7">J8+J10+J12+J14+J16</f>
        <v>0</v>
      </c>
      <c r="K6" s="31">
        <f t="shared" si="1"/>
        <v>0</v>
      </c>
      <c r="L6" s="31">
        <f t="shared" si="1"/>
        <v>0</v>
      </c>
    </row>
    <row r="7" spans="1:12" s="22" customFormat="1" ht="36">
      <c r="A7" s="233"/>
      <c r="B7" s="23" t="s">
        <v>22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>H9+H11+H13+H15+H17</f>
        <v>0</v>
      </c>
      <c r="I7" s="9">
        <f t="shared" si="0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</row>
    <row r="8" spans="1:12" ht="36">
      <c r="A8" s="234" t="s">
        <v>20</v>
      </c>
      <c r="B8" s="27" t="s">
        <v>21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36">
      <c r="A9" s="235"/>
      <c r="B9" s="23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6">
      <c r="A10" s="234" t="s">
        <v>23</v>
      </c>
      <c r="B10" s="23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6">
      <c r="A11" s="235"/>
      <c r="B11" s="23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6">
      <c r="A12" s="234" t="s">
        <v>24</v>
      </c>
      <c r="B12" s="23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6">
      <c r="A13" s="235"/>
      <c r="B13" s="23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6">
      <c r="A14" s="234" t="s">
        <v>24</v>
      </c>
      <c r="B14" s="23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6">
      <c r="A15" s="235"/>
      <c r="B15" s="23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6">
      <c r="A16" s="234" t="s">
        <v>24</v>
      </c>
      <c r="B16" s="23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36">
      <c r="A17" s="235"/>
      <c r="B17" s="23" t="s">
        <v>22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sheetProtection/>
  <mergeCells count="7">
    <mergeCell ref="A2:J2"/>
    <mergeCell ref="A6:A7"/>
    <mergeCell ref="A16:A17"/>
    <mergeCell ref="A8:A9"/>
    <mergeCell ref="A10:A11"/>
    <mergeCell ref="A12:A13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I6:I7 C6:G7 H6:H7 J6:J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55" zoomScaleNormal="55" zoomScalePageLayoutView="0" workbookViewId="0" topLeftCell="A1">
      <selection activeCell="K8" sqref="K8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hidden="1" customWidth="1"/>
    <col min="4" max="4" width="15.00390625" style="2" hidden="1" customWidth="1"/>
    <col min="5" max="11" width="15.00390625" style="1" customWidth="1"/>
    <col min="12" max="14" width="15.140625" style="1" customWidth="1"/>
    <col min="15" max="237" width="9.140625" style="1" customWidth="1"/>
    <col min="238" max="238" width="8.140625" style="1" customWidth="1"/>
    <col min="239" max="239" width="13.421875" style="1" customWidth="1"/>
    <col min="240" max="240" width="32.00390625" style="1" customWidth="1"/>
    <col min="241" max="241" width="17.8515625" style="1" customWidth="1"/>
    <col min="242" max="242" width="14.140625" style="1" customWidth="1"/>
    <col min="243" max="243" width="17.140625" style="1" customWidth="1"/>
    <col min="244" max="244" width="12.421875" style="1" customWidth="1"/>
    <col min="245" max="245" width="15.140625" style="1" customWidth="1"/>
    <col min="246" max="246" width="17.57421875" style="1" customWidth="1"/>
    <col min="247" max="247" width="15.140625" style="1" customWidth="1"/>
    <col min="248" max="248" width="12.8515625" style="1" customWidth="1"/>
    <col min="249" max="249" width="13.57421875" style="1" customWidth="1"/>
    <col min="250" max="250" width="17.140625" style="1" customWidth="1"/>
    <col min="251" max="251" width="19.00390625" style="1" customWidth="1"/>
    <col min="252" max="16384" width="13.00390625" style="1" customWidth="1"/>
  </cols>
  <sheetData>
    <row r="1" ht="24.75" customHeight="1">
      <c r="N1" s="62" t="s">
        <v>29</v>
      </c>
    </row>
    <row r="2" spans="1:12" ht="60" customHeight="1">
      <c r="A2" s="231" t="s">
        <v>275</v>
      </c>
      <c r="B2" s="231"/>
      <c r="C2" s="231"/>
      <c r="D2" s="231"/>
      <c r="E2" s="231"/>
      <c r="F2" s="231"/>
      <c r="G2" s="231"/>
      <c r="H2" s="231"/>
      <c r="I2" s="231"/>
      <c r="J2" s="231"/>
      <c r="K2" s="66"/>
      <c r="L2" s="65"/>
    </row>
    <row r="3" spans="1:13" ht="30" customHeight="1" thickBot="1">
      <c r="A3" s="150">
        <v>43831</v>
      </c>
      <c r="C3" s="3"/>
      <c r="F3" s="67" t="s">
        <v>15</v>
      </c>
      <c r="H3" s="34"/>
      <c r="I3" s="32"/>
      <c r="J3" s="34"/>
      <c r="K3" s="34"/>
      <c r="L3" s="34"/>
      <c r="M3" s="34"/>
    </row>
    <row r="4" spans="1:13" ht="78" thickBot="1">
      <c r="A4" s="21" t="s">
        <v>16</v>
      </c>
      <c r="B4" s="21" t="s">
        <v>17</v>
      </c>
      <c r="C4" s="21" t="s">
        <v>18</v>
      </c>
      <c r="D4" s="21" t="s">
        <v>38</v>
      </c>
      <c r="E4" s="21" t="s">
        <v>60</v>
      </c>
      <c r="F4" s="21" t="s">
        <v>61</v>
      </c>
      <c r="H4" s="34"/>
      <c r="I4" s="34"/>
      <c r="J4" s="34"/>
      <c r="K4" s="34"/>
      <c r="L4" s="34"/>
      <c r="M4" s="34"/>
    </row>
    <row r="5" spans="1:13" ht="15.75" thickBot="1">
      <c r="A5" s="28">
        <v>1</v>
      </c>
      <c r="B5" s="6">
        <v>2</v>
      </c>
      <c r="C5" s="29">
        <v>3</v>
      </c>
      <c r="D5" s="6">
        <v>4</v>
      </c>
      <c r="E5" s="29">
        <v>13</v>
      </c>
      <c r="F5" s="29">
        <v>14</v>
      </c>
      <c r="G5" s="91"/>
      <c r="H5" s="34"/>
      <c r="I5" s="34"/>
      <c r="J5" s="34"/>
      <c r="K5" s="34"/>
      <c r="L5" s="34"/>
      <c r="M5" s="34"/>
    </row>
    <row r="6" spans="1:7" ht="67.5" customHeight="1">
      <c r="A6" s="241" t="s">
        <v>19</v>
      </c>
      <c r="B6" s="95" t="s">
        <v>21</v>
      </c>
      <c r="C6" s="96" t="e">
        <f>C8+C10+C12+#REF!+#REF!</f>
        <v>#REF!</v>
      </c>
      <c r="D6" s="96" t="e">
        <f>D8+D10+D12+#REF!+#REF!</f>
        <v>#REF!</v>
      </c>
      <c r="E6" s="97">
        <v>24792</v>
      </c>
      <c r="F6" s="97">
        <f>F8+F10+F12</f>
        <v>11405</v>
      </c>
      <c r="G6" s="91"/>
    </row>
    <row r="7" spans="1:8" s="22" customFormat="1" ht="66.75" customHeight="1" thickBot="1">
      <c r="A7" s="242"/>
      <c r="B7" s="98" t="s">
        <v>22</v>
      </c>
      <c r="C7" s="99" t="e">
        <f>C9+C11+C13+#REF!+#REF!</f>
        <v>#REF!</v>
      </c>
      <c r="D7" s="99" t="e">
        <f>D9+D11+D13+#REF!+#REF!</f>
        <v>#REF!</v>
      </c>
      <c r="E7" s="100">
        <v>27786</v>
      </c>
      <c r="F7" s="100">
        <f>F9+F11+F13</f>
        <v>11343</v>
      </c>
      <c r="G7" s="91"/>
      <c r="H7" s="1"/>
    </row>
    <row r="8" spans="1:7" ht="62.25" customHeight="1">
      <c r="A8" s="236" t="s">
        <v>334</v>
      </c>
      <c r="B8" s="101" t="s">
        <v>21</v>
      </c>
      <c r="C8" s="96"/>
      <c r="D8" s="96"/>
      <c r="E8" s="102">
        <v>50</v>
      </c>
      <c r="F8" s="102">
        <v>11</v>
      </c>
      <c r="G8" s="91"/>
    </row>
    <row r="9" spans="1:7" ht="71.25" customHeight="1" thickBot="1">
      <c r="A9" s="237"/>
      <c r="B9" s="103" t="s">
        <v>22</v>
      </c>
      <c r="C9" s="104"/>
      <c r="D9" s="104"/>
      <c r="E9" s="105">
        <v>0</v>
      </c>
      <c r="F9" s="105">
        <v>0</v>
      </c>
      <c r="G9" s="91"/>
    </row>
    <row r="10" spans="1:7" ht="36">
      <c r="A10" s="238" t="s">
        <v>335</v>
      </c>
      <c r="B10" s="95" t="s">
        <v>21</v>
      </c>
      <c r="C10" s="106"/>
      <c r="D10" s="106"/>
      <c r="E10" s="107">
        <v>14478</v>
      </c>
      <c r="F10" s="107">
        <v>7385</v>
      </c>
      <c r="G10" s="91"/>
    </row>
    <row r="11" spans="1:6" ht="60.75" customHeight="1">
      <c r="A11" s="239"/>
      <c r="B11" s="108" t="s">
        <v>22</v>
      </c>
      <c r="C11" s="109"/>
      <c r="D11" s="109"/>
      <c r="E11" s="110">
        <v>27628</v>
      </c>
      <c r="F11" s="110">
        <v>11215</v>
      </c>
    </row>
    <row r="12" spans="1:6" ht="36">
      <c r="A12" s="240" t="s">
        <v>336</v>
      </c>
      <c r="B12" s="108" t="s">
        <v>21</v>
      </c>
      <c r="C12" s="109"/>
      <c r="D12" s="109"/>
      <c r="E12" s="111">
        <v>10264</v>
      </c>
      <c r="F12" s="111">
        <v>4009</v>
      </c>
    </row>
    <row r="13" spans="1:6" ht="58.5" customHeight="1">
      <c r="A13" s="239"/>
      <c r="B13" s="108" t="s">
        <v>22</v>
      </c>
      <c r="C13" s="109"/>
      <c r="D13" s="109"/>
      <c r="E13" s="110">
        <v>158</v>
      </c>
      <c r="F13" s="110">
        <v>128</v>
      </c>
    </row>
    <row r="14" ht="15">
      <c r="D14" s="1"/>
    </row>
    <row r="15" ht="15">
      <c r="D15" s="1"/>
    </row>
    <row r="16" ht="15">
      <c r="D16" s="1"/>
    </row>
    <row r="17" spans="1:4" ht="15.75">
      <c r="A17" s="22"/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</sheetData>
  <sheetProtection/>
  <mergeCells count="5">
    <mergeCell ref="A8:A9"/>
    <mergeCell ref="A10:A11"/>
    <mergeCell ref="A12:A13"/>
    <mergeCell ref="A2:J2"/>
    <mergeCell ref="A6:A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L42" sqref="K42:L42"/>
    </sheetView>
  </sheetViews>
  <sheetFormatPr defaultColWidth="9.140625" defaultRowHeight="15"/>
  <cols>
    <col min="1" max="1" width="33.57421875" style="86" customWidth="1"/>
    <col min="2" max="3" width="10.421875" style="86" customWidth="1"/>
    <col min="4" max="4" width="12.57421875" style="86" customWidth="1"/>
    <col min="5" max="5" width="16.421875" style="86" customWidth="1"/>
    <col min="6" max="6" width="15.140625" style="86" customWidth="1"/>
    <col min="7" max="7" width="0.85546875" style="86" customWidth="1"/>
    <col min="8" max="8" width="32.57421875" style="0" customWidth="1"/>
    <col min="9" max="9" width="13.8515625" style="0" customWidth="1"/>
    <col min="10" max="10" width="17.7109375" style="0" customWidth="1"/>
    <col min="11" max="11" width="13.57421875" style="0" customWidth="1"/>
    <col min="12" max="12" width="15.57421875" style="0" customWidth="1"/>
  </cols>
  <sheetData>
    <row r="1" spans="1:12" ht="16.5" customHeight="1">
      <c r="A1" s="243" t="s">
        <v>259</v>
      </c>
      <c r="B1" s="243"/>
      <c r="C1" s="243"/>
      <c r="D1" s="243"/>
      <c r="E1" s="243"/>
      <c r="F1" s="243"/>
      <c r="G1" s="243"/>
      <c r="H1" s="243"/>
      <c r="I1" s="243"/>
      <c r="J1" s="243"/>
      <c r="L1" s="62" t="s">
        <v>62</v>
      </c>
    </row>
    <row r="2" spans="1:12" ht="18.75" customHeight="1">
      <c r="A2" s="68"/>
      <c r="B2" s="269" t="s">
        <v>264</v>
      </c>
      <c r="C2" s="269"/>
      <c r="D2" s="269"/>
      <c r="E2" s="269"/>
      <c r="F2" s="269"/>
      <c r="G2" s="68"/>
      <c r="H2" s="68"/>
      <c r="I2" s="68"/>
      <c r="J2" s="68"/>
      <c r="K2" s="68"/>
      <c r="L2" s="68"/>
    </row>
    <row r="3" spans="1:12" ht="14.25" customHeight="1">
      <c r="A3" s="69" t="s">
        <v>63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33" customHeight="1">
      <c r="A4" s="244" t="s">
        <v>64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70"/>
    </row>
    <row r="5" spans="1:12" ht="47.25" customHeight="1">
      <c r="A5" s="244" t="s">
        <v>65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70"/>
    </row>
    <row r="6" spans="1:7" s="73" customFormat="1" ht="21" customHeight="1">
      <c r="A6" s="148">
        <v>43831</v>
      </c>
      <c r="B6" s="72"/>
      <c r="C6" s="71"/>
      <c r="D6" s="71"/>
      <c r="E6" s="71"/>
      <c r="F6" s="71"/>
      <c r="G6" s="71"/>
    </row>
    <row r="7" spans="1:17" ht="77.25" customHeight="1">
      <c r="A7" s="74" t="s">
        <v>66</v>
      </c>
      <c r="B7" s="74" t="s">
        <v>67</v>
      </c>
      <c r="C7" s="75" t="s">
        <v>39</v>
      </c>
      <c r="D7" s="74" t="s">
        <v>68</v>
      </c>
      <c r="E7" s="74" t="s">
        <v>260</v>
      </c>
      <c r="F7" s="74" t="s">
        <v>261</v>
      </c>
      <c r="G7" s="76"/>
      <c r="H7" s="74" t="s">
        <v>69</v>
      </c>
      <c r="I7" s="75" t="s">
        <v>39</v>
      </c>
      <c r="J7" s="74" t="s">
        <v>67</v>
      </c>
      <c r="K7" s="74" t="s">
        <v>262</v>
      </c>
      <c r="L7" s="74" t="s">
        <v>263</v>
      </c>
      <c r="M7" s="245" t="s">
        <v>70</v>
      </c>
      <c r="N7" s="246"/>
      <c r="O7" s="246"/>
      <c r="P7" s="246"/>
      <c r="Q7" s="246"/>
    </row>
    <row r="8" spans="1:12" s="73" customFormat="1" ht="24" customHeight="1">
      <c r="A8" s="77" t="s">
        <v>71</v>
      </c>
      <c r="B8" s="78"/>
      <c r="C8" s="79"/>
      <c r="D8" s="79"/>
      <c r="E8" s="79"/>
      <c r="F8" s="79"/>
      <c r="G8" s="80"/>
      <c r="H8" s="81"/>
      <c r="I8" s="81"/>
      <c r="J8" s="81"/>
      <c r="K8" s="81"/>
      <c r="L8" s="81"/>
    </row>
    <row r="9" spans="1:12" ht="84.75" customHeight="1">
      <c r="A9" s="247" t="s">
        <v>72</v>
      </c>
      <c r="B9" s="248" t="s">
        <v>73</v>
      </c>
      <c r="C9" s="248" t="s">
        <v>74</v>
      </c>
      <c r="D9" s="249" t="s">
        <v>75</v>
      </c>
      <c r="E9" s="250">
        <f>K9/K10*100</f>
        <v>100</v>
      </c>
      <c r="F9" s="250">
        <f>L9/L10*100</f>
        <v>100</v>
      </c>
      <c r="G9" s="155"/>
      <c r="H9" s="82" t="s">
        <v>76</v>
      </c>
      <c r="I9" s="83" t="s">
        <v>77</v>
      </c>
      <c r="J9" s="84" t="s">
        <v>341</v>
      </c>
      <c r="K9" s="157">
        <v>150366.2</v>
      </c>
      <c r="L9" s="157">
        <v>150366.2</v>
      </c>
    </row>
    <row r="10" spans="1:12" ht="67.5" customHeight="1">
      <c r="A10" s="247"/>
      <c r="B10" s="248"/>
      <c r="C10" s="248"/>
      <c r="D10" s="249"/>
      <c r="E10" s="251"/>
      <c r="F10" s="251"/>
      <c r="G10" s="155"/>
      <c r="H10" s="82" t="s">
        <v>78</v>
      </c>
      <c r="I10" s="83" t="s">
        <v>77</v>
      </c>
      <c r="J10" s="84" t="s">
        <v>79</v>
      </c>
      <c r="K10" s="157">
        <v>150366.2</v>
      </c>
      <c r="L10" s="157">
        <v>150366.2</v>
      </c>
    </row>
    <row r="11" spans="1:12" ht="98.25" customHeight="1">
      <c r="A11" s="247" t="s">
        <v>80</v>
      </c>
      <c r="B11" s="248" t="s">
        <v>81</v>
      </c>
      <c r="C11" s="248" t="s">
        <v>74</v>
      </c>
      <c r="D11" s="249" t="s">
        <v>342</v>
      </c>
      <c r="E11" s="252">
        <f>K11/K12*100</f>
        <v>28.545215438443567</v>
      </c>
      <c r="F11" s="252">
        <f>L11/L12*100</f>
        <v>28.545215438443567</v>
      </c>
      <c r="G11" s="155"/>
      <c r="H11" s="82" t="s">
        <v>82</v>
      </c>
      <c r="I11" s="83" t="s">
        <v>83</v>
      </c>
      <c r="J11" s="84" t="s">
        <v>84</v>
      </c>
      <c r="K11" s="158">
        <v>150899.6</v>
      </c>
      <c r="L11" s="158">
        <v>150899.6</v>
      </c>
    </row>
    <row r="12" spans="1:12" ht="70.5" customHeight="1">
      <c r="A12" s="247"/>
      <c r="B12" s="248"/>
      <c r="C12" s="248"/>
      <c r="D12" s="249"/>
      <c r="E12" s="253"/>
      <c r="F12" s="253"/>
      <c r="G12" s="160"/>
      <c r="H12" s="82" t="s">
        <v>85</v>
      </c>
      <c r="I12" s="83" t="s">
        <v>83</v>
      </c>
      <c r="J12" s="84" t="s">
        <v>86</v>
      </c>
      <c r="K12" s="161">
        <v>528633.6</v>
      </c>
      <c r="L12" s="161">
        <v>528633.6</v>
      </c>
    </row>
    <row r="13" spans="1:12" ht="90" customHeight="1">
      <c r="A13" s="247" t="s">
        <v>87</v>
      </c>
      <c r="B13" s="248" t="s">
        <v>88</v>
      </c>
      <c r="C13" s="248" t="s">
        <v>74</v>
      </c>
      <c r="D13" s="249" t="s">
        <v>343</v>
      </c>
      <c r="E13" s="252">
        <f>K13/K14*100</f>
        <v>75.77917568726768</v>
      </c>
      <c r="F13" s="252">
        <f>L13/L14*100</f>
        <v>75.77917568726768</v>
      </c>
      <c r="G13" s="155"/>
      <c r="H13" s="82" t="s">
        <v>89</v>
      </c>
      <c r="I13" s="83" t="s">
        <v>90</v>
      </c>
      <c r="J13" s="84" t="s">
        <v>344</v>
      </c>
      <c r="K13" s="161">
        <v>3710.3</v>
      </c>
      <c r="L13" s="161">
        <v>3710.3</v>
      </c>
    </row>
    <row r="14" spans="1:12" ht="65.25" customHeight="1">
      <c r="A14" s="247"/>
      <c r="B14" s="248"/>
      <c r="C14" s="248"/>
      <c r="D14" s="249"/>
      <c r="E14" s="253"/>
      <c r="F14" s="253"/>
      <c r="G14" s="155"/>
      <c r="H14" s="82" t="s">
        <v>91</v>
      </c>
      <c r="I14" s="83" t="s">
        <v>90</v>
      </c>
      <c r="J14" s="84" t="s">
        <v>92</v>
      </c>
      <c r="K14" s="161">
        <v>4896.2</v>
      </c>
      <c r="L14" s="161">
        <v>4896.2</v>
      </c>
    </row>
    <row r="15" spans="1:12" ht="81" customHeight="1">
      <c r="A15" s="247" t="s">
        <v>93</v>
      </c>
      <c r="B15" s="248" t="s">
        <v>94</v>
      </c>
      <c r="C15" s="248" t="s">
        <v>74</v>
      </c>
      <c r="D15" s="249" t="s">
        <v>345</v>
      </c>
      <c r="E15" s="252">
        <f>K15/K16*100</f>
        <v>55.24135209785611</v>
      </c>
      <c r="F15" s="252">
        <f>L15/L16*100</f>
        <v>54.66263317111667</v>
      </c>
      <c r="G15" s="155"/>
      <c r="H15" s="82" t="s">
        <v>95</v>
      </c>
      <c r="I15" s="83" t="s">
        <v>90</v>
      </c>
      <c r="J15" s="84" t="s">
        <v>346</v>
      </c>
      <c r="K15" s="161">
        <v>420</v>
      </c>
      <c r="L15" s="161">
        <v>415.6</v>
      </c>
    </row>
    <row r="16" spans="1:12" ht="54.75">
      <c r="A16" s="247"/>
      <c r="B16" s="248"/>
      <c r="C16" s="248"/>
      <c r="D16" s="249"/>
      <c r="E16" s="253"/>
      <c r="F16" s="253"/>
      <c r="G16" s="155"/>
      <c r="H16" s="82" t="s">
        <v>96</v>
      </c>
      <c r="I16" s="83" t="s">
        <v>90</v>
      </c>
      <c r="J16" s="84" t="s">
        <v>97</v>
      </c>
      <c r="K16" s="161">
        <v>760.3</v>
      </c>
      <c r="L16" s="161">
        <v>760.3</v>
      </c>
    </row>
    <row r="17" spans="1:12" ht="81" customHeight="1">
      <c r="A17" s="247" t="s">
        <v>98</v>
      </c>
      <c r="B17" s="248" t="s">
        <v>99</v>
      </c>
      <c r="C17" s="248" t="s">
        <v>74</v>
      </c>
      <c r="D17" s="249" t="s">
        <v>347</v>
      </c>
      <c r="E17" s="252" t="e">
        <f>K17/K18*100</f>
        <v>#DIV/0!</v>
      </c>
      <c r="F17" s="252" t="e">
        <f>L17/L18*100</f>
        <v>#DIV/0!</v>
      </c>
      <c r="G17" s="155"/>
      <c r="H17" s="82" t="s">
        <v>100</v>
      </c>
      <c r="I17" s="83" t="s">
        <v>90</v>
      </c>
      <c r="J17" s="84" t="s">
        <v>348</v>
      </c>
      <c r="K17" s="161"/>
      <c r="L17" s="161"/>
    </row>
    <row r="18" spans="1:12" ht="67.5" customHeight="1">
      <c r="A18" s="247"/>
      <c r="B18" s="248"/>
      <c r="C18" s="248"/>
      <c r="D18" s="249"/>
      <c r="E18" s="253"/>
      <c r="F18" s="253"/>
      <c r="G18" s="162"/>
      <c r="H18" s="82" t="s">
        <v>101</v>
      </c>
      <c r="I18" s="83" t="s">
        <v>90</v>
      </c>
      <c r="J18" s="84" t="s">
        <v>102</v>
      </c>
      <c r="K18" s="161"/>
      <c r="L18" s="161"/>
    </row>
    <row r="19" spans="1:12" ht="90" customHeight="1">
      <c r="A19" s="247" t="s">
        <v>103</v>
      </c>
      <c r="B19" s="248" t="s">
        <v>104</v>
      </c>
      <c r="C19" s="248" t="s">
        <v>74</v>
      </c>
      <c r="D19" s="249" t="s">
        <v>349</v>
      </c>
      <c r="E19" s="252" t="e">
        <f>K19/K20*100</f>
        <v>#DIV/0!</v>
      </c>
      <c r="F19" s="252" t="e">
        <f>L19/L20*100</f>
        <v>#DIV/0!</v>
      </c>
      <c r="G19" s="162"/>
      <c r="H19" s="82" t="s">
        <v>105</v>
      </c>
      <c r="I19" s="83" t="s">
        <v>106</v>
      </c>
      <c r="J19" s="84" t="s">
        <v>350</v>
      </c>
      <c r="K19" s="88"/>
      <c r="L19" s="88"/>
    </row>
    <row r="20" spans="1:12" ht="69.75" customHeight="1">
      <c r="A20" s="247"/>
      <c r="B20" s="248"/>
      <c r="C20" s="248"/>
      <c r="D20" s="249"/>
      <c r="E20" s="253"/>
      <c r="F20" s="253"/>
      <c r="G20" s="163"/>
      <c r="H20" s="82" t="s">
        <v>107</v>
      </c>
      <c r="I20" s="83" t="s">
        <v>106</v>
      </c>
      <c r="J20" s="84" t="s">
        <v>108</v>
      </c>
      <c r="K20" s="88"/>
      <c r="L20" s="88"/>
    </row>
    <row r="21" spans="1:12" ht="22.5" customHeight="1">
      <c r="A21" s="152" t="s">
        <v>109</v>
      </c>
      <c r="B21" s="153"/>
      <c r="C21" s="154"/>
      <c r="D21" s="154"/>
      <c r="E21" s="164"/>
      <c r="F21" s="164"/>
      <c r="G21" s="154"/>
      <c r="H21" s="156"/>
      <c r="I21" s="156"/>
      <c r="J21" s="156"/>
      <c r="K21" s="165"/>
      <c r="L21" s="165"/>
    </row>
    <row r="22" spans="1:12" ht="64.5" customHeight="1">
      <c r="A22" s="247" t="s">
        <v>110</v>
      </c>
      <c r="B22" s="248" t="s">
        <v>111</v>
      </c>
      <c r="C22" s="248" t="s">
        <v>112</v>
      </c>
      <c r="D22" s="249" t="s">
        <v>113</v>
      </c>
      <c r="E22" s="252">
        <f>K22/K23</f>
        <v>30.7613307258181</v>
      </c>
      <c r="F22" s="252">
        <f>L22/L23</f>
        <v>29.998439956101095</v>
      </c>
      <c r="G22" s="163"/>
      <c r="H22" s="82" t="s">
        <v>114</v>
      </c>
      <c r="I22" s="83" t="s">
        <v>115</v>
      </c>
      <c r="J22" s="84" t="s">
        <v>351</v>
      </c>
      <c r="K22" s="88">
        <v>4409000</v>
      </c>
      <c r="L22" s="88">
        <v>4299655.4</v>
      </c>
    </row>
    <row r="23" spans="1:12" ht="55.5" customHeight="1">
      <c r="A23" s="247"/>
      <c r="B23" s="248"/>
      <c r="C23" s="248"/>
      <c r="D23" s="249"/>
      <c r="E23" s="253"/>
      <c r="F23" s="253"/>
      <c r="G23" s="166"/>
      <c r="H23" s="82" t="s">
        <v>116</v>
      </c>
      <c r="I23" s="83" t="s">
        <v>117</v>
      </c>
      <c r="J23" s="84" t="s">
        <v>118</v>
      </c>
      <c r="K23" s="88">
        <v>143329.3</v>
      </c>
      <c r="L23" s="88">
        <v>143329.3</v>
      </c>
    </row>
    <row r="24" spans="1:12" ht="66" customHeight="1">
      <c r="A24" s="247" t="s">
        <v>119</v>
      </c>
      <c r="B24" s="248" t="s">
        <v>120</v>
      </c>
      <c r="C24" s="248" t="s">
        <v>121</v>
      </c>
      <c r="D24" s="249" t="s">
        <v>352</v>
      </c>
      <c r="E24" s="252">
        <f>K24/K25</f>
        <v>0.18395540897778753</v>
      </c>
      <c r="F24" s="252">
        <f>L24/L25</f>
        <v>0.18395540897778753</v>
      </c>
      <c r="G24" s="163"/>
      <c r="H24" s="82" t="s">
        <v>122</v>
      </c>
      <c r="I24" s="83" t="s">
        <v>83</v>
      </c>
      <c r="J24" s="84" t="s">
        <v>123</v>
      </c>
      <c r="K24" s="88">
        <v>26366.2</v>
      </c>
      <c r="L24" s="88">
        <v>26366.2</v>
      </c>
    </row>
    <row r="25" spans="1:12" ht="58.5" customHeight="1">
      <c r="A25" s="247"/>
      <c r="B25" s="248"/>
      <c r="C25" s="248"/>
      <c r="D25" s="249"/>
      <c r="E25" s="253"/>
      <c r="F25" s="253"/>
      <c r="G25" s="163"/>
      <c r="H25" s="82" t="s">
        <v>116</v>
      </c>
      <c r="I25" s="83" t="s">
        <v>117</v>
      </c>
      <c r="J25" s="84" t="s">
        <v>118</v>
      </c>
      <c r="K25" s="88">
        <v>143329.3</v>
      </c>
      <c r="L25" s="88">
        <v>143329.3</v>
      </c>
    </row>
    <row r="26" spans="1:12" ht="60.75" customHeight="1">
      <c r="A26" s="247" t="s">
        <v>124</v>
      </c>
      <c r="B26" s="248" t="s">
        <v>125</v>
      </c>
      <c r="C26" s="248" t="s">
        <v>126</v>
      </c>
      <c r="D26" s="249" t="s">
        <v>353</v>
      </c>
      <c r="E26" s="252">
        <f>K26/K27</f>
        <v>42.1610853432282</v>
      </c>
      <c r="F26" s="252">
        <f>L26/L27</f>
        <v>46.4389146567718</v>
      </c>
      <c r="G26" s="163"/>
      <c r="H26" s="82" t="s">
        <v>127</v>
      </c>
      <c r="I26" s="83" t="s">
        <v>128</v>
      </c>
      <c r="J26" s="84" t="s">
        <v>129</v>
      </c>
      <c r="K26" s="88">
        <v>90899.3</v>
      </c>
      <c r="L26" s="88">
        <v>100122.3</v>
      </c>
    </row>
    <row r="27" spans="1:12" ht="50.25" customHeight="1">
      <c r="A27" s="247"/>
      <c r="B27" s="248"/>
      <c r="C27" s="248"/>
      <c r="D27" s="249"/>
      <c r="E27" s="253"/>
      <c r="F27" s="253"/>
      <c r="G27" s="166"/>
      <c r="H27" s="82" t="s">
        <v>130</v>
      </c>
      <c r="I27" s="83" t="s">
        <v>131</v>
      </c>
      <c r="J27" s="84" t="s">
        <v>132</v>
      </c>
      <c r="K27" s="88">
        <v>2156</v>
      </c>
      <c r="L27" s="88">
        <v>2156</v>
      </c>
    </row>
    <row r="28" spans="1:12" ht="66" customHeight="1">
      <c r="A28" s="254" t="s">
        <v>133</v>
      </c>
      <c r="B28" s="255" t="s">
        <v>134</v>
      </c>
      <c r="C28" s="255" t="s">
        <v>126</v>
      </c>
      <c r="D28" s="256" t="s">
        <v>354</v>
      </c>
      <c r="E28" s="267">
        <f>K28/K29</f>
        <v>27.551020408163264</v>
      </c>
      <c r="F28" s="267">
        <f>L28/L29</f>
        <v>27.78135435992579</v>
      </c>
      <c r="G28" s="167"/>
      <c r="H28" s="168" t="s">
        <v>135</v>
      </c>
      <c r="I28" s="169" t="s">
        <v>128</v>
      </c>
      <c r="J28" s="170" t="s">
        <v>355</v>
      </c>
      <c r="K28" s="158">
        <v>59400</v>
      </c>
      <c r="L28" s="161">
        <v>59896.6</v>
      </c>
    </row>
    <row r="29" spans="1:12" ht="54" customHeight="1">
      <c r="A29" s="254"/>
      <c r="B29" s="255"/>
      <c r="C29" s="255"/>
      <c r="D29" s="256"/>
      <c r="E29" s="268"/>
      <c r="F29" s="268"/>
      <c r="G29" s="171"/>
      <c r="H29" s="168" t="s">
        <v>130</v>
      </c>
      <c r="I29" s="169" t="s">
        <v>131</v>
      </c>
      <c r="J29" s="170" t="s">
        <v>132</v>
      </c>
      <c r="K29" s="161">
        <v>2156</v>
      </c>
      <c r="L29" s="161">
        <v>2156</v>
      </c>
    </row>
    <row r="30" spans="1:12" ht="60" customHeight="1">
      <c r="A30" s="257" t="s">
        <v>136</v>
      </c>
      <c r="B30" s="249" t="s">
        <v>137</v>
      </c>
      <c r="C30" s="249" t="s">
        <v>126</v>
      </c>
      <c r="D30" s="249" t="s">
        <v>356</v>
      </c>
      <c r="E30" s="252">
        <f>K30/K31</f>
        <v>0</v>
      </c>
      <c r="F30" s="252">
        <f>L30/L31</f>
        <v>0</v>
      </c>
      <c r="G30" s="155"/>
      <c r="H30" s="82" t="s">
        <v>138</v>
      </c>
      <c r="I30" s="85" t="s">
        <v>128</v>
      </c>
      <c r="J30" s="172" t="s">
        <v>139</v>
      </c>
      <c r="K30" s="157">
        <v>0</v>
      </c>
      <c r="L30" s="157">
        <v>0</v>
      </c>
    </row>
    <row r="31" spans="1:12" ht="57.75" customHeight="1">
      <c r="A31" s="257"/>
      <c r="B31" s="249"/>
      <c r="C31" s="249"/>
      <c r="D31" s="249"/>
      <c r="E31" s="253"/>
      <c r="F31" s="253"/>
      <c r="G31" s="173"/>
      <c r="H31" s="82" t="s">
        <v>130</v>
      </c>
      <c r="I31" s="85" t="s">
        <v>131</v>
      </c>
      <c r="J31" s="172" t="s">
        <v>132</v>
      </c>
      <c r="K31" s="158">
        <v>2156</v>
      </c>
      <c r="L31" s="158">
        <v>2156</v>
      </c>
    </row>
    <row r="32" spans="1:12" ht="96.75" customHeight="1">
      <c r="A32" s="247" t="s">
        <v>140</v>
      </c>
      <c r="B32" s="248" t="s">
        <v>141</v>
      </c>
      <c r="C32" s="248" t="s">
        <v>74</v>
      </c>
      <c r="D32" s="249" t="s">
        <v>357</v>
      </c>
      <c r="E32" s="252" t="e">
        <f>K32/K33*100</f>
        <v>#DIV/0!</v>
      </c>
      <c r="F32" s="252" t="e">
        <f>L32/L33*100</f>
        <v>#DIV/0!</v>
      </c>
      <c r="G32" s="163"/>
      <c r="H32" s="82" t="s">
        <v>142</v>
      </c>
      <c r="I32" s="83" t="s">
        <v>143</v>
      </c>
      <c r="J32" s="87" t="s">
        <v>144</v>
      </c>
      <c r="K32" s="88"/>
      <c r="L32" s="88"/>
    </row>
    <row r="33" spans="1:12" ht="105" customHeight="1">
      <c r="A33" s="247"/>
      <c r="B33" s="248"/>
      <c r="C33" s="248"/>
      <c r="D33" s="249"/>
      <c r="E33" s="253"/>
      <c r="F33" s="253"/>
      <c r="G33" s="174"/>
      <c r="H33" s="82" t="s">
        <v>145</v>
      </c>
      <c r="I33" s="83" t="s">
        <v>143</v>
      </c>
      <c r="J33" s="84" t="s">
        <v>146</v>
      </c>
      <c r="K33" s="88"/>
      <c r="L33" s="88"/>
    </row>
    <row r="34" spans="1:12" ht="111" customHeight="1">
      <c r="A34" s="25" t="s">
        <v>147</v>
      </c>
      <c r="B34" s="87" t="s">
        <v>148</v>
      </c>
      <c r="C34" s="87" t="s">
        <v>149</v>
      </c>
      <c r="D34" s="85" t="s">
        <v>148</v>
      </c>
      <c r="E34" s="159">
        <f>K34</f>
        <v>0</v>
      </c>
      <c r="F34" s="159">
        <f>L34</f>
        <v>0</v>
      </c>
      <c r="G34" s="174"/>
      <c r="H34" s="85" t="s">
        <v>150</v>
      </c>
      <c r="I34" s="85" t="s">
        <v>149</v>
      </c>
      <c r="J34" s="85" t="s">
        <v>148</v>
      </c>
      <c r="K34" s="175"/>
      <c r="L34" s="175"/>
    </row>
    <row r="35" spans="1:12" ht="26.25" customHeight="1">
      <c r="A35" s="152" t="s">
        <v>151</v>
      </c>
      <c r="B35" s="153"/>
      <c r="C35" s="154"/>
      <c r="D35" s="154"/>
      <c r="E35" s="164"/>
      <c r="F35" s="164"/>
      <c r="G35" s="154"/>
      <c r="H35" s="156"/>
      <c r="I35" s="156"/>
      <c r="J35" s="156"/>
      <c r="K35" s="165"/>
      <c r="L35" s="165"/>
    </row>
    <row r="36" spans="1:12" ht="62.25" customHeight="1">
      <c r="A36" s="247" t="s">
        <v>358</v>
      </c>
      <c r="B36" s="248" t="s">
        <v>152</v>
      </c>
      <c r="C36" s="248" t="s">
        <v>121</v>
      </c>
      <c r="D36" s="249" t="s">
        <v>359</v>
      </c>
      <c r="E36" s="252">
        <f>K36/K37</f>
        <v>0.29495152910131395</v>
      </c>
      <c r="F36" s="252">
        <f>L36/L37</f>
        <v>0.28760069829461354</v>
      </c>
      <c r="G36" s="163"/>
      <c r="H36" s="82" t="s">
        <v>153</v>
      </c>
      <c r="I36" s="83" t="s">
        <v>83</v>
      </c>
      <c r="J36" s="84" t="s">
        <v>154</v>
      </c>
      <c r="K36" s="158">
        <v>355439.82</v>
      </c>
      <c r="L36" s="158">
        <v>346581.49</v>
      </c>
    </row>
    <row r="37" spans="1:12" ht="38.25" customHeight="1">
      <c r="A37" s="247"/>
      <c r="B37" s="248"/>
      <c r="C37" s="248"/>
      <c r="D37" s="249"/>
      <c r="E37" s="253"/>
      <c r="F37" s="253"/>
      <c r="G37" s="166"/>
      <c r="H37" s="82" t="s">
        <v>155</v>
      </c>
      <c r="I37" s="83" t="s">
        <v>117</v>
      </c>
      <c r="J37" s="84" t="s">
        <v>156</v>
      </c>
      <c r="K37" s="158">
        <v>1205078.75</v>
      </c>
      <c r="L37" s="158">
        <v>1205078.75</v>
      </c>
    </row>
    <row r="38" spans="1:12" ht="78" customHeight="1">
      <c r="A38" s="247" t="s">
        <v>157</v>
      </c>
      <c r="B38" s="248" t="s">
        <v>158</v>
      </c>
      <c r="C38" s="248" t="s">
        <v>126</v>
      </c>
      <c r="D38" s="249" t="s">
        <v>360</v>
      </c>
      <c r="E38" s="252">
        <f>K38/K39</f>
        <v>60.397941481695014</v>
      </c>
      <c r="F38" s="252">
        <f>L38/L39</f>
        <v>54.58069126549438</v>
      </c>
      <c r="G38" s="163"/>
      <c r="H38" s="82" t="s">
        <v>159</v>
      </c>
      <c r="I38" s="83" t="s">
        <v>128</v>
      </c>
      <c r="J38" s="84" t="s">
        <v>160</v>
      </c>
      <c r="K38" s="158">
        <v>2095204.59</v>
      </c>
      <c r="L38" s="158">
        <v>1893404.18</v>
      </c>
    </row>
    <row r="39" spans="1:12" ht="69" customHeight="1">
      <c r="A39" s="247"/>
      <c r="B39" s="248"/>
      <c r="C39" s="248"/>
      <c r="D39" s="249"/>
      <c r="E39" s="253"/>
      <c r="F39" s="253"/>
      <c r="G39" s="163"/>
      <c r="H39" s="82" t="s">
        <v>161</v>
      </c>
      <c r="I39" s="83" t="s">
        <v>131</v>
      </c>
      <c r="J39" s="84" t="s">
        <v>162</v>
      </c>
      <c r="K39" s="158">
        <v>34690</v>
      </c>
      <c r="L39" s="158">
        <v>34690</v>
      </c>
    </row>
    <row r="40" spans="1:12" ht="74.25" customHeight="1">
      <c r="A40" s="247" t="s">
        <v>163</v>
      </c>
      <c r="B40" s="248" t="s">
        <v>164</v>
      </c>
      <c r="C40" s="248" t="s">
        <v>126</v>
      </c>
      <c r="D40" s="249" t="s">
        <v>361</v>
      </c>
      <c r="E40" s="252">
        <f>K40/K41</f>
        <v>27.931196310175842</v>
      </c>
      <c r="F40" s="252">
        <f>L40/L41</f>
        <v>28.46474776592678</v>
      </c>
      <c r="G40" s="163"/>
      <c r="H40" s="82" t="s">
        <v>165</v>
      </c>
      <c r="I40" s="83" t="s">
        <v>128</v>
      </c>
      <c r="J40" s="83" t="s">
        <v>166</v>
      </c>
      <c r="K40" s="176">
        <v>968933.2</v>
      </c>
      <c r="L40" s="176">
        <v>987442.1</v>
      </c>
    </row>
    <row r="41" spans="1:12" ht="69">
      <c r="A41" s="247"/>
      <c r="B41" s="248"/>
      <c r="C41" s="248"/>
      <c r="D41" s="249"/>
      <c r="E41" s="253"/>
      <c r="F41" s="253"/>
      <c r="G41" s="166"/>
      <c r="H41" s="82" t="s">
        <v>161</v>
      </c>
      <c r="I41" s="83" t="s">
        <v>131</v>
      </c>
      <c r="J41" s="84" t="s">
        <v>162</v>
      </c>
      <c r="K41" s="158">
        <v>34690</v>
      </c>
      <c r="L41" s="158">
        <v>34690</v>
      </c>
    </row>
    <row r="42" spans="1:12" ht="80.25" customHeight="1">
      <c r="A42" s="247" t="s">
        <v>167</v>
      </c>
      <c r="B42" s="248" t="s">
        <v>168</v>
      </c>
      <c r="C42" s="248" t="s">
        <v>169</v>
      </c>
      <c r="D42" s="249" t="s">
        <v>362</v>
      </c>
      <c r="E42" s="252">
        <f>K42/K43</f>
        <v>36.39239286229219</v>
      </c>
      <c r="F42" s="252">
        <f>L42/L43</f>
        <v>36.39239286229219</v>
      </c>
      <c r="G42" s="163"/>
      <c r="H42" s="82" t="s">
        <v>170</v>
      </c>
      <c r="I42" s="83" t="s">
        <v>115</v>
      </c>
      <c r="J42" s="84" t="s">
        <v>171</v>
      </c>
      <c r="K42" s="158">
        <v>43855699.3</v>
      </c>
      <c r="L42" s="158">
        <v>43855699.3</v>
      </c>
    </row>
    <row r="43" spans="1:12" ht="52.5" customHeight="1">
      <c r="A43" s="247"/>
      <c r="B43" s="248"/>
      <c r="C43" s="248"/>
      <c r="D43" s="249"/>
      <c r="E43" s="253"/>
      <c r="F43" s="253"/>
      <c r="G43" s="166"/>
      <c r="H43" s="82" t="s">
        <v>155</v>
      </c>
      <c r="I43" s="83" t="s">
        <v>117</v>
      </c>
      <c r="J43" s="84" t="s">
        <v>156</v>
      </c>
      <c r="K43" s="158">
        <v>1205078.75</v>
      </c>
      <c r="L43" s="158">
        <v>1205078.75</v>
      </c>
    </row>
    <row r="44" spans="1:12" ht="80.25" customHeight="1">
      <c r="A44" s="247" t="s">
        <v>172</v>
      </c>
      <c r="B44" s="248" t="s">
        <v>173</v>
      </c>
      <c r="C44" s="248" t="s">
        <v>174</v>
      </c>
      <c r="D44" s="249" t="s">
        <v>363</v>
      </c>
      <c r="E44" s="252" t="e">
        <f>K44/K45</f>
        <v>#DIV/0!</v>
      </c>
      <c r="F44" s="252" t="e">
        <f>L44/L45</f>
        <v>#DIV/0!</v>
      </c>
      <c r="G44" s="163"/>
      <c r="H44" s="82" t="s">
        <v>175</v>
      </c>
      <c r="I44" s="83" t="s">
        <v>90</v>
      </c>
      <c r="J44" s="87" t="s">
        <v>176</v>
      </c>
      <c r="K44" s="88"/>
      <c r="L44" s="88"/>
    </row>
    <row r="45" spans="1:12" ht="60" customHeight="1">
      <c r="A45" s="247"/>
      <c r="B45" s="248"/>
      <c r="C45" s="248"/>
      <c r="D45" s="249"/>
      <c r="E45" s="253"/>
      <c r="F45" s="253"/>
      <c r="G45" s="163"/>
      <c r="H45" s="82" t="s">
        <v>177</v>
      </c>
      <c r="I45" s="83" t="s">
        <v>117</v>
      </c>
      <c r="J45" s="87" t="s">
        <v>178</v>
      </c>
      <c r="K45" s="88"/>
      <c r="L45" s="88"/>
    </row>
    <row r="46" spans="1:12" ht="77.25" customHeight="1">
      <c r="A46" s="247" t="s">
        <v>179</v>
      </c>
      <c r="B46" s="248" t="s">
        <v>180</v>
      </c>
      <c r="C46" s="248" t="s">
        <v>181</v>
      </c>
      <c r="D46" s="249" t="s">
        <v>364</v>
      </c>
      <c r="E46" s="252" t="e">
        <f>K46/K47</f>
        <v>#DIV/0!</v>
      </c>
      <c r="F46" s="252" t="e">
        <f>L46/L47</f>
        <v>#DIV/0!</v>
      </c>
      <c r="G46" s="163"/>
      <c r="H46" s="82" t="s">
        <v>182</v>
      </c>
      <c r="I46" s="83" t="s">
        <v>90</v>
      </c>
      <c r="J46" s="84" t="s">
        <v>183</v>
      </c>
      <c r="K46" s="88"/>
      <c r="L46" s="88"/>
    </row>
    <row r="47" spans="1:12" ht="72" customHeight="1">
      <c r="A47" s="247"/>
      <c r="B47" s="248"/>
      <c r="C47" s="248"/>
      <c r="D47" s="249"/>
      <c r="E47" s="253"/>
      <c r="F47" s="253"/>
      <c r="G47" s="166"/>
      <c r="H47" s="82" t="s">
        <v>184</v>
      </c>
      <c r="I47" s="83" t="s">
        <v>131</v>
      </c>
      <c r="J47" s="84" t="s">
        <v>185</v>
      </c>
      <c r="K47" s="88"/>
      <c r="L47" s="88"/>
    </row>
    <row r="48" spans="1:12" ht="80.25" customHeight="1">
      <c r="A48" s="247" t="s">
        <v>186</v>
      </c>
      <c r="B48" s="248" t="s">
        <v>187</v>
      </c>
      <c r="C48" s="248" t="s">
        <v>188</v>
      </c>
      <c r="D48" s="249" t="s">
        <v>365</v>
      </c>
      <c r="E48" s="252" t="e">
        <f>K48/K49</f>
        <v>#DIV/0!</v>
      </c>
      <c r="F48" s="252" t="e">
        <f>L48/L49</f>
        <v>#DIV/0!</v>
      </c>
      <c r="G48" s="163"/>
      <c r="H48" s="82" t="s">
        <v>189</v>
      </c>
      <c r="I48" s="83" t="s">
        <v>190</v>
      </c>
      <c r="J48" s="87" t="s">
        <v>191</v>
      </c>
      <c r="K48" s="88"/>
      <c r="L48" s="88"/>
    </row>
    <row r="49" spans="1:12" ht="45.75" customHeight="1">
      <c r="A49" s="247"/>
      <c r="B49" s="248"/>
      <c r="C49" s="248"/>
      <c r="D49" s="249"/>
      <c r="E49" s="253"/>
      <c r="F49" s="253"/>
      <c r="G49" s="174"/>
      <c r="H49" s="82" t="s">
        <v>155</v>
      </c>
      <c r="I49" s="83" t="s">
        <v>117</v>
      </c>
      <c r="J49" s="84" t="s">
        <v>156</v>
      </c>
      <c r="K49" s="157"/>
      <c r="L49" s="157"/>
    </row>
    <row r="50" spans="1:12" ht="28.5" customHeight="1">
      <c r="A50" s="152" t="s">
        <v>192</v>
      </c>
      <c r="B50" s="153"/>
      <c r="C50" s="154"/>
      <c r="D50" s="154"/>
      <c r="E50" s="164"/>
      <c r="F50" s="164"/>
      <c r="G50" s="154"/>
      <c r="H50" s="156"/>
      <c r="I50" s="156"/>
      <c r="J50" s="156"/>
      <c r="K50" s="165"/>
      <c r="L50" s="165"/>
    </row>
    <row r="51" spans="1:12" ht="69">
      <c r="A51" s="258" t="s">
        <v>366</v>
      </c>
      <c r="B51" s="259" t="s">
        <v>193</v>
      </c>
      <c r="C51" s="259" t="s">
        <v>194</v>
      </c>
      <c r="D51" s="260" t="s">
        <v>367</v>
      </c>
      <c r="E51" s="261" t="e">
        <f>K51/K52</f>
        <v>#DIV/0!</v>
      </c>
      <c r="F51" s="261" t="e">
        <f>L51/L52</f>
        <v>#DIV/0!</v>
      </c>
      <c r="G51" s="163"/>
      <c r="H51" s="177" t="s">
        <v>195</v>
      </c>
      <c r="I51" s="178" t="s">
        <v>190</v>
      </c>
      <c r="J51" s="179" t="s">
        <v>196</v>
      </c>
      <c r="K51" s="161"/>
      <c r="L51" s="161"/>
    </row>
    <row r="52" spans="1:12" ht="56.25" customHeight="1">
      <c r="A52" s="258"/>
      <c r="B52" s="259"/>
      <c r="C52" s="259"/>
      <c r="D52" s="260"/>
      <c r="E52" s="262"/>
      <c r="F52" s="262"/>
      <c r="G52" s="166"/>
      <c r="H52" s="177" t="s">
        <v>197</v>
      </c>
      <c r="I52" s="178" t="s">
        <v>198</v>
      </c>
      <c r="J52" s="179" t="s">
        <v>199</v>
      </c>
      <c r="K52" s="161"/>
      <c r="L52" s="161"/>
    </row>
    <row r="53" spans="1:12" ht="59.25" customHeight="1">
      <c r="A53" s="258" t="s">
        <v>200</v>
      </c>
      <c r="B53" s="259" t="s">
        <v>201</v>
      </c>
      <c r="C53" s="259" t="s">
        <v>202</v>
      </c>
      <c r="D53" s="260" t="s">
        <v>368</v>
      </c>
      <c r="E53" s="261">
        <f>K53/K54</f>
        <v>0.1487042349252646</v>
      </c>
      <c r="F53" s="261">
        <f>L53/L54</f>
        <v>0.1487042349252646</v>
      </c>
      <c r="G53" s="163"/>
      <c r="H53" s="177" t="s">
        <v>203</v>
      </c>
      <c r="I53" s="169" t="s">
        <v>369</v>
      </c>
      <c r="J53" s="179" t="s">
        <v>204</v>
      </c>
      <c r="K53" s="161">
        <v>34619.94</v>
      </c>
      <c r="L53" s="161">
        <v>34619.94</v>
      </c>
    </row>
    <row r="54" spans="1:12" ht="59.25" customHeight="1">
      <c r="A54" s="258"/>
      <c r="B54" s="259"/>
      <c r="C54" s="259"/>
      <c r="D54" s="260"/>
      <c r="E54" s="262"/>
      <c r="F54" s="262"/>
      <c r="G54" s="163"/>
      <c r="H54" s="177" t="s">
        <v>205</v>
      </c>
      <c r="I54" s="178" t="s">
        <v>83</v>
      </c>
      <c r="J54" s="179" t="s">
        <v>206</v>
      </c>
      <c r="K54" s="161">
        <v>232810.72</v>
      </c>
      <c r="L54" s="161">
        <v>232810.72</v>
      </c>
    </row>
    <row r="55" spans="1:12" ht="69" customHeight="1">
      <c r="A55" s="258" t="s">
        <v>207</v>
      </c>
      <c r="B55" s="259" t="s">
        <v>208</v>
      </c>
      <c r="C55" s="259" t="s">
        <v>370</v>
      </c>
      <c r="D55" s="260" t="s">
        <v>371</v>
      </c>
      <c r="E55" s="261">
        <f>K55/K56</f>
        <v>101.29761904761905</v>
      </c>
      <c r="F55" s="261">
        <f>L55/L56</f>
        <v>65.9672295602742</v>
      </c>
      <c r="G55" s="163"/>
      <c r="H55" s="177" t="s">
        <v>209</v>
      </c>
      <c r="I55" s="178" t="s">
        <v>210</v>
      </c>
      <c r="J55" s="151" t="s">
        <v>211</v>
      </c>
      <c r="K55" s="161">
        <v>4254.5</v>
      </c>
      <c r="L55" s="161">
        <v>3945.5</v>
      </c>
    </row>
    <row r="56" spans="1:12" ht="58.5" customHeight="1">
      <c r="A56" s="258"/>
      <c r="B56" s="259"/>
      <c r="C56" s="259"/>
      <c r="D56" s="260"/>
      <c r="E56" s="262"/>
      <c r="F56" s="262"/>
      <c r="G56" s="163"/>
      <c r="H56" s="177" t="s">
        <v>212</v>
      </c>
      <c r="I56" s="178" t="s">
        <v>90</v>
      </c>
      <c r="J56" s="179" t="s">
        <v>213</v>
      </c>
      <c r="K56" s="161">
        <v>42</v>
      </c>
      <c r="L56" s="161">
        <v>59.81</v>
      </c>
    </row>
    <row r="57" spans="1:12" ht="54" customHeight="1">
      <c r="A57" s="247" t="s">
        <v>214</v>
      </c>
      <c r="B57" s="248" t="s">
        <v>215</v>
      </c>
      <c r="C57" s="248" t="s">
        <v>74</v>
      </c>
      <c r="D57" s="249" t="s">
        <v>372</v>
      </c>
      <c r="E57" s="252">
        <f>K57/K58*100</f>
        <v>13.461159591037003</v>
      </c>
      <c r="F57" s="252">
        <f>L57/L58*100</f>
        <v>9.61540722738878</v>
      </c>
      <c r="G57" s="163"/>
      <c r="H57" s="82" t="s">
        <v>216</v>
      </c>
      <c r="I57" s="83" t="s">
        <v>83</v>
      </c>
      <c r="J57" s="87" t="s">
        <v>217</v>
      </c>
      <c r="K57" s="161">
        <v>59054.48</v>
      </c>
      <c r="L57" s="161">
        <v>41787.48</v>
      </c>
    </row>
    <row r="58" spans="1:12" ht="53.25" customHeight="1">
      <c r="A58" s="247"/>
      <c r="B58" s="248"/>
      <c r="C58" s="248"/>
      <c r="D58" s="249"/>
      <c r="E58" s="253"/>
      <c r="F58" s="253"/>
      <c r="G58" s="163"/>
      <c r="H58" s="82" t="s">
        <v>218</v>
      </c>
      <c r="I58" s="83" t="s">
        <v>83</v>
      </c>
      <c r="J58" s="87" t="s">
        <v>86</v>
      </c>
      <c r="K58" s="161">
        <v>438702.77</v>
      </c>
      <c r="L58" s="161">
        <v>434588.77</v>
      </c>
    </row>
    <row r="59" spans="1:12" ht="52.5" customHeight="1">
      <c r="A59" s="247" t="s">
        <v>219</v>
      </c>
      <c r="B59" s="248" t="s">
        <v>220</v>
      </c>
      <c r="C59" s="248" t="s">
        <v>74</v>
      </c>
      <c r="D59" s="248" t="s">
        <v>373</v>
      </c>
      <c r="E59" s="263">
        <f>(K59/(K60+K61+K59))*100</f>
        <v>12.175365083158027</v>
      </c>
      <c r="F59" s="263">
        <f>(L59/(L60+L61+L59))*100</f>
        <v>9.44320478828131</v>
      </c>
      <c r="G59" s="163"/>
      <c r="H59" s="82" t="s">
        <v>221</v>
      </c>
      <c r="I59" s="83" t="s">
        <v>90</v>
      </c>
      <c r="J59" s="87" t="s">
        <v>222</v>
      </c>
      <c r="K59" s="161">
        <v>856</v>
      </c>
      <c r="L59" s="161">
        <v>539.58</v>
      </c>
    </row>
    <row r="60" spans="1:12" ht="60" customHeight="1">
      <c r="A60" s="247"/>
      <c r="B60" s="248"/>
      <c r="C60" s="248"/>
      <c r="D60" s="248"/>
      <c r="E60" s="263"/>
      <c r="F60" s="263"/>
      <c r="G60" s="163"/>
      <c r="H60" s="82" t="s">
        <v>223</v>
      </c>
      <c r="I60" s="83" t="s">
        <v>90</v>
      </c>
      <c r="J60" s="87" t="s">
        <v>97</v>
      </c>
      <c r="K60" s="161">
        <v>661.79</v>
      </c>
      <c r="L60" s="161">
        <v>693.27</v>
      </c>
    </row>
    <row r="61" spans="1:12" ht="66" customHeight="1">
      <c r="A61" s="247"/>
      <c r="B61" s="248"/>
      <c r="C61" s="248"/>
      <c r="D61" s="248"/>
      <c r="E61" s="263"/>
      <c r="F61" s="263"/>
      <c r="G61" s="163"/>
      <c r="H61" s="82" t="s">
        <v>224</v>
      </c>
      <c r="I61" s="83" t="s">
        <v>90</v>
      </c>
      <c r="J61" s="87" t="s">
        <v>225</v>
      </c>
      <c r="K61" s="161">
        <v>5512.8</v>
      </c>
      <c r="L61" s="161">
        <v>4481.1</v>
      </c>
    </row>
    <row r="62" spans="1:12" ht="57.75" customHeight="1">
      <c r="A62" s="247" t="s">
        <v>226</v>
      </c>
      <c r="B62" s="248" t="s">
        <v>227</v>
      </c>
      <c r="C62" s="248" t="s">
        <v>228</v>
      </c>
      <c r="D62" s="248" t="s">
        <v>374</v>
      </c>
      <c r="E62" s="264">
        <f>K62/(K63+K64+K65)</f>
        <v>0.6901689518864571</v>
      </c>
      <c r="F62" s="264">
        <f>L62/(L63+L64+L65)</f>
        <v>0.8177376007818228</v>
      </c>
      <c r="G62" s="163"/>
      <c r="H62" s="82" t="s">
        <v>229</v>
      </c>
      <c r="I62" s="83" t="s">
        <v>210</v>
      </c>
      <c r="J62" s="87" t="s">
        <v>230</v>
      </c>
      <c r="K62" s="161">
        <v>4873</v>
      </c>
      <c r="L62" s="161">
        <v>4351.1</v>
      </c>
    </row>
    <row r="63" spans="1:12" ht="48" customHeight="1">
      <c r="A63" s="247"/>
      <c r="B63" s="248"/>
      <c r="C63" s="248"/>
      <c r="D63" s="248"/>
      <c r="E63" s="265"/>
      <c r="F63" s="265"/>
      <c r="G63" s="163"/>
      <c r="H63" s="82" t="s">
        <v>231</v>
      </c>
      <c r="I63" s="83" t="s">
        <v>90</v>
      </c>
      <c r="J63" s="87" t="s">
        <v>232</v>
      </c>
      <c r="K63" s="161">
        <v>1038.57</v>
      </c>
      <c r="L63" s="161">
        <v>510.42</v>
      </c>
    </row>
    <row r="64" spans="1:12" ht="57.75" customHeight="1">
      <c r="A64" s="247"/>
      <c r="B64" s="248"/>
      <c r="C64" s="248"/>
      <c r="D64" s="248"/>
      <c r="E64" s="265"/>
      <c r="F64" s="265"/>
      <c r="G64" s="163"/>
      <c r="H64" s="82" t="s">
        <v>96</v>
      </c>
      <c r="I64" s="83" t="s">
        <v>90</v>
      </c>
      <c r="J64" s="87" t="s">
        <v>97</v>
      </c>
      <c r="K64" s="158">
        <v>959.42</v>
      </c>
      <c r="L64" s="158">
        <v>757.42</v>
      </c>
    </row>
    <row r="65" spans="1:12" ht="57" customHeight="1">
      <c r="A65" s="247"/>
      <c r="B65" s="248"/>
      <c r="C65" s="248"/>
      <c r="D65" s="248"/>
      <c r="E65" s="266"/>
      <c r="F65" s="266"/>
      <c r="G65" s="163"/>
      <c r="H65" s="82" t="s">
        <v>91</v>
      </c>
      <c r="I65" s="83" t="s">
        <v>90</v>
      </c>
      <c r="J65" s="87" t="s">
        <v>225</v>
      </c>
      <c r="K65" s="161">
        <v>5062.6</v>
      </c>
      <c r="L65" s="161">
        <v>4053.06</v>
      </c>
    </row>
    <row r="66" spans="1:12" ht="75" customHeight="1">
      <c r="A66" s="247" t="s">
        <v>233</v>
      </c>
      <c r="B66" s="248" t="s">
        <v>234</v>
      </c>
      <c r="C66" s="248" t="s">
        <v>235</v>
      </c>
      <c r="D66" s="249" t="s">
        <v>375</v>
      </c>
      <c r="E66" s="252">
        <f>K66/K67</f>
        <v>0.0008528024569485576</v>
      </c>
      <c r="F66" s="252">
        <f>L66/L67</f>
        <v>0.0007517199048617683</v>
      </c>
      <c r="G66" s="163"/>
      <c r="H66" s="82" t="s">
        <v>236</v>
      </c>
      <c r="I66" s="83" t="s">
        <v>210</v>
      </c>
      <c r="J66" s="87" t="s">
        <v>237</v>
      </c>
      <c r="K66" s="180">
        <v>3110</v>
      </c>
      <c r="L66" s="180">
        <v>2939.3</v>
      </c>
    </row>
    <row r="67" spans="1:12" ht="55.5" customHeight="1">
      <c r="A67" s="247"/>
      <c r="B67" s="248"/>
      <c r="C67" s="248"/>
      <c r="D67" s="249"/>
      <c r="E67" s="253"/>
      <c r="F67" s="253"/>
      <c r="G67" s="163"/>
      <c r="H67" s="82" t="s">
        <v>238</v>
      </c>
      <c r="I67" s="83" t="s">
        <v>128</v>
      </c>
      <c r="J67" s="87" t="s">
        <v>239</v>
      </c>
      <c r="K67" s="161">
        <v>3646800</v>
      </c>
      <c r="L67" s="161">
        <v>3910100</v>
      </c>
    </row>
    <row r="68" spans="1:12" ht="67.5" customHeight="1">
      <c r="A68" s="247" t="s">
        <v>240</v>
      </c>
      <c r="B68" s="248" t="s">
        <v>241</v>
      </c>
      <c r="C68" s="248" t="s">
        <v>169</v>
      </c>
      <c r="D68" s="249" t="s">
        <v>376</v>
      </c>
      <c r="E68" s="252">
        <f>K68/K69</f>
        <v>0.7137354868002854</v>
      </c>
      <c r="F68" s="252">
        <f>L68/L69</f>
        <v>0.71084776545372</v>
      </c>
      <c r="G68" s="163"/>
      <c r="H68" s="82" t="s">
        <v>242</v>
      </c>
      <c r="I68" s="83" t="s">
        <v>115</v>
      </c>
      <c r="J68" s="87" t="s">
        <v>243</v>
      </c>
      <c r="K68" s="161">
        <v>1100366</v>
      </c>
      <c r="L68" s="161">
        <v>1095914</v>
      </c>
    </row>
    <row r="69" spans="1:12" ht="60" customHeight="1">
      <c r="A69" s="247"/>
      <c r="B69" s="248"/>
      <c r="C69" s="248"/>
      <c r="D69" s="249"/>
      <c r="E69" s="253"/>
      <c r="F69" s="253"/>
      <c r="G69" s="166"/>
      <c r="H69" s="82" t="s">
        <v>244</v>
      </c>
      <c r="I69" s="83" t="s">
        <v>117</v>
      </c>
      <c r="J69" s="87" t="s">
        <v>245</v>
      </c>
      <c r="K69" s="189">
        <v>1541700</v>
      </c>
      <c r="L69" s="189">
        <v>1541700</v>
      </c>
    </row>
    <row r="70" spans="1:12" ht="24" customHeight="1">
      <c r="A70" s="181" t="s">
        <v>246</v>
      </c>
      <c r="B70" s="182"/>
      <c r="C70" s="183"/>
      <c r="D70" s="182"/>
      <c r="E70" s="184"/>
      <c r="F70" s="184"/>
      <c r="G70" s="182"/>
      <c r="H70" s="156"/>
      <c r="I70" s="156"/>
      <c r="J70" s="156"/>
      <c r="K70" s="156"/>
      <c r="L70" s="156"/>
    </row>
    <row r="71" spans="1:12" ht="135.75" customHeight="1">
      <c r="A71" s="185" t="s">
        <v>247</v>
      </c>
      <c r="B71" s="186" t="s">
        <v>148</v>
      </c>
      <c r="C71" s="186" t="s">
        <v>149</v>
      </c>
      <c r="D71" s="186" t="s">
        <v>148</v>
      </c>
      <c r="E71" s="187">
        <f>K71</f>
        <v>0</v>
      </c>
      <c r="F71" s="187">
        <f>L71</f>
        <v>0</v>
      </c>
      <c r="G71" s="188" t="s">
        <v>148</v>
      </c>
      <c r="H71" s="83" t="s">
        <v>248</v>
      </c>
      <c r="I71" s="186" t="s">
        <v>148</v>
      </c>
      <c r="J71" s="186" t="s">
        <v>149</v>
      </c>
      <c r="K71" s="186">
        <v>0</v>
      </c>
      <c r="L71" s="186">
        <v>0</v>
      </c>
    </row>
    <row r="72" spans="1:12" ht="118.5" customHeight="1">
      <c r="A72" s="185" t="s">
        <v>249</v>
      </c>
      <c r="B72" s="186" t="s">
        <v>148</v>
      </c>
      <c r="C72" s="186" t="s">
        <v>149</v>
      </c>
      <c r="D72" s="186" t="s">
        <v>148</v>
      </c>
      <c r="E72" s="187">
        <f aca="true" t="shared" si="0" ref="E72:F76">K72</f>
        <v>0</v>
      </c>
      <c r="F72" s="187">
        <f t="shared" si="0"/>
        <v>0</v>
      </c>
      <c r="G72" s="188" t="s">
        <v>148</v>
      </c>
      <c r="H72" s="83" t="s">
        <v>250</v>
      </c>
      <c r="I72" s="186" t="s">
        <v>148</v>
      </c>
      <c r="J72" s="186" t="s">
        <v>149</v>
      </c>
      <c r="K72" s="186">
        <v>0</v>
      </c>
      <c r="L72" s="186">
        <v>0</v>
      </c>
    </row>
    <row r="73" spans="1:12" ht="110.25">
      <c r="A73" s="185" t="s">
        <v>251</v>
      </c>
      <c r="B73" s="186" t="s">
        <v>148</v>
      </c>
      <c r="C73" s="186" t="s">
        <v>149</v>
      </c>
      <c r="D73" s="186" t="s">
        <v>148</v>
      </c>
      <c r="E73" s="187">
        <f t="shared" si="0"/>
        <v>0</v>
      </c>
      <c r="F73" s="187">
        <f t="shared" si="0"/>
        <v>0</v>
      </c>
      <c r="G73" s="188" t="s">
        <v>148</v>
      </c>
      <c r="H73" s="83" t="s">
        <v>252</v>
      </c>
      <c r="I73" s="186" t="s">
        <v>148</v>
      </c>
      <c r="J73" s="186" t="s">
        <v>149</v>
      </c>
      <c r="K73" s="186">
        <v>0</v>
      </c>
      <c r="L73" s="186">
        <v>0</v>
      </c>
    </row>
    <row r="74" spans="1:12" ht="112.5" customHeight="1">
      <c r="A74" s="185" t="s">
        <v>253</v>
      </c>
      <c r="B74" s="186" t="s">
        <v>148</v>
      </c>
      <c r="C74" s="186" t="s">
        <v>149</v>
      </c>
      <c r="D74" s="186" t="s">
        <v>148</v>
      </c>
      <c r="E74" s="187">
        <f t="shared" si="0"/>
        <v>0</v>
      </c>
      <c r="F74" s="187">
        <f t="shared" si="0"/>
        <v>0</v>
      </c>
      <c r="G74" s="188" t="s">
        <v>148</v>
      </c>
      <c r="H74" s="83" t="s">
        <v>254</v>
      </c>
      <c r="I74" s="186" t="s">
        <v>148</v>
      </c>
      <c r="J74" s="186" t="s">
        <v>149</v>
      </c>
      <c r="K74" s="186">
        <v>0</v>
      </c>
      <c r="L74" s="186">
        <v>0</v>
      </c>
    </row>
    <row r="75" spans="1:12" ht="150" customHeight="1">
      <c r="A75" s="185" t="s">
        <v>255</v>
      </c>
      <c r="B75" s="186" t="s">
        <v>148</v>
      </c>
      <c r="C75" s="186" t="s">
        <v>149</v>
      </c>
      <c r="D75" s="186" t="s">
        <v>148</v>
      </c>
      <c r="E75" s="187">
        <f t="shared" si="0"/>
        <v>0</v>
      </c>
      <c r="F75" s="187">
        <f t="shared" si="0"/>
        <v>0</v>
      </c>
      <c r="G75" s="188" t="s">
        <v>148</v>
      </c>
      <c r="H75" s="83" t="s">
        <v>256</v>
      </c>
      <c r="I75" s="186" t="s">
        <v>148</v>
      </c>
      <c r="J75" s="186" t="s">
        <v>149</v>
      </c>
      <c r="K75" s="186">
        <v>0</v>
      </c>
      <c r="L75" s="186">
        <v>0</v>
      </c>
    </row>
    <row r="76" spans="1:12" ht="96">
      <c r="A76" s="185" t="s">
        <v>257</v>
      </c>
      <c r="B76" s="186" t="s">
        <v>148</v>
      </c>
      <c r="C76" s="186" t="s">
        <v>149</v>
      </c>
      <c r="D76" s="186" t="s">
        <v>148</v>
      </c>
      <c r="E76" s="187">
        <f t="shared" si="0"/>
        <v>0</v>
      </c>
      <c r="F76" s="187">
        <f t="shared" si="0"/>
        <v>0</v>
      </c>
      <c r="G76" s="188" t="s">
        <v>148</v>
      </c>
      <c r="H76" s="83" t="s">
        <v>258</v>
      </c>
      <c r="I76" s="186" t="s">
        <v>148</v>
      </c>
      <c r="J76" s="186" t="s">
        <v>149</v>
      </c>
      <c r="K76" s="186">
        <v>0</v>
      </c>
      <c r="L76" s="186">
        <v>0</v>
      </c>
    </row>
  </sheetData>
  <sheetProtection/>
  <mergeCells count="167">
    <mergeCell ref="E30:E31"/>
    <mergeCell ref="F30:F31"/>
    <mergeCell ref="E28:E29"/>
    <mergeCell ref="F28:F29"/>
    <mergeCell ref="B2:F2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62:A65"/>
    <mergeCell ref="B62:B65"/>
    <mergeCell ref="C62:C65"/>
    <mergeCell ref="D62:D65"/>
    <mergeCell ref="E62:E65"/>
    <mergeCell ref="F62:F65"/>
    <mergeCell ref="A59:A61"/>
    <mergeCell ref="B59:B61"/>
    <mergeCell ref="C59:C61"/>
    <mergeCell ref="D59:D61"/>
    <mergeCell ref="E59:E61"/>
    <mergeCell ref="F59:F61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1:J1"/>
    <mergeCell ref="A4:K4"/>
    <mergeCell ref="A5:K5"/>
    <mergeCell ref="M7:Q7"/>
    <mergeCell ref="A9:A10"/>
    <mergeCell ref="B9:B10"/>
    <mergeCell ref="C9:C10"/>
    <mergeCell ref="D9:D10"/>
    <mergeCell ref="E9:E10"/>
    <mergeCell ref="F9:F10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2021-02-03T11:20:30Z</dcterms:modified>
  <cp:category/>
  <cp:version/>
  <cp:contentType/>
  <cp:contentStatus/>
</cp:coreProperties>
</file>