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1840" windowHeight="13740"/>
  </bookViews>
  <sheets>
    <sheet name="1" sheetId="7" r:id="rId1"/>
    <sheet name="2" sheetId="9" r:id="rId2"/>
    <sheet name="3" sheetId="11" r:id="rId3"/>
  </sheets>
  <definedNames>
    <definedName name="_xlnm._FilterDatabase" localSheetId="0" hidden="1">'1'!$A$1:$O$9</definedName>
    <definedName name="_xlnm.Print_Titles" localSheetId="0">'1'!$4:$8</definedName>
    <definedName name="_xlnm.Print_Area" localSheetId="0">'1'!$A$1:$O$48</definedName>
    <definedName name="_xlnm.Print_Area" localSheetId="1">'2'!$A$1:$S$45</definedName>
    <definedName name="_xlnm.Print_Area" localSheetId="2">'3'!$A$1:$B$11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9" l="1"/>
  <c r="M26" i="9"/>
  <c r="I25" i="9"/>
  <c r="M33" i="9"/>
  <c r="J46" i="7"/>
  <c r="K46" i="7"/>
  <c r="E28" i="9"/>
  <c r="H31" i="7"/>
  <c r="I31" i="7"/>
  <c r="J31" i="7"/>
  <c r="O29" i="7"/>
  <c r="Q19" i="9"/>
  <c r="O15" i="7" l="1"/>
  <c r="O27" i="7"/>
  <c r="O21" i="7"/>
  <c r="E25" i="9"/>
  <c r="M34" i="9"/>
  <c r="M36" i="9"/>
  <c r="M35" i="9"/>
  <c r="M43" i="9"/>
  <c r="C43" i="9" s="1"/>
  <c r="M44" i="7" s="1"/>
  <c r="L44" i="7" s="1"/>
  <c r="M37" i="9"/>
  <c r="M42" i="9"/>
  <c r="M41" i="9"/>
  <c r="C41" i="9" s="1"/>
  <c r="M42" i="7" s="1"/>
  <c r="L42" i="7" s="1"/>
  <c r="M40" i="9"/>
  <c r="C40" i="9" s="1"/>
  <c r="M41" i="7" s="1"/>
  <c r="L41" i="7" s="1"/>
  <c r="M39" i="9"/>
  <c r="M38" i="9"/>
  <c r="C38" i="9" s="1"/>
  <c r="M39" i="7" s="1"/>
  <c r="L39" i="7" s="1"/>
  <c r="M32" i="9"/>
  <c r="C32" i="9" s="1"/>
  <c r="M33" i="7" s="1"/>
  <c r="L33" i="7" s="1"/>
  <c r="I19" i="9"/>
  <c r="H19" i="9"/>
  <c r="G19" i="9"/>
  <c r="E19" i="9"/>
  <c r="I27" i="9"/>
  <c r="H27" i="9"/>
  <c r="G27" i="9"/>
  <c r="E27" i="9"/>
  <c r="C28" i="9"/>
  <c r="M30" i="7" s="1"/>
  <c r="L30" i="7" s="1"/>
  <c r="C33" i="9"/>
  <c r="M34" i="7" s="1"/>
  <c r="L34" i="7" s="1"/>
  <c r="C34" i="9"/>
  <c r="M35" i="7" s="1"/>
  <c r="L35" i="7" s="1"/>
  <c r="C35" i="9"/>
  <c r="M36" i="7" s="1"/>
  <c r="L36" i="7" s="1"/>
  <c r="C36" i="9"/>
  <c r="M37" i="7" s="1"/>
  <c r="L37" i="7" s="1"/>
  <c r="C37" i="9"/>
  <c r="M38" i="7" s="1"/>
  <c r="L38" i="7" s="1"/>
  <c r="C39" i="9"/>
  <c r="M40" i="7" s="1"/>
  <c r="L40" i="7" s="1"/>
  <c r="C42" i="9"/>
  <c r="M43" i="7" s="1"/>
  <c r="L43" i="7" s="1"/>
  <c r="C15" i="9"/>
  <c r="M17" i="7" s="1"/>
  <c r="L17" i="7" s="1"/>
  <c r="C20" i="9"/>
  <c r="M22" i="7" s="1"/>
  <c r="L22" i="7" s="1"/>
  <c r="H25" i="9"/>
  <c r="D25" i="9"/>
  <c r="G25" i="9"/>
  <c r="M27" i="9"/>
  <c r="M24" i="9"/>
  <c r="C24" i="9" s="1"/>
  <c r="M26" i="7" s="1"/>
  <c r="L26" i="7" s="1"/>
  <c r="M23" i="9"/>
  <c r="C23" i="9" s="1"/>
  <c r="M25" i="7" s="1"/>
  <c r="L25" i="7" s="1"/>
  <c r="M22" i="9"/>
  <c r="C22" i="9" s="1"/>
  <c r="M24" i="7" s="1"/>
  <c r="L24" i="7" s="1"/>
  <c r="M21" i="9"/>
  <c r="M20" i="9"/>
  <c r="M18" i="9"/>
  <c r="C18" i="9" s="1"/>
  <c r="M20" i="7" s="1"/>
  <c r="L20" i="7" s="1"/>
  <c r="M15" i="9"/>
  <c r="M14" i="9"/>
  <c r="C14" i="9" s="1"/>
  <c r="M16" i="7" s="1"/>
  <c r="L16" i="7" s="1"/>
  <c r="M13" i="9"/>
  <c r="C13" i="9" s="1"/>
  <c r="M15" i="7" s="1"/>
  <c r="L15" i="7" s="1"/>
  <c r="M12" i="9"/>
  <c r="C12" i="9" s="1"/>
  <c r="M14" i="7" s="1"/>
  <c r="L14" i="7" s="1"/>
  <c r="M11" i="9"/>
  <c r="C11" i="9" s="1"/>
  <c r="M13" i="7" s="1"/>
  <c r="L13" i="7" s="1"/>
  <c r="M10" i="9"/>
  <c r="C10" i="9" s="1"/>
  <c r="M12" i="7" s="1"/>
  <c r="L12" i="7" s="1"/>
  <c r="M8" i="9"/>
  <c r="C8" i="9" s="1"/>
  <c r="M10" i="7" s="1"/>
  <c r="L10" i="7" s="1"/>
  <c r="M9" i="9"/>
  <c r="C9" i="9" s="1"/>
  <c r="M11" i="7" s="1"/>
  <c r="L11" i="7" s="1"/>
  <c r="I46" i="7"/>
  <c r="H46" i="7"/>
  <c r="M30" i="9" l="1"/>
  <c r="C21" i="9"/>
  <c r="M23" i="7" s="1"/>
  <c r="L23" i="7" s="1"/>
  <c r="C25" i="9"/>
  <c r="M27" i="7" s="1"/>
  <c r="L27" i="7" s="1"/>
  <c r="C19" i="9"/>
  <c r="M21" i="7" s="1"/>
  <c r="L21" i="7" s="1"/>
  <c r="C27" i="9"/>
  <c r="M29" i="7" s="1"/>
  <c r="L29" i="7" s="1"/>
  <c r="M31" i="7" l="1"/>
  <c r="L31" i="7"/>
  <c r="E30" i="9" l="1"/>
  <c r="N31" i="7" l="1"/>
  <c r="N46" i="7" l="1"/>
  <c r="N18" i="7"/>
  <c r="M46" i="7" l="1"/>
  <c r="L46" i="7"/>
  <c r="S45" i="9"/>
  <c r="Q45" i="9"/>
  <c r="O45" i="9"/>
  <c r="M45" i="9"/>
  <c r="K45" i="9"/>
  <c r="D45" i="9"/>
  <c r="E45" i="9"/>
  <c r="F45" i="9"/>
  <c r="G45" i="9"/>
  <c r="H45" i="9"/>
  <c r="I45" i="9"/>
  <c r="S30" i="9"/>
  <c r="Q30" i="9"/>
  <c r="O30" i="9"/>
  <c r="K30" i="9"/>
  <c r="D30" i="9"/>
  <c r="F30" i="9"/>
  <c r="G30" i="9"/>
  <c r="H30" i="9"/>
  <c r="I30" i="9"/>
  <c r="S16" i="9"/>
  <c r="Q16" i="9"/>
  <c r="O16" i="9"/>
  <c r="M16" i="9"/>
  <c r="K16" i="9"/>
  <c r="I16" i="9"/>
  <c r="D16" i="9"/>
  <c r="E16" i="9"/>
  <c r="F16" i="9"/>
  <c r="G16" i="9"/>
  <c r="H16" i="9"/>
  <c r="K31" i="7"/>
  <c r="B8" i="11" s="1"/>
  <c r="K18" i="7"/>
  <c r="I18" i="7"/>
  <c r="H18" i="7"/>
  <c r="M18" i="7" l="1"/>
  <c r="C45" i="9"/>
  <c r="J18" i="7"/>
  <c r="C30" i="9"/>
  <c r="C16" i="9"/>
  <c r="L18" i="7" l="1"/>
</calcChain>
</file>

<file path=xl/sharedStrings.xml><?xml version="1.0" encoding="utf-8"?>
<sst xmlns="http://schemas.openxmlformats.org/spreadsheetml/2006/main" count="283" uniqueCount="107">
  <si>
    <t>ед.</t>
  </si>
  <si>
    <t>N п/п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</si>
  <si>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</si>
  <si>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</si>
  <si>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</si>
  <si>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</si>
  <si>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</si>
  <si>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</si>
  <si>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</si>
  <si>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ввода в эксплуатацию</t>
  </si>
  <si>
    <t>всего:</t>
  </si>
  <si>
    <t>в том числе жилых помещений, находящихся в собственности граждан</t>
  </si>
  <si>
    <t>кв.м</t>
  </si>
  <si>
    <t>чел.</t>
  </si>
  <si>
    <t xml:space="preserve"> ремонт фасада (утепление)</t>
  </si>
  <si>
    <t>Адрес многоквартирного дома (МКД)</t>
  </si>
  <si>
    <t>завершения последнего капитального ремонта</t>
  </si>
  <si>
    <t>Стоимость капитального ремонта</t>
  </si>
  <si>
    <t>всего</t>
  </si>
  <si>
    <t>в том числе:</t>
  </si>
  <si>
    <t>за счет средств собственников помещений в МКД</t>
  </si>
  <si>
    <t>за счет иных источников финансирования «*»</t>
  </si>
  <si>
    <t>руб.</t>
  </si>
  <si>
    <t>ремонт крыши</t>
  </si>
  <si>
    <t>ремонт подвальных помещений, относящихся к общему имуществу в многоквартирном доме</t>
  </si>
  <si>
    <t xml:space="preserve"> ремонт фундамента </t>
  </si>
  <si>
    <t>Итого:</t>
  </si>
  <si>
    <t>Х</t>
  </si>
  <si>
    <t>Стоимость капитального ремонта, ВСЕГО</t>
  </si>
  <si>
    <t xml:space="preserve">ремонт внутридомовых инженерных систем </t>
  </si>
  <si>
    <t>электроснабжения</t>
  </si>
  <si>
    <t xml:space="preserve"> холодного водоснабжения, в т.ч.  установка коллективных (общедомовых) приборов учета потребления ресурсов</t>
  </si>
  <si>
    <t>газоснабжения, в т.ч.  установка коллективных (общедомовых) приборов учета потребления ресурсов</t>
  </si>
  <si>
    <t>теплоснабжения, в т.ч.  установка коллективных (общедомовых) приборов учета потребления ресурсов</t>
  </si>
  <si>
    <t xml:space="preserve">горячего водоснабжения, в т.ч.  установка коллективных (общедомовых) приборов учета потребления ресурсов </t>
  </si>
  <si>
    <t>Количество многоквартирных домов*</t>
  </si>
  <si>
    <t xml:space="preserve">*учитываются многоквартирные дома в которых выполнены строительно-монтажные работы </t>
  </si>
  <si>
    <t>Адрес многоквартирного дома</t>
  </si>
  <si>
    <t>ремонт, замена, модернизация лифтов, ремонт лифтовых шахт, машинных и блочных помещений</t>
  </si>
  <si>
    <t>«*» -  средства республиканского бюджета Республики Коми, бюджетов муниципальных районов (городских округов), Государственной корпорации - Фонда содействия реформированию жилищно-коммунального хозяйства</t>
  </si>
  <si>
    <t>Предельная стоимость капитального ремонта на ед. изм. (справочно)</t>
  </si>
  <si>
    <t>Количество жителей,
улучшивших жилищные условия</t>
  </si>
  <si>
    <t xml:space="preserve"> водоотведения (централизованное, выгребные ямы) </t>
  </si>
  <si>
    <t>2024 год</t>
  </si>
  <si>
    <t>2025 год</t>
  </si>
  <si>
    <t xml:space="preserve"> 2026 год</t>
  </si>
  <si>
    <t xml:space="preserve"> 2025 год</t>
  </si>
  <si>
    <t>г. Печора, Печорский проспект, д. 9 (СМР)</t>
  </si>
  <si>
    <t>г. Печора, ул. Советская, д. 15 (СМР)</t>
  </si>
  <si>
    <t>г. Печора, Печорский проспект, д. 76 (СМР)</t>
  </si>
  <si>
    <t>пгт. Изъяю, ул. Вокзальная, д. 22 (СМР)</t>
  </si>
  <si>
    <t>г. Печора, Социалистическая, д. 55 (СМР)</t>
  </si>
  <si>
    <t>г. Печора, Молодежный бульвар, д. 5 (СМР)</t>
  </si>
  <si>
    <t>г. Печора, Печорский проспект, д. 63 (СМР)</t>
  </si>
  <si>
    <t>2024 год (122 267 324,33)</t>
  </si>
  <si>
    <t>г. Печора, ул. Мира, д. 7 (СМР)</t>
  </si>
  <si>
    <t>2025 год (157 391 524,97)</t>
  </si>
  <si>
    <t>2026 год (170 447 034,94)</t>
  </si>
  <si>
    <t>г. Печора, ул. Социалистическая, д. 64 (СМР)</t>
  </si>
  <si>
    <t>г. Печора, Печорский проспект, д. 41 (СМР)</t>
  </si>
  <si>
    <t>пгт. Изъяю, ул. Центральная, д. 13 (СМР)</t>
  </si>
  <si>
    <t>г. Печора, ул. Гагарина, д. 34 (СМР)</t>
  </si>
  <si>
    <t>г. Печора, ул. Гагарина, д. 40 (СМР)</t>
  </si>
  <si>
    <t>г. Печора, ул. Гагарина, д. 3 (СМР)</t>
  </si>
  <si>
    <t>КРАТКОСРОЧНЫЙ ПЛАН
РЕАЛИЗАЦИИ РЕГИОНАЛЬНОЙ ПРОГРАММЫ КАПИТАЛЬНОГО РЕМОНТА ОБЩЕГО ИМУЩЕСТВА В МНОГОКВАРТИРНЫХ ДОМАХ
НА ТЕРРИТОРИИ МО МР "ПЕЧОРА" НА 2024 - 2026 ГОДЫ</t>
  </si>
  <si>
    <t>I. ПЕРЕЧЕНЬ
МНОГОКВАРТИРНЫХ ДОМОВ, В ОТНОШЕНИИ КОТОРЫХ ПЛАНИРУЕТСЯ ПРОВЕДЕНИЕ КАПИТАЛЬНОГО РЕМОНТА ОБЩЕГО ИМУЩЕСТВА В РАМКАХ ВЫПОЛНЕНИЯ КРАТКОСРОЧНОГО ПЛАНА РЕАЛИЗАЦИИ РЕГИОНАЛЬНОЙ ПРОГРАММЫ КАПИТАЛЬНОГО РЕМОНТА ОБЩЕГО ИМУЩЕСТВА В МНОГОКВАРТИРНЫХ ДОМАХ НА ТЕРРИТОРИИ МО МР "ПЕЧОРА" 
НА 2024 - 2026 ГОДЫ</t>
  </si>
  <si>
    <t>г. Печора, Молодежный бульвар, д. 2 (СМР)</t>
  </si>
  <si>
    <t>г. Печора, Печорский проспект, д. 45 (СМР)</t>
  </si>
  <si>
    <t>г. Печора, ул. Привокзальная, д. 3 (СМР)</t>
  </si>
  <si>
    <t>г. Печора, ул. Привокзальная, д. 5 (СМР)</t>
  </si>
  <si>
    <t>II. РЕЕСТР
МНОГОКВАРТИРНЫХ ДОМОВ ПО ВИДАМ УСЛУГ И (ИЛИ) РАБОТ ПО КАПИТАЛЬНОМУ РЕМОНТУ ОБЩЕГО ИМУЩЕСТВАВ МНОГОКВАРТИРНЫХ ДОМАХ НА ТЕРРИТОРИИ                                                                                                                                                                                                                                                                                                           МО МР "ПЕЧОРА" НА 2024 - 2026 ГОДЫ</t>
  </si>
  <si>
    <t>г. Печора, ул. 8 марта, д. 1 (СМР)</t>
  </si>
  <si>
    <t>г. Печора, ул. Социалистическая, д. 1 (СМР)</t>
  </si>
  <si>
    <t>г. Печора, ул. Социалистическая, д. 1 "А" (СМР)</t>
  </si>
  <si>
    <t>г. Печора, ул. Школьная, д. 6 (СМР)</t>
  </si>
  <si>
    <t>г. Печора, ул. Первомайская, д. 2 (СМР)</t>
  </si>
  <si>
    <t>нет</t>
  </si>
  <si>
    <t>ж.б. Панели</t>
  </si>
  <si>
    <t>кирпич</t>
  </si>
  <si>
    <t>шлакоблочный</t>
  </si>
  <si>
    <t>г. Печора, г. Печора, ул. Булгаковой, д. 19 (СМР)</t>
  </si>
  <si>
    <t xml:space="preserve"> III. ПЛАНИРУЕМЫЕ ПОКАЗАТЕЛИ
ВЫПОЛНЕНИЯ УСЛУГ И (ИЛИ) РАБОТ КРАТКОСРОЧНОГО ПЛАНА РЕАЛИЗАЦИИ РЕГИОНАЛЬНОЙ ПРОГРАММЫ КАПИТАЛЬНОГО РЕМОНТА ОБЩЕГО ИМУЩЕСТВА В МНОГОКВАРТИРНЫХ ДОМАХ НА ТЕРРИТОРИИ МО МР "Печора"
 НА 2024 -2026 ГОДЫ</t>
  </si>
  <si>
    <t>скатная</t>
  </si>
  <si>
    <t>плоская</t>
  </si>
  <si>
    <t>2021-2023</t>
  </si>
  <si>
    <t>2024-2026</t>
  </si>
  <si>
    <t>2042-2043</t>
  </si>
  <si>
    <t>2027-2029</t>
  </si>
  <si>
    <t>ПРОТОКОЛ ОТ 28.11.2019 № 251</t>
  </si>
  <si>
    <t>2033-2035</t>
  </si>
  <si>
    <t>2039-2041</t>
  </si>
  <si>
    <t>ПРОТОКОЛ ОТ 18.07.2019 № 150</t>
  </si>
  <si>
    <t>ПРОТОКОЛ ОТ 20.10.2020 № 28</t>
  </si>
  <si>
    <t>Сроки капремонта в соответствии с Регпрограммой</t>
  </si>
  <si>
    <t>Решение Комиссии по устновлению необходимости капремонта</t>
  </si>
  <si>
    <t>г. Печора, Печорский проспект, д. 18 (СМР)</t>
  </si>
  <si>
    <t>г. Печора, ул. Мира, д. 1 (СМР)</t>
  </si>
  <si>
    <t xml:space="preserve">пгт. Изъяю, ул. Вокзальная, д. 22 (СМР) </t>
  </si>
  <si>
    <t>г. Печора, Печорский проспект, д. 54 (СМР)</t>
  </si>
  <si>
    <t>г. Печора, Печорский проспект, д. 96 (СМР)</t>
  </si>
  <si>
    <t>(Собственниками жилых помещений направлены документы о переносе сроков капитального ремонта на более ранний)</t>
  </si>
  <si>
    <t>Собственниками жилых помещений направлены документы о переносе сроков капитального ремонта на более ранний)</t>
  </si>
  <si>
    <t xml:space="preserve">г. Печора, Печорский проспект, д. 54 (СМР) </t>
  </si>
  <si>
    <t xml:space="preserve">г. Печора, Печорский проспект, д. 96 (СМР) </t>
  </si>
  <si>
    <t xml:space="preserve">Приложение 1  
к постановлению администрации  
муниципального района  
"Печора"  от 28.03.2023г. № 618         
</t>
  </si>
  <si>
    <t xml:space="preserve">Приложение 2  
к постановлению администрации  
муниципального района  
"Печора"  от 28.03.2023г. № 618 
</t>
  </si>
  <si>
    <t xml:space="preserve">Приложение 3  
к постановлению администрации  
муниципального района  
"Печора"  
от 28.03.2023г. № 618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</si>
</sst>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\$* #,##0.00_);_(\$* \(#,##0.00\);_(\$* \-??_);_(@_)"/>
    <numFmt numFmtId="168" formatCode="_(* #,##0.00_);_(* \(#,##0.00\);_(* \-??_);_(@_)"/>
    <numFmt numFmtId="169" formatCode="[$-419]#,##0.00"/>
    <numFmt numFmtId="170" formatCode="[$-419]#,##0"/>
  </numFmts>
  <fonts count="3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05">
    <xf numFmtId="0" fontId="0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6" fillId="0" borderId="0"/>
    <xf numFmtId="0" fontId="7" fillId="2" borderId="0">
      <alignment horizontal="left" vertical="center"/>
    </xf>
    <xf numFmtId="0" fontId="8" fillId="2" borderId="0">
      <alignment horizontal="right" vertical="center"/>
    </xf>
    <xf numFmtId="167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167" fontId="3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8" borderId="8" applyNumberFormat="0" applyAlignment="0" applyProtection="0"/>
    <xf numFmtId="0" fontId="12" fillId="21" borderId="9" applyNumberFormat="0" applyAlignment="0" applyProtection="0"/>
    <xf numFmtId="0" fontId="13" fillId="21" borderId="8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22" borderId="14" applyNumberFormat="0" applyAlignment="0" applyProtection="0"/>
    <xf numFmtId="0" fontId="19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6" fillId="24" borderId="15" applyNumberFormat="0" applyFont="0" applyAlignment="0" applyProtection="0"/>
    <xf numFmtId="0" fontId="23" fillId="0" borderId="16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7" fillId="0" borderId="0" xfId="0" applyFont="1" applyFill="1" applyAlignment="1">
      <alignment vertical="center"/>
    </xf>
    <xf numFmtId="0" fontId="29" fillId="0" borderId="1" xfId="0" applyFont="1" applyFill="1" applyBorder="1" applyAlignment="1">
      <alignment horizontal="center" vertical="center" wrapText="1"/>
    </xf>
    <xf numFmtId="3" fontId="2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0" xfId="0" applyFont="1" applyFill="1" applyAlignment="1">
      <alignment vertical="top" wrapText="1"/>
    </xf>
    <xf numFmtId="0" fontId="0" fillId="0" borderId="0" xfId="0" applyBorder="1"/>
    <xf numFmtId="0" fontId="29" fillId="0" borderId="0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vertical="center"/>
    </xf>
    <xf numFmtId="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34" fillId="0" borderId="1" xfId="0" applyFont="1" applyBorder="1" applyAlignment="1">
      <alignment horizontal="center" vertical="center"/>
    </xf>
    <xf numFmtId="4" fontId="34" fillId="0" borderId="1" xfId="0" applyNumberFormat="1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3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4" fontId="9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wrapText="1"/>
    </xf>
    <xf numFmtId="4" fontId="34" fillId="25" borderId="1" xfId="0" applyNumberFormat="1" applyFont="1" applyFill="1" applyBorder="1" applyAlignment="1">
      <alignment horizontal="center" vertical="center" wrapText="1"/>
    </xf>
    <xf numFmtId="4" fontId="9" fillId="25" borderId="1" xfId="5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9" fillId="25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4" fontId="9" fillId="0" borderId="1" xfId="5" applyNumberFormat="1" applyFont="1" applyFill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/>
    </xf>
    <xf numFmtId="4" fontId="34" fillId="0" borderId="1" xfId="804" applyNumberFormat="1" applyFont="1" applyFill="1" applyBorder="1" applyAlignment="1">
      <alignment horizontal="center" vertical="center"/>
    </xf>
    <xf numFmtId="4" fontId="9" fillId="0" borderId="1" xfId="5" applyNumberFormat="1" applyFont="1" applyBorder="1" applyAlignment="1">
      <alignment horizontal="center" vertical="center" wrapText="1"/>
    </xf>
    <xf numFmtId="0" fontId="32" fillId="0" borderId="0" xfId="0" applyFont="1"/>
    <xf numFmtId="4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/>
    </xf>
    <xf numFmtId="0" fontId="35" fillId="0" borderId="0" xfId="0" applyFont="1"/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top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right" vertical="center"/>
    </xf>
    <xf numFmtId="0" fontId="35" fillId="0" borderId="0" xfId="0" applyFont="1" applyAlignment="1">
      <alignment horizontal="center"/>
    </xf>
    <xf numFmtId="3" fontId="3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/>
    </xf>
    <xf numFmtId="0" fontId="33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28" fillId="0" borderId="5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3" fillId="0" borderId="23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169" fontId="38" fillId="0" borderId="24" xfId="0" applyNumberFormat="1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169" fontId="29" fillId="0" borderId="24" xfId="0" applyNumberFormat="1" applyFont="1" applyBorder="1" applyAlignment="1">
      <alignment horizontal="center" vertical="center" wrapText="1"/>
    </xf>
    <xf numFmtId="170" fontId="29" fillId="0" borderId="2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36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36" fillId="0" borderId="0" xfId="0" applyFont="1"/>
    <xf numFmtId="0" fontId="28" fillId="0" borderId="0" xfId="0" applyFont="1"/>
    <xf numFmtId="0" fontId="9" fillId="0" borderId="0" xfId="0" applyFont="1" applyFill="1" applyAlignment="1">
      <alignment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69" fontId="38" fillId="0" borderId="24" xfId="0" applyNumberFormat="1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169" fontId="38" fillId="0" borderId="0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/>
    </xf>
    <xf numFmtId="169" fontId="29" fillId="0" borderId="24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/>
    </xf>
    <xf numFmtId="4" fontId="38" fillId="0" borderId="1" xfId="0" applyNumberFormat="1" applyFont="1" applyFill="1" applyBorder="1" applyAlignment="1">
      <alignment horizontal="center" vertical="center"/>
    </xf>
    <xf numFmtId="4" fontId="38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9" fillId="0" borderId="0" xfId="0" applyFont="1"/>
    <xf numFmtId="0" fontId="38" fillId="0" borderId="24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33" fillId="26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3" fillId="26" borderId="3" xfId="0" applyFont="1" applyFill="1" applyBorder="1" applyAlignment="1">
      <alignment horizontal="center" vertical="center" wrapText="1"/>
    </xf>
    <xf numFmtId="0" fontId="33" fillId="26" borderId="17" xfId="0" applyFont="1" applyFill="1" applyBorder="1" applyAlignment="1">
      <alignment horizontal="center" vertical="center" wrapText="1"/>
    </xf>
    <xf numFmtId="0" fontId="33" fillId="26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top" wrapText="1"/>
    </xf>
    <xf numFmtId="0" fontId="33" fillId="26" borderId="19" xfId="0" applyFont="1" applyFill="1" applyBorder="1" applyAlignment="1">
      <alignment horizontal="center" vertical="center" wrapText="1"/>
    </xf>
    <xf numFmtId="0" fontId="33" fillId="26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textRotation="90" wrapText="1"/>
    </xf>
    <xf numFmtId="0" fontId="9" fillId="0" borderId="20" xfId="0" applyFont="1" applyFill="1" applyBorder="1" applyAlignment="1">
      <alignment horizontal="center" vertical="center" textRotation="90" wrapText="1"/>
    </xf>
    <xf numFmtId="0" fontId="9" fillId="0" borderId="21" xfId="0" applyFont="1" applyFill="1" applyBorder="1" applyAlignment="1">
      <alignment horizontal="center" vertical="center" textRotation="90" wrapText="1"/>
    </xf>
    <xf numFmtId="0" fontId="9" fillId="0" borderId="22" xfId="0" applyFont="1" applyFill="1" applyBorder="1" applyAlignment="1">
      <alignment horizontal="center" vertical="center" textRotation="90" wrapText="1"/>
    </xf>
    <xf numFmtId="2" fontId="29" fillId="0" borderId="6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</cellXfs>
  <cellStyles count="805">
    <cellStyle name="20% - Акцент1 2" xfId="763"/>
    <cellStyle name="20% - Акцент2 2" xfId="764"/>
    <cellStyle name="20% - Акцент3 2" xfId="765"/>
    <cellStyle name="20% - Акцент4 2" xfId="766"/>
    <cellStyle name="20% - Акцент5 2" xfId="767"/>
    <cellStyle name="20% - Акцент6 2" xfId="768"/>
    <cellStyle name="40% - Акцент1 2" xfId="769"/>
    <cellStyle name="40% - Акцент2 2" xfId="770"/>
    <cellStyle name="40% - Акцент3 2" xfId="771"/>
    <cellStyle name="40% - Акцент4 2" xfId="772"/>
    <cellStyle name="40% - Акцент5 2" xfId="773"/>
    <cellStyle name="40% - Акцент6 2" xfId="774"/>
    <cellStyle name="60% - Акцент1 2" xfId="775"/>
    <cellStyle name="60% - Акцент2 2" xfId="776"/>
    <cellStyle name="60% - Акцент3 2" xfId="777"/>
    <cellStyle name="60% - Акцент4 2" xfId="778"/>
    <cellStyle name="60% - Акцент5 2" xfId="779"/>
    <cellStyle name="60% - Акцент6 2" xfId="780"/>
    <cellStyle name="Excel Built-in Normal" xfId="19"/>
    <cellStyle name="S12" xfId="20"/>
    <cellStyle name="S44" xfId="21"/>
    <cellStyle name="Акцент1 2" xfId="781"/>
    <cellStyle name="Акцент2 2" xfId="782"/>
    <cellStyle name="Акцент3 2" xfId="783"/>
    <cellStyle name="Акцент4 2" xfId="784"/>
    <cellStyle name="Акцент5 2" xfId="785"/>
    <cellStyle name="Акцент6 2" xfId="786"/>
    <cellStyle name="Ввод  2" xfId="787"/>
    <cellStyle name="Вывод 2" xfId="788"/>
    <cellStyle name="Вычисление 2" xfId="789"/>
    <cellStyle name="Денежный 10" xfId="22"/>
    <cellStyle name="Денежный 10 2" xfId="23"/>
    <cellStyle name="Денежный 10 3" xfId="24"/>
    <cellStyle name="Денежный 10 4" xfId="25"/>
    <cellStyle name="Денежный 10 5" xfId="26"/>
    <cellStyle name="Денежный 10 6" xfId="27"/>
    <cellStyle name="Денежный 10 7" xfId="28"/>
    <cellStyle name="Денежный 10 8" xfId="29"/>
    <cellStyle name="Денежный 10 9" xfId="30"/>
    <cellStyle name="Денежный 11" xfId="31"/>
    <cellStyle name="Денежный 12" xfId="32"/>
    <cellStyle name="Денежный 13" xfId="33"/>
    <cellStyle name="Денежный 14" xfId="34"/>
    <cellStyle name="Денежный 15" xfId="35"/>
    <cellStyle name="Денежный 16" xfId="36"/>
    <cellStyle name="Денежный 17" xfId="37"/>
    <cellStyle name="Денежный 18" xfId="38"/>
    <cellStyle name="Денежный 19" xfId="39"/>
    <cellStyle name="Денежный 2" xfId="40"/>
    <cellStyle name="Денежный 2 10" xfId="41"/>
    <cellStyle name="Денежный 2 11" xfId="42"/>
    <cellStyle name="Денежный 2 2" xfId="43"/>
    <cellStyle name="Денежный 2 2 2" xfId="44"/>
    <cellStyle name="Денежный 2 2 3" xfId="45"/>
    <cellStyle name="Денежный 2 2 4" xfId="46"/>
    <cellStyle name="Денежный 2 2 5" xfId="47"/>
    <cellStyle name="Денежный 2 3" xfId="48"/>
    <cellStyle name="Денежный 2 4" xfId="49"/>
    <cellStyle name="Денежный 2 5" xfId="50"/>
    <cellStyle name="Денежный 2 6" xfId="51"/>
    <cellStyle name="Денежный 2 7" xfId="52"/>
    <cellStyle name="Денежный 2 8" xfId="53"/>
    <cellStyle name="Денежный 2 9" xfId="54"/>
    <cellStyle name="Денежный 20" xfId="55"/>
    <cellStyle name="Денежный 21" xfId="56"/>
    <cellStyle name="Денежный 22" xfId="57"/>
    <cellStyle name="Денежный 23" xfId="58"/>
    <cellStyle name="Денежный 24" xfId="59"/>
    <cellStyle name="Денежный 25" xfId="60"/>
    <cellStyle name="Денежный 26" xfId="61"/>
    <cellStyle name="Денежный 27" xfId="62"/>
    <cellStyle name="Денежный 28" xfId="63"/>
    <cellStyle name="Денежный 29" xfId="64"/>
    <cellStyle name="Денежный 3" xfId="65"/>
    <cellStyle name="Денежный 3 2" xfId="66"/>
    <cellStyle name="Денежный 30" xfId="67"/>
    <cellStyle name="Денежный 31" xfId="68"/>
    <cellStyle name="Денежный 32" xfId="69"/>
    <cellStyle name="Денежный 33" xfId="70"/>
    <cellStyle name="Денежный 34" xfId="71"/>
    <cellStyle name="Денежный 35" xfId="72"/>
    <cellStyle name="Денежный 36" xfId="73"/>
    <cellStyle name="Денежный 37" xfId="74"/>
    <cellStyle name="Денежный 37 2" xfId="75"/>
    <cellStyle name="Денежный 37 3" xfId="76"/>
    <cellStyle name="Денежный 37 4" xfId="77"/>
    <cellStyle name="Денежный 37 5" xfId="78"/>
    <cellStyle name="Денежный 37 6" xfId="79"/>
    <cellStyle name="Денежный 37 7" xfId="80"/>
    <cellStyle name="Денежный 37 8" xfId="81"/>
    <cellStyle name="Денежный 37 9" xfId="82"/>
    <cellStyle name="Денежный 38" xfId="83"/>
    <cellStyle name="Денежный 38 2" xfId="84"/>
    <cellStyle name="Денежный 38 3" xfId="85"/>
    <cellStyle name="Денежный 38 4" xfId="86"/>
    <cellStyle name="Денежный 38 5" xfId="87"/>
    <cellStyle name="Денежный 38 6" xfId="88"/>
    <cellStyle name="Денежный 38 7" xfId="89"/>
    <cellStyle name="Денежный 38 8" xfId="90"/>
    <cellStyle name="Денежный 38 9" xfId="91"/>
    <cellStyle name="Денежный 39" xfId="92"/>
    <cellStyle name="Денежный 4" xfId="93"/>
    <cellStyle name="Денежный 4 2" xfId="94"/>
    <cellStyle name="Денежный 40" xfId="95"/>
    <cellStyle name="Денежный 41" xfId="96"/>
    <cellStyle name="Денежный 42" xfId="97"/>
    <cellStyle name="Денежный 43" xfId="98"/>
    <cellStyle name="Денежный 44" xfId="99"/>
    <cellStyle name="Денежный 45" xfId="100"/>
    <cellStyle name="Денежный 46" xfId="101"/>
    <cellStyle name="Денежный 47" xfId="102"/>
    <cellStyle name="Денежный 48" xfId="103"/>
    <cellStyle name="Денежный 49" xfId="104"/>
    <cellStyle name="Денежный 5" xfId="105"/>
    <cellStyle name="Денежный 50" xfId="106"/>
    <cellStyle name="Денежный 51" xfId="107"/>
    <cellStyle name="Денежный 52" xfId="108"/>
    <cellStyle name="Денежный 53" xfId="109"/>
    <cellStyle name="Денежный 54" xfId="110"/>
    <cellStyle name="Денежный 55" xfId="111"/>
    <cellStyle name="Денежный 56" xfId="112"/>
    <cellStyle name="Денежный 57" xfId="113"/>
    <cellStyle name="Денежный 58" xfId="114"/>
    <cellStyle name="Денежный 59" xfId="115"/>
    <cellStyle name="Денежный 6" xfId="116"/>
    <cellStyle name="Денежный 7" xfId="117"/>
    <cellStyle name="Денежный 8" xfId="118"/>
    <cellStyle name="Денежный 9" xfId="119"/>
    <cellStyle name="Заголовок 1 2" xfId="790"/>
    <cellStyle name="Заголовок 2 2" xfId="791"/>
    <cellStyle name="Заголовок 3 2" xfId="792"/>
    <cellStyle name="Заголовок 4 2" xfId="793"/>
    <cellStyle name="Итог 2" xfId="794"/>
    <cellStyle name="Контрольная ячейка 2" xfId="795"/>
    <cellStyle name="Название 2" xfId="796"/>
    <cellStyle name="Нейтральный 2" xfId="797"/>
    <cellStyle name="Обычный" xfId="0" builtinId="0"/>
    <cellStyle name="Обычный 10" xfId="2"/>
    <cellStyle name="Обычный 10 2" xfId="120"/>
    <cellStyle name="Обычный 10 2 2" xfId="121"/>
    <cellStyle name="Обычный 10 2 2 2" xfId="122"/>
    <cellStyle name="Обычный 10 2 3" xfId="123"/>
    <cellStyle name="Обычный 10 3" xfId="124"/>
    <cellStyle name="Обычный 10 3 2" xfId="125"/>
    <cellStyle name="Обычный 10 4" xfId="126"/>
    <cellStyle name="Обычный 11" xfId="127"/>
    <cellStyle name="Обычный 11 2" xfId="128"/>
    <cellStyle name="Обычный 11 2 2" xfId="129"/>
    <cellStyle name="Обычный 11 2 2 2" xfId="130"/>
    <cellStyle name="Обычный 11 2 3" xfId="131"/>
    <cellStyle name="Обычный 11 3" xfId="132"/>
    <cellStyle name="Обычный 11 3 2" xfId="133"/>
    <cellStyle name="Обычный 11 4" xfId="134"/>
    <cellStyle name="Обычный 12" xfId="1"/>
    <cellStyle name="Обычный 12 2" xfId="135"/>
    <cellStyle name="Обычный 12 3" xfId="136"/>
    <cellStyle name="Обычный 12 4" xfId="14"/>
    <cellStyle name="Обычный 13" xfId="137"/>
    <cellStyle name="Обычный 13 2" xfId="138"/>
    <cellStyle name="Обычный 13 2 2" xfId="139"/>
    <cellStyle name="Обычный 13 2 2 2" xfId="140"/>
    <cellStyle name="Обычный 13 2 3" xfId="141"/>
    <cellStyle name="Обычный 13 3" xfId="142"/>
    <cellStyle name="Обычный 13 3 2" xfId="143"/>
    <cellStyle name="Обычный 13 4" xfId="144"/>
    <cellStyle name="Обычный 14" xfId="145"/>
    <cellStyle name="Обычный 14 2" xfId="146"/>
    <cellStyle name="Обычный 15" xfId="147"/>
    <cellStyle name="Обычный 16" xfId="148"/>
    <cellStyle name="Обычный 17" xfId="149"/>
    <cellStyle name="Обычный 18" xfId="150"/>
    <cellStyle name="Обычный 19" xfId="151"/>
    <cellStyle name="Обычный 2" xfId="3"/>
    <cellStyle name="Обычный 2 10" xfId="152"/>
    <cellStyle name="Обычный 2 10 2" xfId="153"/>
    <cellStyle name="Обычный 2 11" xfId="15"/>
    <cellStyle name="Обычный 2 11 2" xfId="4"/>
    <cellStyle name="Обычный 2 11 2 2" xfId="154"/>
    <cellStyle name="Обычный 2 12" xfId="16"/>
    <cellStyle name="Обычный 2 12 2" xfId="155"/>
    <cellStyle name="Обычный 2 13" xfId="156"/>
    <cellStyle name="Обычный 2 14" xfId="157"/>
    <cellStyle name="Обычный 2 2" xfId="5"/>
    <cellStyle name="Обычный 2 2 2" xfId="158"/>
    <cellStyle name="Обычный 2 2 3" xfId="159"/>
    <cellStyle name="Обычный 2 3" xfId="160"/>
    <cellStyle name="Обычный 2 3 2" xfId="161"/>
    <cellStyle name="Обычный 2 4" xfId="162"/>
    <cellStyle name="Обычный 2 5" xfId="163"/>
    <cellStyle name="Обычный 2 6" xfId="164"/>
    <cellStyle name="Обычный 2 7" xfId="165"/>
    <cellStyle name="Обычный 2 8" xfId="166"/>
    <cellStyle name="Обычный 2 9" xfId="167"/>
    <cellStyle name="Обычный 2_СЫСОЛЬСКИЙ (Реестр МКД) СВОД (коррекция)" xfId="168"/>
    <cellStyle name="Обычный 3" xfId="6"/>
    <cellStyle name="Обычный 3 2" xfId="169"/>
    <cellStyle name="Обычный 3 3" xfId="17"/>
    <cellStyle name="Обычный 3 4" xfId="170"/>
    <cellStyle name="Обычный 3 5" xfId="171"/>
    <cellStyle name="Обычный 4" xfId="7"/>
    <cellStyle name="Обычный 4 2" xfId="172"/>
    <cellStyle name="Обычный 4 3" xfId="173"/>
    <cellStyle name="Обычный 4 4" xfId="174"/>
    <cellStyle name="Обычный 5" xfId="8"/>
    <cellStyle name="Обычный 5 2" xfId="175"/>
    <cellStyle name="Обычный 5 2 2" xfId="176"/>
    <cellStyle name="Обычный 5 2 3" xfId="177"/>
    <cellStyle name="Обычный 5 3" xfId="178"/>
    <cellStyle name="Обычный 5 4" xfId="179"/>
    <cellStyle name="Обычный 5 5" xfId="180"/>
    <cellStyle name="Обычный 5 6" xfId="181"/>
    <cellStyle name="Обычный 5 7" xfId="182"/>
    <cellStyle name="Обычный 5 8" xfId="183"/>
    <cellStyle name="Обычный 5 9" xfId="184"/>
    <cellStyle name="Обычный 6" xfId="9"/>
    <cellStyle name="Обычный 6 2" xfId="185"/>
    <cellStyle name="Обычный 7" xfId="10"/>
    <cellStyle name="Обычный 7 2" xfId="186"/>
    <cellStyle name="Обычный 8" xfId="11"/>
    <cellStyle name="Обычный 8 2" xfId="12"/>
    <cellStyle name="Обычный 8 3" xfId="13"/>
    <cellStyle name="Обычный 8 3 2" xfId="187"/>
    <cellStyle name="Обычный 9" xfId="188"/>
    <cellStyle name="Обычный 9 2" xfId="189"/>
    <cellStyle name="Обычный 9_Лист3" xfId="18"/>
    <cellStyle name="Плохой 2" xfId="798"/>
    <cellStyle name="Пояснение 2" xfId="799"/>
    <cellStyle name="Примечание 2" xfId="800"/>
    <cellStyle name="Процентный" xfId="804" builtinId="5"/>
    <cellStyle name="Связанная ячейка 2" xfId="801"/>
    <cellStyle name="Текст предупреждения 2" xfId="802"/>
    <cellStyle name="Финансовый 10" xfId="190"/>
    <cellStyle name="Финансовый 11" xfId="191"/>
    <cellStyle name="Финансовый 11 2" xfId="192"/>
    <cellStyle name="Финансовый 11 3" xfId="193"/>
    <cellStyle name="Финансовый 11 4" xfId="194"/>
    <cellStyle name="Финансовый 11 5" xfId="195"/>
    <cellStyle name="Финансовый 11 6" xfId="196"/>
    <cellStyle name="Финансовый 11 7" xfId="197"/>
    <cellStyle name="Финансовый 11 8" xfId="198"/>
    <cellStyle name="Финансовый 11 9" xfId="199"/>
    <cellStyle name="Финансовый 12" xfId="200"/>
    <cellStyle name="Финансовый 12 2" xfId="201"/>
    <cellStyle name="Финансовый 12 3" xfId="202"/>
    <cellStyle name="Финансовый 12 4" xfId="203"/>
    <cellStyle name="Финансовый 12 5" xfId="204"/>
    <cellStyle name="Финансовый 12 6" xfId="205"/>
    <cellStyle name="Финансовый 12 7" xfId="206"/>
    <cellStyle name="Финансовый 12 8" xfId="207"/>
    <cellStyle name="Финансовый 12 9" xfId="208"/>
    <cellStyle name="Финансовый 13" xfId="209"/>
    <cellStyle name="Финансовый 13 2" xfId="210"/>
    <cellStyle name="Финансовый 13 3" xfId="211"/>
    <cellStyle name="Финансовый 13 4" xfId="212"/>
    <cellStyle name="Финансовый 13 5" xfId="213"/>
    <cellStyle name="Финансовый 13 6" xfId="214"/>
    <cellStyle name="Финансовый 13 7" xfId="215"/>
    <cellStyle name="Финансовый 13 8" xfId="216"/>
    <cellStyle name="Финансовый 13 9" xfId="217"/>
    <cellStyle name="Финансовый 14" xfId="218"/>
    <cellStyle name="Финансовый 14 2" xfId="219"/>
    <cellStyle name="Финансовый 14 3" xfId="220"/>
    <cellStyle name="Финансовый 14 4" xfId="221"/>
    <cellStyle name="Финансовый 14 5" xfId="222"/>
    <cellStyle name="Финансовый 14 6" xfId="223"/>
    <cellStyle name="Финансовый 14 7" xfId="224"/>
    <cellStyle name="Финансовый 14 8" xfId="225"/>
    <cellStyle name="Финансовый 14 9" xfId="226"/>
    <cellStyle name="Финансовый 15" xfId="227"/>
    <cellStyle name="Финансовый 15 2" xfId="228"/>
    <cellStyle name="Финансовый 15 3" xfId="229"/>
    <cellStyle name="Финансовый 15 4" xfId="230"/>
    <cellStyle name="Финансовый 15 5" xfId="231"/>
    <cellStyle name="Финансовый 15 6" xfId="232"/>
    <cellStyle name="Финансовый 15 7" xfId="233"/>
    <cellStyle name="Финансовый 15 8" xfId="234"/>
    <cellStyle name="Финансовый 15 9" xfId="235"/>
    <cellStyle name="Финансовый 16" xfId="236"/>
    <cellStyle name="Финансовый 16 2" xfId="237"/>
    <cellStyle name="Финансовый 16 3" xfId="238"/>
    <cellStyle name="Финансовый 16 4" xfId="239"/>
    <cellStyle name="Финансовый 16 5" xfId="240"/>
    <cellStyle name="Финансовый 16 6" xfId="241"/>
    <cellStyle name="Финансовый 16 7" xfId="242"/>
    <cellStyle name="Финансовый 16 8" xfId="243"/>
    <cellStyle name="Финансовый 16 9" xfId="244"/>
    <cellStyle name="Финансовый 17" xfId="245"/>
    <cellStyle name="Финансовый 17 2" xfId="246"/>
    <cellStyle name="Финансовый 17 3" xfId="247"/>
    <cellStyle name="Финансовый 17 4" xfId="248"/>
    <cellStyle name="Финансовый 17 5" xfId="249"/>
    <cellStyle name="Финансовый 17 6" xfId="250"/>
    <cellStyle name="Финансовый 17 7" xfId="251"/>
    <cellStyle name="Финансовый 17 8" xfId="252"/>
    <cellStyle name="Финансовый 17 9" xfId="253"/>
    <cellStyle name="Финансовый 18" xfId="254"/>
    <cellStyle name="Финансовый 18 2" xfId="255"/>
    <cellStyle name="Финансовый 18 3" xfId="256"/>
    <cellStyle name="Финансовый 18 4" xfId="257"/>
    <cellStyle name="Финансовый 18 5" xfId="258"/>
    <cellStyle name="Финансовый 18 6" xfId="259"/>
    <cellStyle name="Финансовый 18 7" xfId="260"/>
    <cellStyle name="Финансовый 18 8" xfId="261"/>
    <cellStyle name="Финансовый 18 9" xfId="262"/>
    <cellStyle name="Финансовый 19" xfId="263"/>
    <cellStyle name="Финансовый 19 2" xfId="264"/>
    <cellStyle name="Финансовый 19 3" xfId="265"/>
    <cellStyle name="Финансовый 19 4" xfId="266"/>
    <cellStyle name="Финансовый 19 5" xfId="267"/>
    <cellStyle name="Финансовый 19 6" xfId="268"/>
    <cellStyle name="Финансовый 19 7" xfId="269"/>
    <cellStyle name="Финансовый 19 8" xfId="270"/>
    <cellStyle name="Финансовый 19 9" xfId="271"/>
    <cellStyle name="Финансовый 2" xfId="272"/>
    <cellStyle name="Финансовый 2 2" xfId="273"/>
    <cellStyle name="Финансовый 2 2 2" xfId="274"/>
    <cellStyle name="Финансовый 2 2 3" xfId="275"/>
    <cellStyle name="Финансовый 2 3" xfId="276"/>
    <cellStyle name="Финансовый 2 3 2" xfId="277"/>
    <cellStyle name="Финансовый 2 3 3" xfId="278"/>
    <cellStyle name="Финансовый 2 3 4" xfId="279"/>
    <cellStyle name="Финансовый 2 3 5" xfId="280"/>
    <cellStyle name="Финансовый 2 3 6" xfId="281"/>
    <cellStyle name="Финансовый 2 4" xfId="282"/>
    <cellStyle name="Финансовый 2 5" xfId="283"/>
    <cellStyle name="Финансовый 2 6" xfId="284"/>
    <cellStyle name="Финансовый 2 7" xfId="285"/>
    <cellStyle name="Финансовый 2 8" xfId="286"/>
    <cellStyle name="Финансовый 2 8 2" xfId="287"/>
    <cellStyle name="Финансовый 2 9" xfId="288"/>
    <cellStyle name="Финансовый 20" xfId="289"/>
    <cellStyle name="Финансовый 20 2" xfId="290"/>
    <cellStyle name="Финансовый 20 3" xfId="291"/>
    <cellStyle name="Финансовый 20 4" xfId="292"/>
    <cellStyle name="Финансовый 20 5" xfId="293"/>
    <cellStyle name="Финансовый 20 6" xfId="294"/>
    <cellStyle name="Финансовый 20 7" xfId="295"/>
    <cellStyle name="Финансовый 20 8" xfId="296"/>
    <cellStyle name="Финансовый 20 9" xfId="297"/>
    <cellStyle name="Финансовый 21" xfId="298"/>
    <cellStyle name="Финансовый 21 2" xfId="299"/>
    <cellStyle name="Финансовый 21 3" xfId="300"/>
    <cellStyle name="Финансовый 21 4" xfId="301"/>
    <cellStyle name="Финансовый 21 5" xfId="302"/>
    <cellStyle name="Финансовый 21 6" xfId="303"/>
    <cellStyle name="Финансовый 21 7" xfId="304"/>
    <cellStyle name="Финансовый 21 8" xfId="305"/>
    <cellStyle name="Финансовый 21 9" xfId="306"/>
    <cellStyle name="Финансовый 22" xfId="307"/>
    <cellStyle name="Финансовый 22 2" xfId="308"/>
    <cellStyle name="Финансовый 22 3" xfId="309"/>
    <cellStyle name="Финансовый 22 4" xfId="310"/>
    <cellStyle name="Финансовый 22 5" xfId="311"/>
    <cellStyle name="Финансовый 22 6" xfId="312"/>
    <cellStyle name="Финансовый 22 7" xfId="313"/>
    <cellStyle name="Финансовый 22 8" xfId="314"/>
    <cellStyle name="Финансовый 22 9" xfId="315"/>
    <cellStyle name="Финансовый 23" xfId="316"/>
    <cellStyle name="Финансовый 23 2" xfId="317"/>
    <cellStyle name="Финансовый 23 3" xfId="318"/>
    <cellStyle name="Финансовый 23 4" xfId="319"/>
    <cellStyle name="Финансовый 23 5" xfId="320"/>
    <cellStyle name="Финансовый 23 6" xfId="321"/>
    <cellStyle name="Финансовый 23 7" xfId="322"/>
    <cellStyle name="Финансовый 23 8" xfId="323"/>
    <cellStyle name="Финансовый 23 9" xfId="324"/>
    <cellStyle name="Финансовый 24" xfId="325"/>
    <cellStyle name="Финансовый 24 10" xfId="326"/>
    <cellStyle name="Финансовый 24 11" xfId="327"/>
    <cellStyle name="Финансовый 24 2" xfId="328"/>
    <cellStyle name="Финансовый 24 2 2" xfId="329"/>
    <cellStyle name="Финансовый 24 2 3" xfId="330"/>
    <cellStyle name="Финансовый 24 2 4" xfId="331"/>
    <cellStyle name="Финансовый 24 2 5" xfId="332"/>
    <cellStyle name="Финансовый 24 3" xfId="333"/>
    <cellStyle name="Финансовый 24 4" xfId="334"/>
    <cellStyle name="Финансовый 24 5" xfId="335"/>
    <cellStyle name="Финансовый 24 6" xfId="336"/>
    <cellStyle name="Финансовый 24 7" xfId="337"/>
    <cellStyle name="Финансовый 24 8" xfId="338"/>
    <cellStyle name="Финансовый 24 9" xfId="339"/>
    <cellStyle name="Финансовый 24 9 2" xfId="340"/>
    <cellStyle name="Финансовый 25" xfId="341"/>
    <cellStyle name="Финансовый 25 2" xfId="342"/>
    <cellStyle name="Финансовый 25 2 2" xfId="343"/>
    <cellStyle name="Финансовый 25 3" xfId="344"/>
    <cellStyle name="Финансовый 25 4" xfId="345"/>
    <cellStyle name="Финансовый 25 5" xfId="346"/>
    <cellStyle name="Финансовый 25 6" xfId="347"/>
    <cellStyle name="Финансовый 25 7" xfId="348"/>
    <cellStyle name="Финансовый 25 8" xfId="349"/>
    <cellStyle name="Финансовый 25 9" xfId="350"/>
    <cellStyle name="Финансовый 26" xfId="351"/>
    <cellStyle name="Финансовый 26 2" xfId="352"/>
    <cellStyle name="Финансовый 26 2 2" xfId="353"/>
    <cellStyle name="Финансовый 26 3" xfId="354"/>
    <cellStyle name="Финансовый 26 4" xfId="355"/>
    <cellStyle name="Финансовый 26 5" xfId="356"/>
    <cellStyle name="Финансовый 26 6" xfId="357"/>
    <cellStyle name="Финансовый 26 7" xfId="358"/>
    <cellStyle name="Финансовый 26 8" xfId="359"/>
    <cellStyle name="Финансовый 26 9" xfId="360"/>
    <cellStyle name="Финансовый 27" xfId="361"/>
    <cellStyle name="Финансовый 27 2" xfId="362"/>
    <cellStyle name="Финансовый 27 3" xfId="363"/>
    <cellStyle name="Финансовый 27 4" xfId="364"/>
    <cellStyle name="Финансовый 27 5" xfId="365"/>
    <cellStyle name="Финансовый 27 6" xfId="366"/>
    <cellStyle name="Финансовый 27 7" xfId="367"/>
    <cellStyle name="Финансовый 27 8" xfId="368"/>
    <cellStyle name="Финансовый 27 9" xfId="369"/>
    <cellStyle name="Финансовый 28" xfId="370"/>
    <cellStyle name="Финансовый 28 2" xfId="371"/>
    <cellStyle name="Финансовый 28 3" xfId="372"/>
    <cellStyle name="Финансовый 28 4" xfId="373"/>
    <cellStyle name="Финансовый 28 5" xfId="374"/>
    <cellStyle name="Финансовый 28 6" xfId="375"/>
    <cellStyle name="Финансовый 28 7" xfId="376"/>
    <cellStyle name="Финансовый 28 8" xfId="377"/>
    <cellStyle name="Финансовый 28 9" xfId="378"/>
    <cellStyle name="Финансовый 29" xfId="379"/>
    <cellStyle name="Финансовый 29 2" xfId="380"/>
    <cellStyle name="Финансовый 29 3" xfId="381"/>
    <cellStyle name="Финансовый 29 4" xfId="382"/>
    <cellStyle name="Финансовый 29 5" xfId="383"/>
    <cellStyle name="Финансовый 29 6" xfId="384"/>
    <cellStyle name="Финансовый 29 7" xfId="385"/>
    <cellStyle name="Финансовый 29 8" xfId="386"/>
    <cellStyle name="Финансовый 29 9" xfId="387"/>
    <cellStyle name="Финансовый 3" xfId="388"/>
    <cellStyle name="Финансовый 3 10" xfId="389"/>
    <cellStyle name="Финансовый 3 11" xfId="390"/>
    <cellStyle name="Финансовый 3 2" xfId="391"/>
    <cellStyle name="Финансовый 3 2 2" xfId="392"/>
    <cellStyle name="Финансовый 3 3" xfId="393"/>
    <cellStyle name="Финансовый 3 3 2" xfId="394"/>
    <cellStyle name="Финансовый 3 3 3" xfId="395"/>
    <cellStyle name="Финансовый 3 3 4" xfId="396"/>
    <cellStyle name="Финансовый 3 3 5" xfId="397"/>
    <cellStyle name="Финансовый 3 4" xfId="398"/>
    <cellStyle name="Финансовый 3 4 2" xfId="399"/>
    <cellStyle name="Финансовый 3 5" xfId="400"/>
    <cellStyle name="Финансовый 3 6" xfId="401"/>
    <cellStyle name="Финансовый 3 7" xfId="402"/>
    <cellStyle name="Финансовый 3 8" xfId="403"/>
    <cellStyle name="Финансовый 3 9" xfId="404"/>
    <cellStyle name="Финансовый 30" xfId="405"/>
    <cellStyle name="Финансовый 30 2" xfId="406"/>
    <cellStyle name="Финансовый 30 3" xfId="407"/>
    <cellStyle name="Финансовый 30 4" xfId="408"/>
    <cellStyle name="Финансовый 30 5" xfId="409"/>
    <cellStyle name="Финансовый 30 6" xfId="410"/>
    <cellStyle name="Финансовый 30 7" xfId="411"/>
    <cellStyle name="Финансовый 30 8" xfId="412"/>
    <cellStyle name="Финансовый 30 9" xfId="413"/>
    <cellStyle name="Финансовый 31" xfId="414"/>
    <cellStyle name="Финансовый 31 2" xfId="415"/>
    <cellStyle name="Финансовый 31 3" xfId="416"/>
    <cellStyle name="Финансовый 31 4" xfId="417"/>
    <cellStyle name="Финансовый 31 5" xfId="418"/>
    <cellStyle name="Финансовый 31 6" xfId="419"/>
    <cellStyle name="Финансовый 31 7" xfId="420"/>
    <cellStyle name="Финансовый 31 8" xfId="421"/>
    <cellStyle name="Финансовый 31 9" xfId="422"/>
    <cellStyle name="Финансовый 32" xfId="423"/>
    <cellStyle name="Финансовый 32 2" xfId="424"/>
    <cellStyle name="Финансовый 32 3" xfId="425"/>
    <cellStyle name="Финансовый 32 4" xfId="426"/>
    <cellStyle name="Финансовый 32 5" xfId="427"/>
    <cellStyle name="Финансовый 32 6" xfId="428"/>
    <cellStyle name="Финансовый 32 7" xfId="429"/>
    <cellStyle name="Финансовый 32 8" xfId="430"/>
    <cellStyle name="Финансовый 32 9" xfId="431"/>
    <cellStyle name="Финансовый 33" xfId="432"/>
    <cellStyle name="Финансовый 33 2" xfId="433"/>
    <cellStyle name="Финансовый 33 3" xfId="434"/>
    <cellStyle name="Финансовый 33 4" xfId="435"/>
    <cellStyle name="Финансовый 33 5" xfId="436"/>
    <cellStyle name="Финансовый 33 6" xfId="437"/>
    <cellStyle name="Финансовый 33 7" xfId="438"/>
    <cellStyle name="Финансовый 33 8" xfId="439"/>
    <cellStyle name="Финансовый 33 9" xfId="440"/>
    <cellStyle name="Финансовый 34" xfId="441"/>
    <cellStyle name="Финансовый 34 2" xfId="442"/>
    <cellStyle name="Финансовый 34 3" xfId="443"/>
    <cellStyle name="Финансовый 34 4" xfId="444"/>
    <cellStyle name="Финансовый 34 5" xfId="445"/>
    <cellStyle name="Финансовый 34 6" xfId="446"/>
    <cellStyle name="Финансовый 34 7" xfId="447"/>
    <cellStyle name="Финансовый 34 8" xfId="448"/>
    <cellStyle name="Финансовый 34 9" xfId="449"/>
    <cellStyle name="Финансовый 35" xfId="450"/>
    <cellStyle name="Финансовый 35 2" xfId="451"/>
    <cellStyle name="Финансовый 35 3" xfId="452"/>
    <cellStyle name="Финансовый 35 4" xfId="453"/>
    <cellStyle name="Финансовый 35 5" xfId="454"/>
    <cellStyle name="Финансовый 35 6" xfId="455"/>
    <cellStyle name="Финансовый 35 7" xfId="456"/>
    <cellStyle name="Финансовый 35 8" xfId="457"/>
    <cellStyle name="Финансовый 35 9" xfId="458"/>
    <cellStyle name="Финансовый 36" xfId="459"/>
    <cellStyle name="Финансовый 36 2" xfId="460"/>
    <cellStyle name="Финансовый 36 3" xfId="461"/>
    <cellStyle name="Финансовый 36 4" xfId="462"/>
    <cellStyle name="Финансовый 36 5" xfId="463"/>
    <cellStyle name="Финансовый 36 6" xfId="464"/>
    <cellStyle name="Финансовый 36 7" xfId="465"/>
    <cellStyle name="Финансовый 36 8" xfId="466"/>
    <cellStyle name="Финансовый 36 9" xfId="467"/>
    <cellStyle name="Финансовый 37" xfId="468"/>
    <cellStyle name="Финансовый 37 2" xfId="469"/>
    <cellStyle name="Финансовый 37 3" xfId="470"/>
    <cellStyle name="Финансовый 37 4" xfId="471"/>
    <cellStyle name="Финансовый 37 5" xfId="472"/>
    <cellStyle name="Финансовый 37 6" xfId="473"/>
    <cellStyle name="Финансовый 37 7" xfId="474"/>
    <cellStyle name="Финансовый 37 8" xfId="475"/>
    <cellStyle name="Финансовый 37 9" xfId="476"/>
    <cellStyle name="Финансовый 38" xfId="477"/>
    <cellStyle name="Финансовый 38 2" xfId="478"/>
    <cellStyle name="Финансовый 38 3" xfId="479"/>
    <cellStyle name="Финансовый 38 4" xfId="480"/>
    <cellStyle name="Финансовый 38 5" xfId="481"/>
    <cellStyle name="Финансовый 38 6" xfId="482"/>
    <cellStyle name="Финансовый 38 7" xfId="483"/>
    <cellStyle name="Финансовый 38 8" xfId="484"/>
    <cellStyle name="Финансовый 38 9" xfId="485"/>
    <cellStyle name="Финансовый 39" xfId="486"/>
    <cellStyle name="Финансовый 39 2" xfId="487"/>
    <cellStyle name="Финансовый 39 3" xfId="488"/>
    <cellStyle name="Финансовый 39 4" xfId="489"/>
    <cellStyle name="Финансовый 39 5" xfId="490"/>
    <cellStyle name="Финансовый 39 6" xfId="491"/>
    <cellStyle name="Финансовый 39 7" xfId="492"/>
    <cellStyle name="Финансовый 39 8" xfId="493"/>
    <cellStyle name="Финансовый 39 9" xfId="494"/>
    <cellStyle name="Финансовый 4" xfId="495"/>
    <cellStyle name="Финансовый 4 2" xfId="496"/>
    <cellStyle name="Финансовый 4 3" xfId="497"/>
    <cellStyle name="Финансовый 4 4" xfId="498"/>
    <cellStyle name="Финансовый 4 5" xfId="499"/>
    <cellStyle name="Финансовый 4 6" xfId="500"/>
    <cellStyle name="Финансовый 4 7" xfId="501"/>
    <cellStyle name="Финансовый 4 8" xfId="502"/>
    <cellStyle name="Финансовый 4 9" xfId="503"/>
    <cellStyle name="Финансовый 40" xfId="504"/>
    <cellStyle name="Финансовый 40 10" xfId="505"/>
    <cellStyle name="Финансовый 40 11" xfId="506"/>
    <cellStyle name="Финансовый 40 12" xfId="507"/>
    <cellStyle name="Финансовый 40 2" xfId="508"/>
    <cellStyle name="Финансовый 40 2 2" xfId="509"/>
    <cellStyle name="Финансовый 40 3" xfId="510"/>
    <cellStyle name="Финансовый 40 3 2" xfId="511"/>
    <cellStyle name="Финансовый 40 3 3" xfId="512"/>
    <cellStyle name="Финансовый 40 3 4" xfId="513"/>
    <cellStyle name="Финансовый 40 3 5" xfId="514"/>
    <cellStyle name="Финансовый 40 4" xfId="515"/>
    <cellStyle name="Финансовый 40 5" xfId="516"/>
    <cellStyle name="Финансовый 40 6" xfId="517"/>
    <cellStyle name="Финансовый 40 7" xfId="518"/>
    <cellStyle name="Финансовый 40 8" xfId="519"/>
    <cellStyle name="Финансовый 40 8 2" xfId="520"/>
    <cellStyle name="Финансовый 40 9" xfId="521"/>
    <cellStyle name="Финансовый 41" xfId="522"/>
    <cellStyle name="Финансовый 42" xfId="523"/>
    <cellStyle name="Финансовый 42 10" xfId="524"/>
    <cellStyle name="Финансовый 42 11" xfId="525"/>
    <cellStyle name="Финансовый 42 12" xfId="526"/>
    <cellStyle name="Финансовый 42 2" xfId="527"/>
    <cellStyle name="Финансовый 42 3" xfId="528"/>
    <cellStyle name="Финансовый 42 3 2" xfId="529"/>
    <cellStyle name="Финансовый 42 3 3" xfId="530"/>
    <cellStyle name="Финансовый 42 3 4" xfId="531"/>
    <cellStyle name="Финансовый 42 3 5" xfId="532"/>
    <cellStyle name="Финансовый 42 4" xfId="533"/>
    <cellStyle name="Финансовый 42 5" xfId="534"/>
    <cellStyle name="Финансовый 42 6" xfId="535"/>
    <cellStyle name="Финансовый 42 7" xfId="536"/>
    <cellStyle name="Финансовый 42 8" xfId="537"/>
    <cellStyle name="Финансовый 42 8 2" xfId="538"/>
    <cellStyle name="Финансовый 42 9" xfId="539"/>
    <cellStyle name="Финансовый 42 9 2" xfId="540"/>
    <cellStyle name="Финансовый 43" xfId="541"/>
    <cellStyle name="Финансовый 43 10" xfId="542"/>
    <cellStyle name="Финансовый 43 11" xfId="543"/>
    <cellStyle name="Финансовый 43 12" xfId="544"/>
    <cellStyle name="Финансовый 43 2" xfId="545"/>
    <cellStyle name="Финансовый 43 3" xfId="546"/>
    <cellStyle name="Финансовый 43 3 2" xfId="547"/>
    <cellStyle name="Финансовый 43 3 3" xfId="548"/>
    <cellStyle name="Финансовый 43 3 4" xfId="549"/>
    <cellStyle name="Финансовый 43 3 5" xfId="550"/>
    <cellStyle name="Финансовый 43 4" xfId="551"/>
    <cellStyle name="Финансовый 43 5" xfId="552"/>
    <cellStyle name="Финансовый 43 6" xfId="553"/>
    <cellStyle name="Финансовый 43 7" xfId="554"/>
    <cellStyle name="Финансовый 43 8" xfId="555"/>
    <cellStyle name="Финансовый 43 8 2" xfId="556"/>
    <cellStyle name="Финансовый 43 9" xfId="557"/>
    <cellStyle name="Финансовый 43 9 2" xfId="558"/>
    <cellStyle name="Финансовый 44" xfId="559"/>
    <cellStyle name="Финансовый 44 10" xfId="560"/>
    <cellStyle name="Финансовый 44 11" xfId="561"/>
    <cellStyle name="Финансовый 44 2" xfId="562"/>
    <cellStyle name="Финансовый 44 3" xfId="563"/>
    <cellStyle name="Финансовый 44 3 2" xfId="564"/>
    <cellStyle name="Финансовый 44 3 3" xfId="565"/>
    <cellStyle name="Финансовый 44 3 4" xfId="566"/>
    <cellStyle name="Финансовый 44 3 5" xfId="567"/>
    <cellStyle name="Финансовый 44 4" xfId="568"/>
    <cellStyle name="Финансовый 44 5" xfId="569"/>
    <cellStyle name="Финансовый 44 6" xfId="570"/>
    <cellStyle name="Финансовый 44 7" xfId="571"/>
    <cellStyle name="Финансовый 44 8" xfId="572"/>
    <cellStyle name="Финансовый 44 8 2" xfId="573"/>
    <cellStyle name="Финансовый 44 9" xfId="574"/>
    <cellStyle name="Финансовый 44 9 2" xfId="575"/>
    <cellStyle name="Финансовый 45" xfId="576"/>
    <cellStyle name="Финансовый 45 2" xfId="577"/>
    <cellStyle name="Финансовый 45 2 2" xfId="578"/>
    <cellStyle name="Финансовый 45 3" xfId="579"/>
    <cellStyle name="Финансовый 45 4" xfId="580"/>
    <cellStyle name="Финансовый 45 5" xfId="581"/>
    <cellStyle name="Финансовый 45 6" xfId="582"/>
    <cellStyle name="Финансовый 45 7" xfId="583"/>
    <cellStyle name="Финансовый 45 8" xfId="584"/>
    <cellStyle name="Финансовый 45 9" xfId="585"/>
    <cellStyle name="Финансовый 46" xfId="586"/>
    <cellStyle name="Финансовый 46 2" xfId="587"/>
    <cellStyle name="Финансовый 46 3" xfId="588"/>
    <cellStyle name="Финансовый 46 4" xfId="589"/>
    <cellStyle name="Финансовый 46 5" xfId="590"/>
    <cellStyle name="Финансовый 46 6" xfId="591"/>
    <cellStyle name="Финансовый 46 7" xfId="592"/>
    <cellStyle name="Финансовый 46 8" xfId="593"/>
    <cellStyle name="Финансовый 46 9" xfId="594"/>
    <cellStyle name="Финансовый 47" xfId="595"/>
    <cellStyle name="Финансовый 47 2" xfId="596"/>
    <cellStyle name="Финансовый 47 3" xfId="597"/>
    <cellStyle name="Финансовый 47 4" xfId="598"/>
    <cellStyle name="Финансовый 47 5" xfId="599"/>
    <cellStyle name="Финансовый 47 6" xfId="600"/>
    <cellStyle name="Финансовый 47 7" xfId="601"/>
    <cellStyle name="Финансовый 47 8" xfId="602"/>
    <cellStyle name="Финансовый 47 9" xfId="603"/>
    <cellStyle name="Финансовый 48" xfId="604"/>
    <cellStyle name="Финансовый 48 2" xfId="605"/>
    <cellStyle name="Финансовый 48 3" xfId="606"/>
    <cellStyle name="Финансовый 48 4" xfId="607"/>
    <cellStyle name="Финансовый 48 5" xfId="608"/>
    <cellStyle name="Финансовый 48 6" xfId="609"/>
    <cellStyle name="Финансовый 48 7" xfId="610"/>
    <cellStyle name="Финансовый 48 8" xfId="611"/>
    <cellStyle name="Финансовый 48 9" xfId="612"/>
    <cellStyle name="Финансовый 49" xfId="613"/>
    <cellStyle name="Финансовый 49 10" xfId="614"/>
    <cellStyle name="Финансовый 49 2" xfId="615"/>
    <cellStyle name="Финансовый 49 3" xfId="616"/>
    <cellStyle name="Финансовый 49 4" xfId="617"/>
    <cellStyle name="Финансовый 49 5" xfId="618"/>
    <cellStyle name="Финансовый 49 6" xfId="619"/>
    <cellStyle name="Финансовый 49 7" xfId="620"/>
    <cellStyle name="Финансовый 49 8" xfId="621"/>
    <cellStyle name="Финансовый 49 9" xfId="622"/>
    <cellStyle name="Финансовый 5" xfId="623"/>
    <cellStyle name="Финансовый 5 2" xfId="624"/>
    <cellStyle name="Финансовый 5 3" xfId="625"/>
    <cellStyle name="Финансовый 5 3 2" xfId="626"/>
    <cellStyle name="Финансовый 5 3 3" xfId="627"/>
    <cellStyle name="Финансовый 5 3 4" xfId="628"/>
    <cellStyle name="Финансовый 5 3 5" xfId="629"/>
    <cellStyle name="Финансовый 5 4" xfId="630"/>
    <cellStyle name="Финансовый 5 5" xfId="631"/>
    <cellStyle name="Финансовый 5 6" xfId="632"/>
    <cellStyle name="Финансовый 5 7" xfId="633"/>
    <cellStyle name="Финансовый 5 8" xfId="634"/>
    <cellStyle name="Финансовый 5 9" xfId="635"/>
    <cellStyle name="Финансовый 50" xfId="636"/>
    <cellStyle name="Финансовый 50 2" xfId="637"/>
    <cellStyle name="Финансовый 50 3" xfId="638"/>
    <cellStyle name="Финансовый 50 4" xfId="639"/>
    <cellStyle name="Финансовый 50 5" xfId="640"/>
    <cellStyle name="Финансовый 50 6" xfId="641"/>
    <cellStyle name="Финансовый 50 7" xfId="642"/>
    <cellStyle name="Финансовый 50 8" xfId="643"/>
    <cellStyle name="Финансовый 50 9" xfId="644"/>
    <cellStyle name="Финансовый 51" xfId="645"/>
    <cellStyle name="Финансовый 51 2" xfId="646"/>
    <cellStyle name="Финансовый 51 3" xfId="647"/>
    <cellStyle name="Финансовый 51 4" xfId="648"/>
    <cellStyle name="Финансовый 51 5" xfId="649"/>
    <cellStyle name="Финансовый 51 6" xfId="650"/>
    <cellStyle name="Финансовый 51 7" xfId="651"/>
    <cellStyle name="Финансовый 51 8" xfId="652"/>
    <cellStyle name="Финансовый 51 9" xfId="653"/>
    <cellStyle name="Финансовый 52" xfId="654"/>
    <cellStyle name="Финансовый 52 2" xfId="655"/>
    <cellStyle name="Финансовый 52 3" xfId="656"/>
    <cellStyle name="Финансовый 52 4" xfId="657"/>
    <cellStyle name="Финансовый 52 5" xfId="658"/>
    <cellStyle name="Финансовый 52 6" xfId="659"/>
    <cellStyle name="Финансовый 52 7" xfId="660"/>
    <cellStyle name="Финансовый 52 8" xfId="661"/>
    <cellStyle name="Финансовый 52 9" xfId="662"/>
    <cellStyle name="Финансовый 53" xfId="663"/>
    <cellStyle name="Финансовый 53 2" xfId="664"/>
    <cellStyle name="Финансовый 53 3" xfId="665"/>
    <cellStyle name="Финансовый 53 4" xfId="666"/>
    <cellStyle name="Финансовый 53 5" xfId="667"/>
    <cellStyle name="Финансовый 53 6" xfId="668"/>
    <cellStyle name="Финансовый 53 7" xfId="669"/>
    <cellStyle name="Финансовый 53 8" xfId="670"/>
    <cellStyle name="Финансовый 53 9" xfId="671"/>
    <cellStyle name="Финансовый 54" xfId="672"/>
    <cellStyle name="Финансовый 54 2" xfId="673"/>
    <cellStyle name="Финансовый 54 3" xfId="674"/>
    <cellStyle name="Финансовый 54 4" xfId="675"/>
    <cellStyle name="Финансовый 54 5" xfId="676"/>
    <cellStyle name="Финансовый 54 6" xfId="677"/>
    <cellStyle name="Финансовый 54 7" xfId="678"/>
    <cellStyle name="Финансовый 54 8" xfId="679"/>
    <cellStyle name="Финансовый 54 9" xfId="680"/>
    <cellStyle name="Финансовый 55" xfId="681"/>
    <cellStyle name="Финансовый 55 2" xfId="682"/>
    <cellStyle name="Финансовый 55 3" xfId="683"/>
    <cellStyle name="Финансовый 55 4" xfId="684"/>
    <cellStyle name="Финансовый 55 5" xfId="685"/>
    <cellStyle name="Финансовый 55 6" xfId="686"/>
    <cellStyle name="Финансовый 55 7" xfId="687"/>
    <cellStyle name="Финансовый 55 8" xfId="688"/>
    <cellStyle name="Финансовый 55 9" xfId="689"/>
    <cellStyle name="Финансовый 56" xfId="690"/>
    <cellStyle name="Финансовый 56 2" xfId="691"/>
    <cellStyle name="Финансовый 56 3" xfId="692"/>
    <cellStyle name="Финансовый 56 4" xfId="693"/>
    <cellStyle name="Финансовый 56 5" xfId="694"/>
    <cellStyle name="Финансовый 56 6" xfId="695"/>
    <cellStyle name="Финансовый 56 7" xfId="696"/>
    <cellStyle name="Финансовый 56 8" xfId="697"/>
    <cellStyle name="Финансовый 56 9" xfId="698"/>
    <cellStyle name="Финансовый 57" xfId="699"/>
    <cellStyle name="Финансовый 57 2" xfId="700"/>
    <cellStyle name="Финансовый 57 3" xfId="701"/>
    <cellStyle name="Финансовый 57 4" xfId="702"/>
    <cellStyle name="Финансовый 57 5" xfId="703"/>
    <cellStyle name="Финансовый 57 6" xfId="704"/>
    <cellStyle name="Финансовый 57 7" xfId="705"/>
    <cellStyle name="Финансовый 57 8" xfId="706"/>
    <cellStyle name="Финансовый 57 9" xfId="707"/>
    <cellStyle name="Финансовый 58" xfId="708"/>
    <cellStyle name="Финансовый 58 2" xfId="709"/>
    <cellStyle name="Финансовый 59" xfId="710"/>
    <cellStyle name="Финансовый 59 2" xfId="711"/>
    <cellStyle name="Финансовый 6" xfId="712"/>
    <cellStyle name="Финансовый 6 10" xfId="713"/>
    <cellStyle name="Финансовый 6 11" xfId="714"/>
    <cellStyle name="Финансовый 6 2" xfId="715"/>
    <cellStyle name="Финансовый 6 2 2" xfId="716"/>
    <cellStyle name="Финансовый 6 3" xfId="717"/>
    <cellStyle name="Финансовый 6 3 2" xfId="718"/>
    <cellStyle name="Финансовый 6 3 3" xfId="719"/>
    <cellStyle name="Финансовый 6 3 4" xfId="720"/>
    <cellStyle name="Финансовый 6 3 5" xfId="721"/>
    <cellStyle name="Финансовый 6 4" xfId="722"/>
    <cellStyle name="Финансовый 6 5" xfId="723"/>
    <cellStyle name="Финансовый 6 6" xfId="724"/>
    <cellStyle name="Финансовый 6 7" xfId="725"/>
    <cellStyle name="Финансовый 6 8" xfId="726"/>
    <cellStyle name="Финансовый 6 9" xfId="727"/>
    <cellStyle name="Финансовый 7" xfId="728"/>
    <cellStyle name="Финансовый 7 10" xfId="729"/>
    <cellStyle name="Финансовый 7 11" xfId="730"/>
    <cellStyle name="Финансовый 7 2" xfId="731"/>
    <cellStyle name="Финансовый 7 2 2" xfId="732"/>
    <cellStyle name="Финансовый 7 3" xfId="733"/>
    <cellStyle name="Финансовый 7 3 2" xfId="734"/>
    <cellStyle name="Финансовый 7 3 3" xfId="735"/>
    <cellStyle name="Финансовый 7 3 4" xfId="736"/>
    <cellStyle name="Финансовый 7 3 5" xfId="737"/>
    <cellStyle name="Финансовый 7 4" xfId="738"/>
    <cellStyle name="Финансовый 7 5" xfId="739"/>
    <cellStyle name="Финансовый 7 6" xfId="740"/>
    <cellStyle name="Финансовый 7 7" xfId="741"/>
    <cellStyle name="Финансовый 7 8" xfId="742"/>
    <cellStyle name="Финансовый 7 9" xfId="743"/>
    <cellStyle name="Финансовый 8" xfId="744"/>
    <cellStyle name="Финансовый 8 2" xfId="745"/>
    <cellStyle name="Финансовый 8 2 2" xfId="746"/>
    <cellStyle name="Финансовый 8 3" xfId="747"/>
    <cellStyle name="Финансовый 8 4" xfId="748"/>
    <cellStyle name="Финансовый 8 5" xfId="749"/>
    <cellStyle name="Финансовый 8 6" xfId="750"/>
    <cellStyle name="Финансовый 8 7" xfId="751"/>
    <cellStyle name="Финансовый 8 8" xfId="752"/>
    <cellStyle name="Финансовый 8 9" xfId="753"/>
    <cellStyle name="Финансовый 9" xfId="754"/>
    <cellStyle name="Финансовый 9 2" xfId="755"/>
    <cellStyle name="Финансовый 9 3" xfId="756"/>
    <cellStyle name="Финансовый 9 4" xfId="757"/>
    <cellStyle name="Финансовый 9 5" xfId="758"/>
    <cellStyle name="Финансовый 9 6" xfId="759"/>
    <cellStyle name="Финансовый 9 7" xfId="760"/>
    <cellStyle name="Финансовый 9 8" xfId="761"/>
    <cellStyle name="Финансовый 9 9" xfId="762"/>
    <cellStyle name="Хороший 2" xfId="803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view="pageBreakPreview" topLeftCell="C1" zoomScale="70" zoomScaleNormal="73" zoomScaleSheetLayoutView="70" workbookViewId="0">
      <selection activeCell="L1" sqref="L1:O1"/>
    </sheetView>
  </sheetViews>
  <sheetFormatPr defaultColWidth="9.140625" defaultRowHeight="18.75" customHeight="1" x14ac:dyDescent="0.25"/>
  <cols>
    <col min="1" max="1" width="6.5703125" style="31" customWidth="1"/>
    <col min="2" max="2" width="57.42578125" style="11" customWidth="1"/>
    <col min="3" max="3" width="16.28515625" style="31" customWidth="1"/>
    <col min="4" max="4" width="13.140625" style="31" customWidth="1"/>
    <col min="5" max="5" width="15.28515625" style="31" customWidth="1"/>
    <col min="6" max="6" width="15" style="31" customWidth="1"/>
    <col min="7" max="7" width="13.85546875" style="31" customWidth="1"/>
    <col min="8" max="10" width="16.7109375" style="10" customWidth="1"/>
    <col min="11" max="11" width="22.85546875" style="10" customWidth="1"/>
    <col min="12" max="12" width="16.85546875" style="32" customWidth="1"/>
    <col min="13" max="13" width="19.140625" style="32" customWidth="1"/>
    <col min="14" max="14" width="15.85546875" style="32" customWidth="1"/>
    <col min="15" max="15" width="21.140625" style="33" customWidth="1"/>
    <col min="16" max="16" width="46.28515625" style="11" customWidth="1"/>
    <col min="17" max="16384" width="9.140625" style="11"/>
  </cols>
  <sheetData>
    <row r="1" spans="1:16" ht="83.25" customHeight="1" x14ac:dyDescent="0.25">
      <c r="A1" s="5"/>
      <c r="B1" s="5"/>
      <c r="C1" s="5"/>
      <c r="D1" s="5"/>
      <c r="E1" s="5"/>
      <c r="F1" s="5"/>
      <c r="G1" s="5"/>
      <c r="H1" s="9"/>
      <c r="I1" s="9"/>
      <c r="J1" s="9"/>
      <c r="L1" s="126" t="s">
        <v>104</v>
      </c>
      <c r="M1" s="126"/>
      <c r="N1" s="126"/>
      <c r="O1" s="126"/>
    </row>
    <row r="2" spans="1:16" ht="66.75" customHeight="1" x14ac:dyDescent="0.25">
      <c r="A2" s="116" t="s">
        <v>64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1:16" ht="88.5" customHeight="1" x14ac:dyDescent="0.25">
      <c r="A3" s="117" t="s">
        <v>65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1:16" ht="31.5" customHeight="1" x14ac:dyDescent="0.25">
      <c r="A4" s="122" t="s">
        <v>1</v>
      </c>
      <c r="B4" s="122" t="s">
        <v>37</v>
      </c>
      <c r="C4" s="122" t="s">
        <v>2</v>
      </c>
      <c r="D4" s="122"/>
      <c r="E4" s="122" t="s">
        <v>3</v>
      </c>
      <c r="F4" s="122" t="s">
        <v>4</v>
      </c>
      <c r="G4" s="122" t="s">
        <v>5</v>
      </c>
      <c r="H4" s="127" t="s">
        <v>6</v>
      </c>
      <c r="I4" s="127" t="s">
        <v>7</v>
      </c>
      <c r="J4" s="127"/>
      <c r="K4" s="128" t="s">
        <v>8</v>
      </c>
      <c r="L4" s="118" t="s">
        <v>17</v>
      </c>
      <c r="M4" s="119"/>
      <c r="N4" s="120"/>
      <c r="O4" s="128" t="s">
        <v>40</v>
      </c>
    </row>
    <row r="5" spans="1:16" ht="19.5" customHeight="1" x14ac:dyDescent="0.25">
      <c r="A5" s="122"/>
      <c r="B5" s="122"/>
      <c r="C5" s="122" t="s">
        <v>9</v>
      </c>
      <c r="D5" s="122" t="s">
        <v>16</v>
      </c>
      <c r="E5" s="122"/>
      <c r="F5" s="122"/>
      <c r="G5" s="122"/>
      <c r="H5" s="127"/>
      <c r="I5" s="127" t="s">
        <v>10</v>
      </c>
      <c r="J5" s="127" t="s">
        <v>11</v>
      </c>
      <c r="K5" s="128"/>
      <c r="L5" s="129" t="s">
        <v>18</v>
      </c>
      <c r="M5" s="118" t="s">
        <v>19</v>
      </c>
      <c r="N5" s="120"/>
      <c r="O5" s="128"/>
    </row>
    <row r="6" spans="1:16" ht="81.75" customHeight="1" x14ac:dyDescent="0.25">
      <c r="A6" s="122"/>
      <c r="B6" s="122"/>
      <c r="C6" s="122"/>
      <c r="D6" s="122"/>
      <c r="E6" s="122"/>
      <c r="F6" s="122"/>
      <c r="G6" s="122"/>
      <c r="H6" s="127"/>
      <c r="I6" s="127"/>
      <c r="J6" s="127"/>
      <c r="K6" s="128"/>
      <c r="L6" s="130"/>
      <c r="M6" s="12" t="s">
        <v>20</v>
      </c>
      <c r="N6" s="12" t="s">
        <v>21</v>
      </c>
      <c r="O6" s="128"/>
    </row>
    <row r="7" spans="1:16" ht="15.75" customHeight="1" x14ac:dyDescent="0.25">
      <c r="A7" s="122"/>
      <c r="B7" s="122"/>
      <c r="C7" s="122"/>
      <c r="D7" s="122"/>
      <c r="E7" s="122"/>
      <c r="F7" s="122"/>
      <c r="G7" s="122"/>
      <c r="H7" s="12" t="s">
        <v>12</v>
      </c>
      <c r="I7" s="12" t="s">
        <v>12</v>
      </c>
      <c r="J7" s="12" t="s">
        <v>12</v>
      </c>
      <c r="K7" s="13" t="s">
        <v>13</v>
      </c>
      <c r="L7" s="12" t="s">
        <v>22</v>
      </c>
      <c r="M7" s="12" t="s">
        <v>22</v>
      </c>
      <c r="N7" s="12" t="s">
        <v>22</v>
      </c>
      <c r="O7" s="12" t="s">
        <v>22</v>
      </c>
    </row>
    <row r="8" spans="1:16" s="15" customFormat="1" ht="15" customHeight="1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</row>
    <row r="9" spans="1:16" ht="27" customHeight="1" x14ac:dyDescent="0.25">
      <c r="A9" s="121" t="s">
        <v>54</v>
      </c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</row>
    <row r="10" spans="1:16" ht="25.5" customHeight="1" x14ac:dyDescent="0.25">
      <c r="A10" s="16">
        <v>1</v>
      </c>
      <c r="B10" s="23" t="s">
        <v>47</v>
      </c>
      <c r="C10" s="88">
        <v>1973</v>
      </c>
      <c r="D10" s="89" t="s">
        <v>76</v>
      </c>
      <c r="E10" s="24" t="s">
        <v>78</v>
      </c>
      <c r="F10" s="88">
        <v>5</v>
      </c>
      <c r="G10" s="88">
        <v>8</v>
      </c>
      <c r="H10" s="39">
        <v>7535.22</v>
      </c>
      <c r="I10" s="10">
        <v>7535.22</v>
      </c>
      <c r="J10" s="39">
        <v>4814.38</v>
      </c>
      <c r="K10" s="90">
        <v>208</v>
      </c>
      <c r="L10" s="21">
        <f>SUM(M10:N10)</f>
        <v>30728330.791999999</v>
      </c>
      <c r="M10" s="21">
        <f>'2'!C8</f>
        <v>30728330.791999999</v>
      </c>
      <c r="N10" s="21">
        <v>0</v>
      </c>
      <c r="O10" s="110">
        <v>17811.46</v>
      </c>
      <c r="P10" s="101"/>
    </row>
    <row r="11" spans="1:16" ht="32.25" customHeight="1" x14ac:dyDescent="0.25">
      <c r="A11" s="16">
        <v>2</v>
      </c>
      <c r="B11" s="22" t="s">
        <v>48</v>
      </c>
      <c r="C11" s="24">
        <v>1956</v>
      </c>
      <c r="D11" s="75" t="s">
        <v>76</v>
      </c>
      <c r="E11" s="75" t="s">
        <v>79</v>
      </c>
      <c r="F11" s="24">
        <v>3</v>
      </c>
      <c r="G11" s="24">
        <v>2</v>
      </c>
      <c r="H11" s="76">
        <v>1289.8</v>
      </c>
      <c r="I11" s="97">
        <v>1156.5</v>
      </c>
      <c r="J11" s="76">
        <v>1156.5</v>
      </c>
      <c r="K11" s="24">
        <v>31</v>
      </c>
      <c r="L11" s="21">
        <f t="shared" ref="L11:L17" si="0">SUM(M11:N11)</f>
        <v>3810037.5</v>
      </c>
      <c r="M11" s="21">
        <f>'2'!C9</f>
        <v>3810037.5</v>
      </c>
      <c r="N11" s="21">
        <v>0</v>
      </c>
      <c r="O11" s="110">
        <v>9407.5</v>
      </c>
    </row>
    <row r="12" spans="1:16" ht="32.25" customHeight="1" x14ac:dyDescent="0.25">
      <c r="A12" s="16">
        <v>3</v>
      </c>
      <c r="B12" s="22" t="s">
        <v>103</v>
      </c>
      <c r="C12" s="114">
        <v>1978</v>
      </c>
      <c r="D12" s="115" t="s">
        <v>76</v>
      </c>
      <c r="E12" s="114" t="s">
        <v>77</v>
      </c>
      <c r="F12" s="114">
        <v>5</v>
      </c>
      <c r="G12" s="114">
        <v>8</v>
      </c>
      <c r="H12" s="104">
        <v>8859</v>
      </c>
      <c r="I12" s="104">
        <v>5491.4</v>
      </c>
      <c r="J12" s="104">
        <v>5491.4</v>
      </c>
      <c r="K12" s="104">
        <v>170</v>
      </c>
      <c r="L12" s="21">
        <f t="shared" si="0"/>
        <v>15983342.5</v>
      </c>
      <c r="M12" s="21">
        <f>'2'!C10</f>
        <v>15983342.5</v>
      </c>
      <c r="N12" s="21">
        <v>0</v>
      </c>
      <c r="O12" s="110">
        <v>9407.5</v>
      </c>
    </row>
    <row r="13" spans="1:16" ht="32.25" customHeight="1" x14ac:dyDescent="0.25">
      <c r="A13" s="16">
        <v>4</v>
      </c>
      <c r="B13" s="22" t="s">
        <v>102</v>
      </c>
      <c r="C13" s="114">
        <v>1983</v>
      </c>
      <c r="D13" s="115" t="s">
        <v>76</v>
      </c>
      <c r="E13" s="114" t="s">
        <v>78</v>
      </c>
      <c r="F13" s="114">
        <v>5</v>
      </c>
      <c r="G13" s="114">
        <v>12</v>
      </c>
      <c r="H13" s="104">
        <v>12056.8</v>
      </c>
      <c r="I13" s="104">
        <v>8523</v>
      </c>
      <c r="J13" s="104">
        <v>8041.7</v>
      </c>
      <c r="K13" s="104">
        <v>213</v>
      </c>
      <c r="L13" s="21">
        <f t="shared" si="0"/>
        <v>47271614.839999996</v>
      </c>
      <c r="M13" s="21">
        <f>'2'!C11</f>
        <v>47271614.839999996</v>
      </c>
      <c r="N13" s="21">
        <v>0</v>
      </c>
      <c r="O13" s="109">
        <v>17811.46</v>
      </c>
    </row>
    <row r="14" spans="1:16" ht="25.5" customHeight="1" x14ac:dyDescent="0.25">
      <c r="A14" s="16">
        <v>5</v>
      </c>
      <c r="B14" s="22" t="s">
        <v>49</v>
      </c>
      <c r="C14" s="81">
        <v>1962</v>
      </c>
      <c r="D14" s="82" t="s">
        <v>76</v>
      </c>
      <c r="E14" s="81" t="s">
        <v>78</v>
      </c>
      <c r="F14" s="81">
        <v>4</v>
      </c>
      <c r="G14" s="81">
        <v>2</v>
      </c>
      <c r="H14" s="83">
        <v>2364.5</v>
      </c>
      <c r="I14" s="104">
        <v>1274.8</v>
      </c>
      <c r="J14" s="83">
        <v>1274.8</v>
      </c>
      <c r="K14" s="83">
        <v>54</v>
      </c>
      <c r="L14" s="21">
        <f t="shared" si="0"/>
        <v>5108272.5</v>
      </c>
      <c r="M14" s="21">
        <f>'2'!C12</f>
        <v>5108272.5</v>
      </c>
      <c r="N14" s="21">
        <v>0</v>
      </c>
      <c r="O14" s="110">
        <v>9407.5</v>
      </c>
    </row>
    <row r="15" spans="1:16" ht="28.5" customHeight="1" x14ac:dyDescent="0.25">
      <c r="A15" s="16">
        <v>6</v>
      </c>
      <c r="B15" s="22" t="s">
        <v>97</v>
      </c>
      <c r="C15" s="81">
        <v>1979</v>
      </c>
      <c r="D15" s="82" t="s">
        <v>76</v>
      </c>
      <c r="E15" s="81" t="s">
        <v>78</v>
      </c>
      <c r="F15" s="81">
        <v>2</v>
      </c>
      <c r="G15" s="81">
        <v>3</v>
      </c>
      <c r="H15" s="83">
        <v>1010.1</v>
      </c>
      <c r="I15" s="104">
        <v>912.8</v>
      </c>
      <c r="J15" s="83">
        <v>912.8</v>
      </c>
      <c r="K15" s="83">
        <v>29</v>
      </c>
      <c r="L15" s="21">
        <f t="shared" si="0"/>
        <v>11187660.432</v>
      </c>
      <c r="M15" s="21">
        <f>'2'!C13</f>
        <v>11187660.432</v>
      </c>
      <c r="N15" s="21">
        <v>0</v>
      </c>
      <c r="O15" s="111">
        <f>9407.5+8133.94</f>
        <v>17541.439999999999</v>
      </c>
    </row>
    <row r="16" spans="1:16" ht="25.5" customHeight="1" x14ac:dyDescent="0.25">
      <c r="A16" s="16">
        <v>7</v>
      </c>
      <c r="B16" s="22" t="s">
        <v>52</v>
      </c>
      <c r="C16" s="81">
        <v>1964</v>
      </c>
      <c r="D16" s="82" t="s">
        <v>76</v>
      </c>
      <c r="E16" s="81" t="s">
        <v>78</v>
      </c>
      <c r="F16" s="81">
        <v>4</v>
      </c>
      <c r="G16" s="81">
        <v>2</v>
      </c>
      <c r="H16" s="83">
        <v>2354.5</v>
      </c>
      <c r="I16" s="104">
        <v>1261.01</v>
      </c>
      <c r="J16" s="83">
        <v>1261.01</v>
      </c>
      <c r="K16" s="83">
        <v>50</v>
      </c>
      <c r="L16" s="21">
        <f t="shared" si="0"/>
        <v>5004790</v>
      </c>
      <c r="M16" s="21">
        <f>'2'!C14</f>
        <v>5004790</v>
      </c>
      <c r="N16" s="21">
        <v>0</v>
      </c>
      <c r="O16" s="110">
        <v>9407.5</v>
      </c>
    </row>
    <row r="17" spans="1:15" ht="25.5" customHeight="1" x14ac:dyDescent="0.25">
      <c r="A17" s="16">
        <v>8</v>
      </c>
      <c r="B17" s="22" t="s">
        <v>53</v>
      </c>
      <c r="C17" s="81">
        <v>1966</v>
      </c>
      <c r="D17" s="82" t="s">
        <v>76</v>
      </c>
      <c r="E17" s="81" t="s">
        <v>78</v>
      </c>
      <c r="F17" s="81">
        <v>5</v>
      </c>
      <c r="G17" s="81">
        <v>4</v>
      </c>
      <c r="H17" s="83">
        <v>6417.6</v>
      </c>
      <c r="I17" s="104">
        <v>3285.21</v>
      </c>
      <c r="J17" s="83">
        <v>2992.51</v>
      </c>
      <c r="K17" s="83">
        <v>113</v>
      </c>
      <c r="L17" s="21">
        <f t="shared" si="0"/>
        <v>6472360</v>
      </c>
      <c r="M17" s="21">
        <f>'2'!C15</f>
        <v>6472360</v>
      </c>
      <c r="N17" s="21">
        <v>0</v>
      </c>
      <c r="O17" s="110">
        <v>9407.5</v>
      </c>
    </row>
    <row r="18" spans="1:15" ht="25.5" customHeight="1" x14ac:dyDescent="0.25">
      <c r="A18" s="16"/>
      <c r="B18" s="64" t="s">
        <v>26</v>
      </c>
      <c r="C18" s="26" t="s">
        <v>27</v>
      </c>
      <c r="D18" s="26" t="s">
        <v>27</v>
      </c>
      <c r="E18" s="26" t="s">
        <v>27</v>
      </c>
      <c r="F18" s="26" t="s">
        <v>27</v>
      </c>
      <c r="G18" s="26" t="s">
        <v>27</v>
      </c>
      <c r="H18" s="27">
        <f t="shared" ref="H18:N18" si="1">SUM(H10:H17)</f>
        <v>41887.519999999997</v>
      </c>
      <c r="I18" s="27">
        <f t="shared" si="1"/>
        <v>29439.94</v>
      </c>
      <c r="J18" s="27">
        <f t="shared" si="1"/>
        <v>25945.1</v>
      </c>
      <c r="K18" s="28">
        <f t="shared" si="1"/>
        <v>868</v>
      </c>
      <c r="L18" s="27">
        <f t="shared" si="1"/>
        <v>125566408.564</v>
      </c>
      <c r="M18" s="29">
        <f t="shared" si="1"/>
        <v>125566408.564</v>
      </c>
      <c r="N18" s="29">
        <f t="shared" si="1"/>
        <v>0</v>
      </c>
      <c r="O18" s="26" t="s">
        <v>27</v>
      </c>
    </row>
    <row r="19" spans="1:15" ht="25.5" customHeight="1" x14ac:dyDescent="0.25">
      <c r="A19" s="123" t="s">
        <v>56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5"/>
    </row>
    <row r="20" spans="1:15" ht="25.5" customHeight="1" x14ac:dyDescent="0.25">
      <c r="A20" s="16">
        <v>1</v>
      </c>
      <c r="B20" s="22" t="s">
        <v>51</v>
      </c>
      <c r="C20" s="84">
        <v>1972</v>
      </c>
      <c r="D20" s="85" t="s">
        <v>76</v>
      </c>
      <c r="E20" s="81" t="s">
        <v>78</v>
      </c>
      <c r="F20" s="84">
        <v>5</v>
      </c>
      <c r="G20" s="84">
        <v>4</v>
      </c>
      <c r="H20" s="86">
        <v>6242.84</v>
      </c>
      <c r="I20" s="108">
        <v>4089.33</v>
      </c>
      <c r="J20" s="86">
        <v>3169.23</v>
      </c>
      <c r="K20" s="87">
        <v>128</v>
      </c>
      <c r="L20" s="21">
        <f>SUM(M20:N20)</f>
        <v>14066602.5</v>
      </c>
      <c r="M20" s="21">
        <f>'2'!C18</f>
        <v>14066602.5</v>
      </c>
      <c r="N20" s="21">
        <v>0</v>
      </c>
      <c r="O20" s="48">
        <v>18755.47</v>
      </c>
    </row>
    <row r="21" spans="1:15" ht="25.5" customHeight="1" x14ac:dyDescent="0.25">
      <c r="A21" s="54">
        <v>2</v>
      </c>
      <c r="B21" s="22" t="s">
        <v>48</v>
      </c>
      <c r="C21" s="24">
        <v>1956</v>
      </c>
      <c r="D21" s="19" t="s">
        <v>76</v>
      </c>
      <c r="E21" s="24" t="s">
        <v>79</v>
      </c>
      <c r="F21" s="24">
        <v>3</v>
      </c>
      <c r="G21" s="24">
        <v>2</v>
      </c>
      <c r="H21" s="56">
        <v>1289.8</v>
      </c>
      <c r="I21" s="97">
        <v>1156.5</v>
      </c>
      <c r="J21" s="76">
        <v>1156.5</v>
      </c>
      <c r="K21" s="55">
        <v>31</v>
      </c>
      <c r="L21" s="21">
        <f t="shared" ref="L21:L30" si="2">SUM(M21:N21)</f>
        <v>16363561.364999998</v>
      </c>
      <c r="M21" s="21">
        <f>'2'!C19</f>
        <v>16363561.364999998</v>
      </c>
      <c r="N21" s="21">
        <v>0</v>
      </c>
      <c r="O21" s="21">
        <f>8133.94+3962.88+418.02+699.87+934.5</f>
        <v>14149.210000000001</v>
      </c>
    </row>
    <row r="22" spans="1:15" ht="25.5" customHeight="1" x14ac:dyDescent="0.25">
      <c r="A22" s="65">
        <v>3</v>
      </c>
      <c r="B22" s="17" t="s">
        <v>55</v>
      </c>
      <c r="C22" s="81">
        <v>1966</v>
      </c>
      <c r="D22" s="82" t="s">
        <v>76</v>
      </c>
      <c r="E22" s="81" t="s">
        <v>78</v>
      </c>
      <c r="F22" s="81">
        <v>5</v>
      </c>
      <c r="G22" s="81">
        <v>4</v>
      </c>
      <c r="H22" s="86">
        <v>4290.2</v>
      </c>
      <c r="I22" s="108">
        <v>2488.27</v>
      </c>
      <c r="J22" s="86">
        <v>2289.77</v>
      </c>
      <c r="K22" s="87">
        <v>91</v>
      </c>
      <c r="L22" s="21">
        <f t="shared" si="2"/>
        <v>9608917</v>
      </c>
      <c r="M22" s="21">
        <f>'2'!C20</f>
        <v>9608917</v>
      </c>
      <c r="N22" s="21">
        <v>0</v>
      </c>
      <c r="O22" s="21">
        <v>9906.1</v>
      </c>
    </row>
    <row r="23" spans="1:15" ht="25.5" customHeight="1" x14ac:dyDescent="0.25">
      <c r="A23" s="65">
        <v>4</v>
      </c>
      <c r="B23" s="17" t="s">
        <v>95</v>
      </c>
      <c r="C23" s="24">
        <v>1972</v>
      </c>
      <c r="D23" s="89" t="s">
        <v>76</v>
      </c>
      <c r="E23" s="24" t="s">
        <v>78</v>
      </c>
      <c r="F23" s="24">
        <v>5</v>
      </c>
      <c r="G23" s="24">
        <v>4</v>
      </c>
      <c r="H23" s="39">
        <v>4511</v>
      </c>
      <c r="I23" s="97">
        <v>4238.8999999999996</v>
      </c>
      <c r="J23" s="39">
        <v>3484.8</v>
      </c>
      <c r="K23" s="90">
        <v>77</v>
      </c>
      <c r="L23" s="21">
        <f t="shared" si="2"/>
        <v>24065143.557</v>
      </c>
      <c r="M23" s="21">
        <f>'2'!C21</f>
        <v>24065143.557</v>
      </c>
      <c r="N23" s="21">
        <v>0</v>
      </c>
      <c r="O23" s="109">
        <v>18755.47</v>
      </c>
    </row>
    <row r="24" spans="1:15" ht="25.5" customHeight="1" x14ac:dyDescent="0.25">
      <c r="A24" s="72">
        <v>5</v>
      </c>
      <c r="B24" s="22" t="s">
        <v>58</v>
      </c>
      <c r="C24" s="81">
        <v>1970</v>
      </c>
      <c r="D24" s="82" t="s">
        <v>76</v>
      </c>
      <c r="E24" s="81" t="s">
        <v>78</v>
      </c>
      <c r="F24" s="81">
        <v>5</v>
      </c>
      <c r="G24" s="81">
        <v>4</v>
      </c>
      <c r="H24" s="86">
        <v>5552.3</v>
      </c>
      <c r="I24" s="108">
        <v>3204.76</v>
      </c>
      <c r="J24" s="86">
        <v>3204.76</v>
      </c>
      <c r="K24" s="87">
        <v>125</v>
      </c>
      <c r="L24" s="21">
        <f t="shared" si="2"/>
        <v>17123744.109999999</v>
      </c>
      <c r="M24" s="21">
        <f>'2'!C22</f>
        <v>17123744.109999999</v>
      </c>
      <c r="N24" s="21">
        <v>0</v>
      </c>
      <c r="O24" s="109">
        <v>18755.47</v>
      </c>
    </row>
    <row r="25" spans="1:15" ht="25.5" customHeight="1" x14ac:dyDescent="0.25">
      <c r="A25" s="65">
        <v>6</v>
      </c>
      <c r="B25" s="17" t="s">
        <v>61</v>
      </c>
      <c r="C25" s="81">
        <v>1965</v>
      </c>
      <c r="D25" s="82" t="s">
        <v>76</v>
      </c>
      <c r="E25" s="81" t="s">
        <v>78</v>
      </c>
      <c r="F25" s="81">
        <v>5</v>
      </c>
      <c r="G25" s="81">
        <v>3</v>
      </c>
      <c r="H25" s="86">
        <v>4338.9399999999996</v>
      </c>
      <c r="I25" s="108">
        <v>2496.6799999999998</v>
      </c>
      <c r="J25" s="86">
        <v>1993.48</v>
      </c>
      <c r="K25" s="87">
        <v>75</v>
      </c>
      <c r="L25" s="21">
        <f t="shared" si="2"/>
        <v>9608917</v>
      </c>
      <c r="M25" s="21">
        <f>'2'!C23</f>
        <v>9608917</v>
      </c>
      <c r="N25" s="21">
        <v>0</v>
      </c>
      <c r="O25" s="21">
        <v>9906.1</v>
      </c>
    </row>
    <row r="26" spans="1:15" ht="25.5" customHeight="1" x14ac:dyDescent="0.25">
      <c r="A26" s="65">
        <v>7</v>
      </c>
      <c r="B26" s="22" t="s">
        <v>60</v>
      </c>
      <c r="C26" s="24">
        <v>1992</v>
      </c>
      <c r="D26" s="89" t="s">
        <v>76</v>
      </c>
      <c r="E26" s="24" t="s">
        <v>78</v>
      </c>
      <c r="F26" s="24">
        <v>5</v>
      </c>
      <c r="G26" s="24">
        <v>4</v>
      </c>
      <c r="H26" s="39">
        <v>3864.2</v>
      </c>
      <c r="I26" s="97">
        <v>2788.8</v>
      </c>
      <c r="J26" s="39">
        <v>2755.1</v>
      </c>
      <c r="K26" s="90">
        <v>120</v>
      </c>
      <c r="L26" s="21">
        <f t="shared" si="2"/>
        <v>14805568.018000001</v>
      </c>
      <c r="M26" s="21">
        <f>'2'!C24</f>
        <v>14805568.018000001</v>
      </c>
      <c r="N26" s="21">
        <v>0</v>
      </c>
      <c r="O26" s="109">
        <v>18755.47</v>
      </c>
    </row>
    <row r="27" spans="1:15" ht="25.5" customHeight="1" x14ac:dyDescent="0.25">
      <c r="A27" s="65">
        <v>8</v>
      </c>
      <c r="B27" s="22" t="s">
        <v>50</v>
      </c>
      <c r="C27" s="81">
        <v>1979</v>
      </c>
      <c r="D27" s="19" t="s">
        <v>76</v>
      </c>
      <c r="E27" s="24" t="s">
        <v>78</v>
      </c>
      <c r="F27" s="24">
        <v>2</v>
      </c>
      <c r="G27" s="24">
        <v>3</v>
      </c>
      <c r="H27" s="83">
        <v>1010.1</v>
      </c>
      <c r="I27" s="104">
        <v>912.8</v>
      </c>
      <c r="J27" s="83">
        <v>912.8</v>
      </c>
      <c r="K27" s="83">
        <v>29</v>
      </c>
      <c r="L27" s="21">
        <f t="shared" si="2"/>
        <v>6376154.4559999993</v>
      </c>
      <c r="M27" s="21">
        <f>'2'!C25</f>
        <v>6376154.4559999993</v>
      </c>
      <c r="N27" s="21">
        <v>0</v>
      </c>
      <c r="O27" s="21">
        <f>970.83+3962.88+418.02+699.87+934.5</f>
        <v>6986.0999999999995</v>
      </c>
    </row>
    <row r="28" spans="1:15" ht="25.5" customHeight="1" x14ac:dyDescent="0.25">
      <c r="A28" s="96">
        <v>9</v>
      </c>
      <c r="B28" s="22" t="s">
        <v>96</v>
      </c>
      <c r="C28" s="105">
        <v>1965</v>
      </c>
      <c r="D28" s="19" t="s">
        <v>76</v>
      </c>
      <c r="E28" s="16" t="s">
        <v>78</v>
      </c>
      <c r="F28" s="16">
        <v>4</v>
      </c>
      <c r="G28" s="16">
        <v>3</v>
      </c>
      <c r="H28" s="106">
        <v>2797.6</v>
      </c>
      <c r="I28" s="107">
        <v>2053.9</v>
      </c>
      <c r="J28" s="107">
        <v>1943.3</v>
      </c>
      <c r="K28" s="106">
        <v>65</v>
      </c>
      <c r="L28" s="21">
        <v>7627697</v>
      </c>
      <c r="M28" s="21">
        <v>7627697</v>
      </c>
      <c r="N28" s="21">
        <v>0</v>
      </c>
      <c r="O28" s="21">
        <v>9906.1</v>
      </c>
    </row>
    <row r="29" spans="1:15" ht="25.5" customHeight="1" x14ac:dyDescent="0.25">
      <c r="A29" s="65">
        <v>10</v>
      </c>
      <c r="B29" s="22" t="s">
        <v>63</v>
      </c>
      <c r="C29" s="24">
        <v>1963</v>
      </c>
      <c r="D29" s="19" t="s">
        <v>76</v>
      </c>
      <c r="E29" s="24" t="s">
        <v>78</v>
      </c>
      <c r="F29" s="24">
        <v>4</v>
      </c>
      <c r="G29" s="24">
        <v>3</v>
      </c>
      <c r="H29" s="66">
        <v>2779.71</v>
      </c>
      <c r="I29" s="97">
        <v>2032.32</v>
      </c>
      <c r="J29" s="76">
        <v>2032.32</v>
      </c>
      <c r="K29" s="67">
        <v>67</v>
      </c>
      <c r="L29" s="21">
        <f t="shared" si="2"/>
        <v>20645138.5264</v>
      </c>
      <c r="M29" s="21">
        <f>'2'!C27</f>
        <v>20645138.5264</v>
      </c>
      <c r="N29" s="21">
        <v>0</v>
      </c>
      <c r="O29" s="21">
        <f>3962.88+418.02+699.87+934.5+9906.1</f>
        <v>15921.369999999999</v>
      </c>
    </row>
    <row r="30" spans="1:15" s="30" customFormat="1" ht="27" customHeight="1" x14ac:dyDescent="0.25">
      <c r="A30" s="16">
        <v>11</v>
      </c>
      <c r="B30" s="17" t="s">
        <v>47</v>
      </c>
      <c r="C30" s="24">
        <v>1973</v>
      </c>
      <c r="D30" s="89" t="s">
        <v>76</v>
      </c>
      <c r="E30" s="24" t="s">
        <v>78</v>
      </c>
      <c r="F30" s="24">
        <v>5</v>
      </c>
      <c r="G30" s="24">
        <v>8</v>
      </c>
      <c r="H30" s="39">
        <v>7991.23</v>
      </c>
      <c r="I30" s="97">
        <v>7535.22</v>
      </c>
      <c r="J30" s="39">
        <v>4814.38</v>
      </c>
      <c r="K30" s="90">
        <v>208</v>
      </c>
      <c r="L30" s="21">
        <f t="shared" si="2"/>
        <v>29861172.6336</v>
      </c>
      <c r="M30" s="21">
        <f>'2'!C28</f>
        <v>29861172.6336</v>
      </c>
      <c r="N30" s="21">
        <v>0</v>
      </c>
      <c r="O30" s="21">
        <v>3962.88</v>
      </c>
    </row>
    <row r="31" spans="1:15" ht="28.5" customHeight="1" x14ac:dyDescent="0.25">
      <c r="A31" s="16"/>
      <c r="B31" s="64" t="s">
        <v>26</v>
      </c>
      <c r="C31" s="26" t="s">
        <v>27</v>
      </c>
      <c r="D31" s="26" t="s">
        <v>27</v>
      </c>
      <c r="E31" s="26" t="s">
        <v>27</v>
      </c>
      <c r="F31" s="26" t="s">
        <v>27</v>
      </c>
      <c r="G31" s="26" t="s">
        <v>27</v>
      </c>
      <c r="H31" s="27">
        <f t="shared" ref="H31:N31" si="3">SUM(H20:H30)</f>
        <v>44667.92</v>
      </c>
      <c r="I31" s="27">
        <f t="shared" si="3"/>
        <v>32997.479999999996</v>
      </c>
      <c r="J31" s="27">
        <f t="shared" si="3"/>
        <v>27756.44</v>
      </c>
      <c r="K31" s="28">
        <f t="shared" si="3"/>
        <v>1016</v>
      </c>
      <c r="L31" s="27">
        <f t="shared" si="3"/>
        <v>170152616.16600001</v>
      </c>
      <c r="M31" s="29">
        <f t="shared" si="3"/>
        <v>170152616.16600001</v>
      </c>
      <c r="N31" s="29">
        <f t="shared" si="3"/>
        <v>0</v>
      </c>
      <c r="O31" s="26" t="s">
        <v>27</v>
      </c>
    </row>
    <row r="32" spans="1:15" ht="28.5" customHeight="1" x14ac:dyDescent="0.25">
      <c r="A32" s="123" t="s">
        <v>57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5"/>
    </row>
    <row r="33" spans="1:16" ht="28.5" customHeight="1" x14ac:dyDescent="0.25">
      <c r="A33" s="16">
        <v>1</v>
      </c>
      <c r="B33" s="22" t="s">
        <v>62</v>
      </c>
      <c r="C33" s="81">
        <v>1969</v>
      </c>
      <c r="D33" s="82" t="s">
        <v>76</v>
      </c>
      <c r="E33" s="84" t="s">
        <v>78</v>
      </c>
      <c r="F33" s="81">
        <v>5</v>
      </c>
      <c r="G33" s="81">
        <v>4</v>
      </c>
      <c r="H33" s="83">
        <v>4726.8</v>
      </c>
      <c r="I33" s="104">
        <v>3666.74</v>
      </c>
      <c r="J33" s="83">
        <v>2553.04</v>
      </c>
      <c r="K33" s="83">
        <v>99</v>
      </c>
      <c r="L33" s="21">
        <f>SUM(M33:N33)</f>
        <v>11474232</v>
      </c>
      <c r="M33" s="21">
        <f>'2'!C32</f>
        <v>11474232</v>
      </c>
      <c r="N33" s="21">
        <v>0</v>
      </c>
      <c r="O33" s="21">
        <v>10431.120000000001</v>
      </c>
    </row>
    <row r="34" spans="1:16" ht="28.5" customHeight="1" x14ac:dyDescent="0.25">
      <c r="A34" s="16">
        <v>2</v>
      </c>
      <c r="B34" s="22" t="s">
        <v>59</v>
      </c>
      <c r="C34" s="81">
        <v>1968</v>
      </c>
      <c r="D34" s="82" t="s">
        <v>76</v>
      </c>
      <c r="E34" s="81" t="s">
        <v>78</v>
      </c>
      <c r="F34" s="81">
        <v>5</v>
      </c>
      <c r="G34" s="81">
        <v>8</v>
      </c>
      <c r="H34" s="86">
        <v>11037.13</v>
      </c>
      <c r="I34" s="108">
        <v>6242.66</v>
      </c>
      <c r="J34" s="86">
        <v>6072.26</v>
      </c>
      <c r="K34" s="87">
        <v>235</v>
      </c>
      <c r="L34" s="21">
        <f t="shared" ref="L34:L44" si="4">SUM(M34:N34)</f>
        <v>21258622.560000002</v>
      </c>
      <c r="M34" s="21">
        <f>'2'!C33</f>
        <v>21258622.560000002</v>
      </c>
      <c r="N34" s="21">
        <v>0</v>
      </c>
      <c r="O34" s="21">
        <v>10431.120000000001</v>
      </c>
      <c r="P34" s="101"/>
    </row>
    <row r="35" spans="1:16" ht="28.5" customHeight="1" x14ac:dyDescent="0.25">
      <c r="A35" s="72">
        <v>3</v>
      </c>
      <c r="B35" s="22" t="s">
        <v>71</v>
      </c>
      <c r="C35" s="24">
        <v>1979</v>
      </c>
      <c r="D35" s="89" t="s">
        <v>76</v>
      </c>
      <c r="E35" s="24" t="s">
        <v>78</v>
      </c>
      <c r="F35" s="24">
        <v>5</v>
      </c>
      <c r="G35" s="24">
        <v>6</v>
      </c>
      <c r="H35" s="39">
        <v>3763.1</v>
      </c>
      <c r="I35" s="97">
        <v>3696.6</v>
      </c>
      <c r="J35" s="39">
        <v>3650.8</v>
      </c>
      <c r="K35" s="90">
        <v>162</v>
      </c>
      <c r="L35" s="21">
        <f t="shared" si="4"/>
        <v>22109576.444999997</v>
      </c>
      <c r="M35" s="21">
        <f>'2'!C34</f>
        <v>22109576.444999997</v>
      </c>
      <c r="N35" s="21">
        <v>0</v>
      </c>
      <c r="O35" s="21">
        <v>19749.509999999998</v>
      </c>
    </row>
    <row r="36" spans="1:16" ht="28.5" customHeight="1" x14ac:dyDescent="0.25">
      <c r="A36" s="72">
        <v>4</v>
      </c>
      <c r="B36" s="22" t="s">
        <v>72</v>
      </c>
      <c r="C36" s="24">
        <v>1972</v>
      </c>
      <c r="D36" s="89" t="s">
        <v>76</v>
      </c>
      <c r="E36" s="24" t="s">
        <v>78</v>
      </c>
      <c r="F36" s="24">
        <v>5</v>
      </c>
      <c r="G36" s="24">
        <v>6</v>
      </c>
      <c r="H36" s="39">
        <v>5509.11</v>
      </c>
      <c r="I36" s="97">
        <v>4682.12</v>
      </c>
      <c r="J36" s="39">
        <v>3628.42</v>
      </c>
      <c r="K36" s="90">
        <v>160</v>
      </c>
      <c r="L36" s="21">
        <f t="shared" si="4"/>
        <v>25307022.114</v>
      </c>
      <c r="M36" s="21">
        <f>'2'!C35</f>
        <v>25307022.114</v>
      </c>
      <c r="N36" s="21">
        <v>0</v>
      </c>
      <c r="O36" s="21">
        <v>19749.509999999998</v>
      </c>
    </row>
    <row r="37" spans="1:16" ht="28.5" customHeight="1" x14ac:dyDescent="0.25">
      <c r="A37" s="72">
        <v>5</v>
      </c>
      <c r="B37" s="22" t="s">
        <v>73</v>
      </c>
      <c r="C37" s="24">
        <v>1981</v>
      </c>
      <c r="D37" s="89" t="s">
        <v>76</v>
      </c>
      <c r="E37" s="24" t="s">
        <v>78</v>
      </c>
      <c r="F37" s="24">
        <v>5</v>
      </c>
      <c r="G37" s="24">
        <v>6</v>
      </c>
      <c r="H37" s="39">
        <v>5514</v>
      </c>
      <c r="I37" s="97">
        <v>5901.9</v>
      </c>
      <c r="J37" s="39">
        <v>5148.8999999999996</v>
      </c>
      <c r="K37" s="90">
        <v>173</v>
      </c>
      <c r="L37" s="21">
        <f t="shared" si="4"/>
        <v>25423544.222999997</v>
      </c>
      <c r="M37" s="21">
        <f>'2'!C36</f>
        <v>25423544.222999997</v>
      </c>
      <c r="N37" s="21">
        <v>0</v>
      </c>
      <c r="O37" s="21">
        <v>19749.509999999998</v>
      </c>
    </row>
    <row r="38" spans="1:16" ht="28.5" customHeight="1" x14ac:dyDescent="0.25">
      <c r="A38" s="72">
        <v>6</v>
      </c>
      <c r="B38" s="22" t="s">
        <v>74</v>
      </c>
      <c r="C38" s="24">
        <v>1951</v>
      </c>
      <c r="D38" s="19" t="s">
        <v>76</v>
      </c>
      <c r="E38" s="24" t="s">
        <v>79</v>
      </c>
      <c r="F38" s="24">
        <v>2</v>
      </c>
      <c r="G38" s="24">
        <v>2</v>
      </c>
      <c r="H38" s="73">
        <v>416</v>
      </c>
      <c r="I38" s="97">
        <v>416.5</v>
      </c>
      <c r="J38" s="73">
        <v>416.5</v>
      </c>
      <c r="K38" s="79">
        <v>17</v>
      </c>
      <c r="L38" s="21">
        <f t="shared" si="4"/>
        <v>4172448.0000000005</v>
      </c>
      <c r="M38" s="21">
        <f>'2'!C37</f>
        <v>4172448.0000000005</v>
      </c>
      <c r="N38" s="21">
        <v>0</v>
      </c>
      <c r="O38" s="21">
        <v>10431.120000000001</v>
      </c>
    </row>
    <row r="39" spans="1:16" ht="28.5" customHeight="1" x14ac:dyDescent="0.25">
      <c r="A39" s="72">
        <v>7</v>
      </c>
      <c r="B39" s="22" t="s">
        <v>75</v>
      </c>
      <c r="C39" s="24">
        <v>1948</v>
      </c>
      <c r="D39" s="19" t="s">
        <v>76</v>
      </c>
      <c r="E39" s="24" t="s">
        <v>79</v>
      </c>
      <c r="F39" s="24">
        <v>2</v>
      </c>
      <c r="G39" s="24">
        <v>2</v>
      </c>
      <c r="H39" s="73">
        <v>475.6</v>
      </c>
      <c r="I39" s="97">
        <v>422.7</v>
      </c>
      <c r="J39" s="76">
        <v>422.7</v>
      </c>
      <c r="K39" s="79">
        <v>14</v>
      </c>
      <c r="L39" s="21">
        <f t="shared" si="4"/>
        <v>4172448.0000000005</v>
      </c>
      <c r="M39" s="21">
        <f>'2'!C38</f>
        <v>4172448.0000000005</v>
      </c>
      <c r="N39" s="21">
        <v>0</v>
      </c>
      <c r="O39" s="21">
        <v>10431.120000000001</v>
      </c>
    </row>
    <row r="40" spans="1:16" ht="28.5" customHeight="1" x14ac:dyDescent="0.25">
      <c r="A40" s="75">
        <v>8</v>
      </c>
      <c r="B40" s="22" t="s">
        <v>67</v>
      </c>
      <c r="C40" s="24">
        <v>1961</v>
      </c>
      <c r="D40" s="19" t="s">
        <v>76</v>
      </c>
      <c r="E40" s="24" t="s">
        <v>78</v>
      </c>
      <c r="F40" s="24">
        <v>3</v>
      </c>
      <c r="G40" s="24">
        <v>2</v>
      </c>
      <c r="H40" s="76">
        <v>1693.49</v>
      </c>
      <c r="I40" s="97">
        <v>1257.83</v>
      </c>
      <c r="J40" s="76">
        <v>1257.83</v>
      </c>
      <c r="K40" s="79">
        <v>47</v>
      </c>
      <c r="L40" s="21">
        <f t="shared" si="4"/>
        <v>8031962.4000000004</v>
      </c>
      <c r="M40" s="21">
        <f>'2'!C39</f>
        <v>8031962.4000000004</v>
      </c>
      <c r="N40" s="21">
        <v>0</v>
      </c>
      <c r="O40" s="21">
        <v>10431.120000000001</v>
      </c>
    </row>
    <row r="41" spans="1:16" ht="28.5" customHeight="1" x14ac:dyDescent="0.25">
      <c r="A41" s="75">
        <v>9</v>
      </c>
      <c r="B41" s="22" t="s">
        <v>68</v>
      </c>
      <c r="C41" s="24">
        <v>1965</v>
      </c>
      <c r="D41" s="19" t="s">
        <v>76</v>
      </c>
      <c r="E41" s="24" t="s">
        <v>78</v>
      </c>
      <c r="F41" s="24">
        <v>5</v>
      </c>
      <c r="G41" s="24">
        <v>2</v>
      </c>
      <c r="H41" s="76">
        <v>1678.07</v>
      </c>
      <c r="I41" s="97">
        <v>1603.97</v>
      </c>
      <c r="J41" s="76">
        <v>1282.47</v>
      </c>
      <c r="K41" s="79">
        <v>53</v>
      </c>
      <c r="L41" s="21">
        <f t="shared" si="4"/>
        <v>8031962.4000000004</v>
      </c>
      <c r="M41" s="21">
        <f>'2'!C40</f>
        <v>8031962.4000000004</v>
      </c>
      <c r="N41" s="21">
        <v>0</v>
      </c>
      <c r="O41" s="21">
        <v>10431.120000000001</v>
      </c>
    </row>
    <row r="42" spans="1:16" ht="28.5" customHeight="1" x14ac:dyDescent="0.25">
      <c r="A42" s="75">
        <v>10</v>
      </c>
      <c r="B42" s="22" t="s">
        <v>66</v>
      </c>
      <c r="C42" s="24">
        <v>1967</v>
      </c>
      <c r="D42" s="19" t="s">
        <v>76</v>
      </c>
      <c r="E42" s="24" t="s">
        <v>78</v>
      </c>
      <c r="F42" s="24">
        <v>5</v>
      </c>
      <c r="G42" s="24">
        <v>3</v>
      </c>
      <c r="H42" s="76">
        <v>3323.31</v>
      </c>
      <c r="I42" s="97">
        <v>2531.9299999999998</v>
      </c>
      <c r="J42" s="76">
        <v>2369.83</v>
      </c>
      <c r="K42" s="79">
        <v>95</v>
      </c>
      <c r="L42" s="21">
        <f t="shared" si="4"/>
        <v>10326808.800000001</v>
      </c>
      <c r="M42" s="21">
        <f>'2'!C41</f>
        <v>10326808.800000001</v>
      </c>
      <c r="N42" s="21">
        <v>0</v>
      </c>
      <c r="O42" s="21">
        <v>10431.120000000001</v>
      </c>
    </row>
    <row r="43" spans="1:16" ht="28.5" customHeight="1" x14ac:dyDescent="0.25">
      <c r="A43" s="75">
        <v>11</v>
      </c>
      <c r="B43" s="22" t="s">
        <v>69</v>
      </c>
      <c r="C43" s="24">
        <v>1966</v>
      </c>
      <c r="D43" s="19" t="s">
        <v>76</v>
      </c>
      <c r="E43" s="24" t="s">
        <v>78</v>
      </c>
      <c r="F43" s="24">
        <v>5</v>
      </c>
      <c r="G43" s="24">
        <v>2</v>
      </c>
      <c r="H43" s="76">
        <v>1755.7</v>
      </c>
      <c r="I43" s="97">
        <v>1584.4</v>
      </c>
      <c r="J43" s="76">
        <v>1350.5</v>
      </c>
      <c r="K43" s="79">
        <v>51</v>
      </c>
      <c r="L43" s="21">
        <f t="shared" si="4"/>
        <v>8031962.4000000004</v>
      </c>
      <c r="M43" s="21">
        <f>'2'!C42</f>
        <v>8031962.4000000004</v>
      </c>
      <c r="N43" s="21">
        <v>0</v>
      </c>
      <c r="O43" s="21">
        <v>10431.120000000001</v>
      </c>
    </row>
    <row r="44" spans="1:16" ht="28.5" customHeight="1" x14ac:dyDescent="0.25">
      <c r="A44" s="72">
        <v>12</v>
      </c>
      <c r="B44" s="22" t="s">
        <v>80</v>
      </c>
      <c r="C44" s="24">
        <v>1971</v>
      </c>
      <c r="D44" s="19" t="s">
        <v>76</v>
      </c>
      <c r="E44" s="24" t="s">
        <v>78</v>
      </c>
      <c r="F44" s="24">
        <v>5</v>
      </c>
      <c r="G44" s="24">
        <v>4</v>
      </c>
      <c r="H44" s="73">
        <v>4205.7</v>
      </c>
      <c r="I44" s="97">
        <v>3871.4</v>
      </c>
      <c r="J44" s="76">
        <v>2551.5</v>
      </c>
      <c r="K44" s="74">
        <v>92</v>
      </c>
      <c r="L44" s="21">
        <f t="shared" si="4"/>
        <v>19749510</v>
      </c>
      <c r="M44" s="21">
        <f>'2'!C43</f>
        <v>19749510</v>
      </c>
      <c r="N44" s="21">
        <v>0</v>
      </c>
      <c r="O44" s="21">
        <v>19749.509999999998</v>
      </c>
    </row>
    <row r="45" spans="1:16" ht="28.5" customHeight="1" x14ac:dyDescent="0.25">
      <c r="A45" s="61"/>
      <c r="B45" s="22"/>
      <c r="C45" s="24"/>
      <c r="D45" s="19"/>
      <c r="E45" s="60"/>
      <c r="F45" s="24"/>
      <c r="G45" s="24"/>
      <c r="H45" s="25"/>
      <c r="I45" s="25"/>
      <c r="J45" s="25"/>
      <c r="K45" s="24"/>
      <c r="L45" s="20"/>
      <c r="M45" s="20"/>
      <c r="N45" s="20"/>
      <c r="O45" s="21"/>
    </row>
    <row r="46" spans="1:16" ht="24.75" customHeight="1" x14ac:dyDescent="0.25">
      <c r="A46" s="16"/>
      <c r="B46" s="64" t="s">
        <v>26</v>
      </c>
      <c r="C46" s="26" t="s">
        <v>27</v>
      </c>
      <c r="D46" s="26" t="s">
        <v>27</v>
      </c>
      <c r="E46" s="26" t="s">
        <v>27</v>
      </c>
      <c r="F46" s="26" t="s">
        <v>27</v>
      </c>
      <c r="G46" s="26" t="s">
        <v>27</v>
      </c>
      <c r="H46" s="27">
        <f t="shared" ref="H46:M46" si="5">SUM(H33:H45)</f>
        <v>44098.009999999987</v>
      </c>
      <c r="I46" s="27">
        <f t="shared" si="5"/>
        <v>35878.75</v>
      </c>
      <c r="J46" s="27">
        <f t="shared" si="5"/>
        <v>30704.75</v>
      </c>
      <c r="K46" s="27">
        <f t="shared" si="5"/>
        <v>1198</v>
      </c>
      <c r="L46" s="27">
        <f t="shared" si="5"/>
        <v>168090099.34200001</v>
      </c>
      <c r="M46" s="29">
        <f t="shared" si="5"/>
        <v>168090099.34200001</v>
      </c>
      <c r="N46" s="29">
        <f>SUM(N45:N45)</f>
        <v>0</v>
      </c>
      <c r="O46" s="26" t="s">
        <v>27</v>
      </c>
    </row>
    <row r="47" spans="1:16" ht="24.75" customHeight="1" x14ac:dyDescent="0.25">
      <c r="B47" s="62" t="s">
        <v>39</v>
      </c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</row>
    <row r="48" spans="1:16" ht="24" customHeight="1" x14ac:dyDescent="0.25"/>
    <row r="49" spans="1:15" s="30" customFormat="1" ht="29.25" customHeight="1" x14ac:dyDescent="0.25">
      <c r="A49" s="31"/>
      <c r="B49" s="11"/>
      <c r="C49" s="31"/>
      <c r="D49" s="31"/>
      <c r="E49" s="31"/>
      <c r="F49" s="31"/>
      <c r="G49" s="31"/>
      <c r="H49" s="10"/>
      <c r="I49" s="10"/>
      <c r="J49" s="10"/>
      <c r="K49" s="10"/>
      <c r="L49" s="32"/>
      <c r="M49" s="32"/>
      <c r="N49" s="32"/>
      <c r="O49" s="33"/>
    </row>
    <row r="50" spans="1:15" ht="28.5" customHeight="1" x14ac:dyDescent="0.25"/>
    <row r="51" spans="1:15" ht="28.5" customHeight="1" x14ac:dyDescent="0.25"/>
    <row r="52" spans="1:15" ht="28.5" customHeight="1" x14ac:dyDescent="0.25"/>
    <row r="53" spans="1:15" ht="28.5" customHeight="1" x14ac:dyDescent="0.25"/>
    <row r="54" spans="1:15" ht="28.5" customHeight="1" x14ac:dyDescent="0.25"/>
    <row r="55" spans="1:15" ht="28.5" customHeight="1" x14ac:dyDescent="0.25"/>
    <row r="56" spans="1:15" s="30" customFormat="1" ht="27.75" customHeight="1" x14ac:dyDescent="0.25">
      <c r="A56" s="31"/>
      <c r="B56" s="11"/>
      <c r="C56" s="31"/>
      <c r="D56" s="31"/>
      <c r="E56" s="31"/>
      <c r="F56" s="31"/>
      <c r="G56" s="31"/>
      <c r="H56" s="10"/>
      <c r="I56" s="10"/>
      <c r="J56" s="10"/>
      <c r="K56" s="10"/>
      <c r="L56" s="32"/>
      <c r="M56" s="32"/>
      <c r="N56" s="32"/>
      <c r="O56" s="33"/>
    </row>
    <row r="57" spans="1:15" ht="23.25" customHeight="1" x14ac:dyDescent="0.25"/>
  </sheetData>
  <mergeCells count="23">
    <mergeCell ref="A19:O19"/>
    <mergeCell ref="A32:O32"/>
    <mergeCell ref="L1:O1"/>
    <mergeCell ref="C5:C7"/>
    <mergeCell ref="D5:D7"/>
    <mergeCell ref="I5:I6"/>
    <mergeCell ref="J5:J6"/>
    <mergeCell ref="C4:D4"/>
    <mergeCell ref="E4:E7"/>
    <mergeCell ref="F4:F7"/>
    <mergeCell ref="G4:G7"/>
    <mergeCell ref="H4:H6"/>
    <mergeCell ref="O4:O6"/>
    <mergeCell ref="I4:J4"/>
    <mergeCell ref="K4:K6"/>
    <mergeCell ref="L5:L6"/>
    <mergeCell ref="A2:O2"/>
    <mergeCell ref="A3:O3"/>
    <mergeCell ref="L4:N4"/>
    <mergeCell ref="M5:N5"/>
    <mergeCell ref="A9:O9"/>
    <mergeCell ref="A4:A7"/>
    <mergeCell ref="B4:B7"/>
  </mergeCells>
  <pageMargins left="0" right="0" top="0.98425196850393704" bottom="0" header="0.51181102362204722" footer="0.51181102362204722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9"/>
  <sheetViews>
    <sheetView view="pageBreakPreview" zoomScale="50" zoomScaleNormal="70" zoomScaleSheetLayoutView="50" workbookViewId="0">
      <selection activeCell="P3" sqref="P3:Q4"/>
    </sheetView>
  </sheetViews>
  <sheetFormatPr defaultColWidth="9.140625" defaultRowHeight="15" x14ac:dyDescent="0.25"/>
  <cols>
    <col min="1" max="1" width="6.28515625" style="47" customWidth="1"/>
    <col min="2" max="2" width="55.85546875" style="47" customWidth="1"/>
    <col min="3" max="3" width="16.85546875" style="47" customWidth="1"/>
    <col min="4" max="12" width="16.140625" style="47" customWidth="1"/>
    <col min="13" max="13" width="17.140625" style="47" customWidth="1"/>
    <col min="14" max="19" width="16.140625" style="47" customWidth="1"/>
    <col min="20" max="21" width="9.140625" style="47"/>
    <col min="22" max="22" width="11.140625" style="47" customWidth="1"/>
    <col min="23" max="23" width="20" style="47" customWidth="1"/>
    <col min="24" max="16384" width="9.140625" style="47"/>
  </cols>
  <sheetData>
    <row r="1" spans="1:24" s="8" customFormat="1" ht="83.25" customHeight="1" x14ac:dyDescent="0.25">
      <c r="A1" s="5"/>
      <c r="B1" s="5"/>
      <c r="C1" s="5"/>
      <c r="D1" s="5"/>
      <c r="E1" s="5"/>
      <c r="F1" s="5"/>
      <c r="G1" s="5"/>
      <c r="H1" s="9"/>
      <c r="I1" s="9"/>
      <c r="J1" s="9"/>
      <c r="K1" s="10"/>
      <c r="L1" s="11"/>
      <c r="M1" s="34"/>
      <c r="N1" s="34"/>
      <c r="O1" s="34"/>
      <c r="P1" s="11"/>
      <c r="Q1" s="131" t="s">
        <v>105</v>
      </c>
      <c r="R1" s="131"/>
      <c r="S1" s="131"/>
    </row>
    <row r="2" spans="1:24" ht="64.5" customHeight="1" x14ac:dyDescent="0.25">
      <c r="A2" s="117" t="s">
        <v>70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</row>
    <row r="3" spans="1:24" ht="15.75" customHeight="1" x14ac:dyDescent="0.25">
      <c r="A3" s="134" t="s">
        <v>1</v>
      </c>
      <c r="B3" s="134" t="s">
        <v>15</v>
      </c>
      <c r="C3" s="134" t="s">
        <v>28</v>
      </c>
      <c r="D3" s="122" t="s">
        <v>29</v>
      </c>
      <c r="E3" s="122"/>
      <c r="F3" s="122"/>
      <c r="G3" s="122"/>
      <c r="H3" s="122"/>
      <c r="I3" s="122"/>
      <c r="J3" s="137" t="s">
        <v>38</v>
      </c>
      <c r="K3" s="138"/>
      <c r="L3" s="137" t="s">
        <v>23</v>
      </c>
      <c r="M3" s="138"/>
      <c r="N3" s="137" t="s">
        <v>24</v>
      </c>
      <c r="O3" s="138"/>
      <c r="P3" s="137" t="s">
        <v>14</v>
      </c>
      <c r="Q3" s="138"/>
      <c r="R3" s="137" t="s">
        <v>25</v>
      </c>
      <c r="S3" s="138"/>
    </row>
    <row r="4" spans="1:24" ht="177" customHeight="1" x14ac:dyDescent="0.25">
      <c r="A4" s="135"/>
      <c r="B4" s="135"/>
      <c r="C4" s="136"/>
      <c r="D4" s="35" t="s">
        <v>30</v>
      </c>
      <c r="E4" s="35" t="s">
        <v>33</v>
      </c>
      <c r="F4" s="35" t="s">
        <v>32</v>
      </c>
      <c r="G4" s="35" t="s">
        <v>31</v>
      </c>
      <c r="H4" s="35" t="s">
        <v>34</v>
      </c>
      <c r="I4" s="35" t="s">
        <v>42</v>
      </c>
      <c r="J4" s="139"/>
      <c r="K4" s="140"/>
      <c r="L4" s="139"/>
      <c r="M4" s="140"/>
      <c r="N4" s="139"/>
      <c r="O4" s="140"/>
      <c r="P4" s="139"/>
      <c r="Q4" s="140"/>
      <c r="R4" s="139"/>
      <c r="S4" s="140"/>
      <c r="V4" s="35" t="s">
        <v>93</v>
      </c>
      <c r="W4" s="35" t="s">
        <v>94</v>
      </c>
    </row>
    <row r="5" spans="1:24" ht="17.25" customHeight="1" x14ac:dyDescent="0.25">
      <c r="A5" s="136"/>
      <c r="B5" s="136"/>
      <c r="C5" s="18" t="s">
        <v>22</v>
      </c>
      <c r="D5" s="18" t="s">
        <v>22</v>
      </c>
      <c r="E5" s="18" t="s">
        <v>22</v>
      </c>
      <c r="F5" s="18" t="s">
        <v>22</v>
      </c>
      <c r="G5" s="18" t="s">
        <v>22</v>
      </c>
      <c r="H5" s="18" t="s">
        <v>22</v>
      </c>
      <c r="I5" s="18" t="s">
        <v>22</v>
      </c>
      <c r="J5" s="36" t="s">
        <v>0</v>
      </c>
      <c r="K5" s="36" t="s">
        <v>22</v>
      </c>
      <c r="L5" s="36" t="s">
        <v>12</v>
      </c>
      <c r="M5" s="36" t="s">
        <v>22</v>
      </c>
      <c r="N5" s="36" t="s">
        <v>12</v>
      </c>
      <c r="O5" s="36" t="s">
        <v>22</v>
      </c>
      <c r="P5" s="36" t="s">
        <v>12</v>
      </c>
      <c r="Q5" s="36" t="s">
        <v>22</v>
      </c>
      <c r="R5" s="36" t="s">
        <v>12</v>
      </c>
      <c r="S5" s="36" t="s">
        <v>22</v>
      </c>
    </row>
    <row r="6" spans="1:24" ht="15.75" x14ac:dyDescent="0.25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  <c r="Q6" s="18">
        <v>17</v>
      </c>
      <c r="R6" s="18">
        <v>18</v>
      </c>
      <c r="S6" s="18">
        <v>19</v>
      </c>
    </row>
    <row r="7" spans="1:24" ht="21.75" customHeight="1" x14ac:dyDescent="0.25">
      <c r="A7" s="132" t="s">
        <v>43</v>
      </c>
      <c r="B7" s="133"/>
      <c r="C7" s="133"/>
      <c r="D7" s="133"/>
      <c r="E7" s="133"/>
      <c r="F7" s="133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5"/>
      <c r="T7" s="98"/>
      <c r="U7" s="98"/>
      <c r="V7" s="98"/>
      <c r="W7" s="98"/>
      <c r="X7" s="98"/>
    </row>
    <row r="8" spans="1:24" ht="24.75" customHeight="1" x14ac:dyDescent="0.25">
      <c r="A8" s="16">
        <v>1</v>
      </c>
      <c r="B8" s="22" t="s">
        <v>47</v>
      </c>
      <c r="C8" s="48">
        <f t="shared" ref="C8:C14" si="0">SUM(D8:I8,K8,M8,O8,Q8,S8)</f>
        <v>30728330.791999999</v>
      </c>
      <c r="D8" s="41"/>
      <c r="E8" s="41"/>
      <c r="F8" s="41"/>
      <c r="G8" s="41"/>
      <c r="H8" s="41"/>
      <c r="I8" s="41"/>
      <c r="J8" s="49"/>
      <c r="K8" s="42"/>
      <c r="L8" s="42">
        <v>1725.2</v>
      </c>
      <c r="M8" s="21">
        <f>L8*T9</f>
        <v>30728330.791999999</v>
      </c>
      <c r="N8" s="42"/>
      <c r="O8" s="12"/>
      <c r="P8" s="42"/>
      <c r="Q8" s="43"/>
      <c r="R8" s="42"/>
      <c r="S8" s="42"/>
      <c r="T8" s="98">
        <v>9407.5</v>
      </c>
      <c r="U8" s="98" t="s">
        <v>82</v>
      </c>
      <c r="V8" s="98" t="s">
        <v>84</v>
      </c>
      <c r="W8" s="98"/>
      <c r="X8" s="98"/>
    </row>
    <row r="9" spans="1:24" ht="24.75" customHeight="1" x14ac:dyDescent="0.25">
      <c r="A9" s="16">
        <v>2</v>
      </c>
      <c r="B9" s="22" t="s">
        <v>48</v>
      </c>
      <c r="C9" s="48">
        <f t="shared" si="0"/>
        <v>3810037.5</v>
      </c>
      <c r="D9" s="37"/>
      <c r="E9" s="37"/>
      <c r="F9" s="37"/>
      <c r="G9" s="37"/>
      <c r="H9" s="37"/>
      <c r="I9" s="37"/>
      <c r="J9" s="49"/>
      <c r="K9" s="38"/>
      <c r="L9" s="39">
        <v>405</v>
      </c>
      <c r="M9" s="21">
        <f>T8*L9</f>
        <v>3810037.5</v>
      </c>
      <c r="N9" s="38"/>
      <c r="O9" s="40"/>
      <c r="P9" s="38"/>
      <c r="Q9" s="38"/>
      <c r="R9" s="38"/>
      <c r="S9" s="38"/>
      <c r="T9" s="98">
        <v>17811.46</v>
      </c>
      <c r="U9" s="98" t="s">
        <v>83</v>
      </c>
      <c r="V9" s="98" t="s">
        <v>84</v>
      </c>
      <c r="W9" s="98"/>
      <c r="X9" s="98"/>
    </row>
    <row r="10" spans="1:24" ht="33" customHeight="1" x14ac:dyDescent="0.25">
      <c r="A10" s="16">
        <v>3</v>
      </c>
      <c r="B10" s="22" t="s">
        <v>99</v>
      </c>
      <c r="C10" s="109">
        <f t="shared" si="0"/>
        <v>15983342.5</v>
      </c>
      <c r="D10" s="44"/>
      <c r="E10" s="42"/>
      <c r="F10" s="44"/>
      <c r="G10" s="44"/>
      <c r="H10" s="44"/>
      <c r="I10" s="45"/>
      <c r="J10" s="112"/>
      <c r="K10" s="45"/>
      <c r="L10" s="45">
        <v>1699</v>
      </c>
      <c r="M10" s="110">
        <f>L10*T8</f>
        <v>15983342.5</v>
      </c>
      <c r="N10" s="45"/>
      <c r="O10" s="45"/>
      <c r="P10" s="45"/>
      <c r="Q10" s="45"/>
      <c r="R10" s="45"/>
      <c r="S10" s="45"/>
      <c r="T10" s="98"/>
      <c r="U10" s="98"/>
      <c r="V10" s="98" t="s">
        <v>85</v>
      </c>
      <c r="W10" s="98"/>
      <c r="X10" s="98"/>
    </row>
    <row r="11" spans="1:24" ht="33" customHeight="1" x14ac:dyDescent="0.25">
      <c r="A11" s="16">
        <v>4</v>
      </c>
      <c r="B11" s="22" t="s">
        <v>98</v>
      </c>
      <c r="C11" s="109">
        <f t="shared" si="0"/>
        <v>47271614.839999996</v>
      </c>
      <c r="D11" s="44"/>
      <c r="E11" s="42"/>
      <c r="F11" s="44"/>
      <c r="G11" s="44"/>
      <c r="H11" s="44"/>
      <c r="I11" s="45"/>
      <c r="J11" s="112"/>
      <c r="K11" s="45"/>
      <c r="L11" s="45">
        <v>2654</v>
      </c>
      <c r="M11" s="109">
        <f>L11*T9</f>
        <v>47271614.839999996</v>
      </c>
      <c r="N11" s="45"/>
      <c r="O11" s="45"/>
      <c r="P11" s="45"/>
      <c r="Q11" s="45"/>
      <c r="R11" s="45"/>
      <c r="S11" s="45"/>
      <c r="T11" s="98"/>
      <c r="U11" s="98"/>
      <c r="V11" s="98" t="s">
        <v>85</v>
      </c>
      <c r="W11" s="98"/>
      <c r="X11" s="98"/>
    </row>
    <row r="12" spans="1:24" ht="24.75" customHeight="1" x14ac:dyDescent="0.25">
      <c r="A12" s="16">
        <v>5</v>
      </c>
      <c r="B12" s="22" t="s">
        <v>49</v>
      </c>
      <c r="C12" s="48">
        <f t="shared" si="0"/>
        <v>5108272.5</v>
      </c>
      <c r="D12" s="44"/>
      <c r="E12" s="38"/>
      <c r="F12" s="44"/>
      <c r="G12" s="44"/>
      <c r="H12" s="44"/>
      <c r="I12" s="45"/>
      <c r="J12" s="49"/>
      <c r="K12" s="45"/>
      <c r="L12" s="45">
        <v>543</v>
      </c>
      <c r="M12" s="48">
        <f>L12*T8</f>
        <v>5108272.5</v>
      </c>
      <c r="N12" s="45"/>
      <c r="O12" s="45"/>
      <c r="P12" s="45"/>
      <c r="Q12" s="45"/>
      <c r="R12" s="45"/>
      <c r="S12" s="45"/>
      <c r="T12" s="98"/>
      <c r="U12" s="98"/>
      <c r="V12" s="98" t="s">
        <v>84</v>
      </c>
      <c r="W12" s="98"/>
      <c r="X12" s="98"/>
    </row>
    <row r="13" spans="1:24" ht="28.5" customHeight="1" x14ac:dyDescent="0.25">
      <c r="A13" s="16">
        <v>6</v>
      </c>
      <c r="B13" s="22" t="s">
        <v>97</v>
      </c>
      <c r="C13" s="109">
        <f t="shared" si="0"/>
        <v>11187660.432</v>
      </c>
      <c r="D13" s="44"/>
      <c r="E13" s="38"/>
      <c r="F13" s="44"/>
      <c r="G13" s="44"/>
      <c r="H13" s="44"/>
      <c r="I13" s="45"/>
      <c r="J13" s="49"/>
      <c r="K13" s="45"/>
      <c r="L13" s="45">
        <v>400</v>
      </c>
      <c r="M13" s="48">
        <f>L13*T8</f>
        <v>3763000</v>
      </c>
      <c r="N13" s="45"/>
      <c r="O13" s="45"/>
      <c r="P13" s="45">
        <v>500</v>
      </c>
      <c r="Q13" s="21">
        <f>8133.94*'1'!I15</f>
        <v>7424660.4319999991</v>
      </c>
      <c r="R13" s="45"/>
      <c r="S13" s="45"/>
      <c r="T13" s="98"/>
      <c r="U13" s="98"/>
      <c r="V13" s="113" t="s">
        <v>86</v>
      </c>
      <c r="W13" s="113" t="s">
        <v>100</v>
      </c>
      <c r="X13" s="98"/>
    </row>
    <row r="14" spans="1:24" ht="24.75" customHeight="1" x14ac:dyDescent="0.25">
      <c r="A14" s="16">
        <v>7</v>
      </c>
      <c r="B14" s="22" t="s">
        <v>52</v>
      </c>
      <c r="C14" s="48">
        <f t="shared" si="0"/>
        <v>5004790</v>
      </c>
      <c r="D14" s="44"/>
      <c r="E14" s="38"/>
      <c r="F14" s="44"/>
      <c r="G14" s="44"/>
      <c r="H14" s="44"/>
      <c r="I14" s="45"/>
      <c r="J14" s="49"/>
      <c r="K14" s="45"/>
      <c r="L14" s="45">
        <v>532</v>
      </c>
      <c r="M14" s="48">
        <f>L14*T8</f>
        <v>5004790</v>
      </c>
      <c r="N14" s="45"/>
      <c r="O14" s="45"/>
      <c r="P14" s="45"/>
      <c r="Q14" s="45"/>
      <c r="R14" s="45"/>
      <c r="S14" s="45"/>
      <c r="T14" s="98"/>
      <c r="U14" s="98"/>
      <c r="V14" s="98" t="s">
        <v>84</v>
      </c>
      <c r="W14" s="98"/>
      <c r="X14" s="98"/>
    </row>
    <row r="15" spans="1:24" ht="24.75" customHeight="1" x14ac:dyDescent="0.25">
      <c r="A15" s="16">
        <v>8</v>
      </c>
      <c r="B15" s="22" t="s">
        <v>53</v>
      </c>
      <c r="C15" s="48">
        <f>SUM(D15:I15,K15,M15,O15,Q15,S15)</f>
        <v>6472360</v>
      </c>
      <c r="D15" s="43"/>
      <c r="E15" s="43"/>
      <c r="F15" s="43"/>
      <c r="G15" s="43"/>
      <c r="H15" s="43"/>
      <c r="I15" s="43"/>
      <c r="J15" s="49"/>
      <c r="K15" s="46"/>
      <c r="L15" s="12">
        <v>688</v>
      </c>
      <c r="M15" s="48">
        <f>L15*T8</f>
        <v>6472360</v>
      </c>
      <c r="N15" s="46"/>
      <c r="O15" s="39"/>
      <c r="P15" s="46"/>
      <c r="Q15" s="46"/>
      <c r="R15" s="42"/>
      <c r="S15" s="46"/>
      <c r="T15" s="98"/>
      <c r="U15" s="98"/>
      <c r="V15" s="98" t="s">
        <v>84</v>
      </c>
      <c r="W15" s="98"/>
      <c r="X15" s="98"/>
    </row>
    <row r="16" spans="1:24" ht="24.75" customHeight="1" x14ac:dyDescent="0.25">
      <c r="A16" s="16"/>
      <c r="B16" s="57" t="s">
        <v>26</v>
      </c>
      <c r="C16" s="50">
        <f t="shared" ref="C16:I16" si="1">SUM(C8:C15)</f>
        <v>125566408.564</v>
      </c>
      <c r="D16" s="50">
        <f t="shared" si="1"/>
        <v>0</v>
      </c>
      <c r="E16" s="50">
        <f t="shared" si="1"/>
        <v>0</v>
      </c>
      <c r="F16" s="50">
        <f t="shared" si="1"/>
        <v>0</v>
      </c>
      <c r="G16" s="50">
        <f t="shared" si="1"/>
        <v>0</v>
      </c>
      <c r="H16" s="50">
        <f t="shared" si="1"/>
        <v>0</v>
      </c>
      <c r="I16" s="50">
        <f t="shared" si="1"/>
        <v>0</v>
      </c>
      <c r="J16" s="26" t="s">
        <v>27</v>
      </c>
      <c r="K16" s="50">
        <f>SUM(K8:K15)</f>
        <v>0</v>
      </c>
      <c r="L16" s="26" t="s">
        <v>27</v>
      </c>
      <c r="M16" s="50">
        <f>SUM(M8:M15)</f>
        <v>118141748.132</v>
      </c>
      <c r="N16" s="26" t="s">
        <v>27</v>
      </c>
      <c r="O16" s="50">
        <f>SUM(O8:O15)</f>
        <v>0</v>
      </c>
      <c r="P16" s="26" t="s">
        <v>27</v>
      </c>
      <c r="Q16" s="50">
        <f>SUM(Q8:Q15)</f>
        <v>7424660.4319999991</v>
      </c>
      <c r="R16" s="26" t="s">
        <v>27</v>
      </c>
      <c r="S16" s="50">
        <f>SUM(S8:S15)</f>
        <v>0</v>
      </c>
      <c r="T16" s="98"/>
      <c r="U16" s="98"/>
      <c r="V16" s="98"/>
      <c r="W16" s="98"/>
      <c r="X16" s="98"/>
    </row>
    <row r="17" spans="1:25" ht="24.75" customHeight="1" x14ac:dyDescent="0.25">
      <c r="A17" s="123" t="s">
        <v>44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  <c r="T17" s="98">
        <v>9906.1</v>
      </c>
      <c r="U17" s="98"/>
      <c r="V17" s="98"/>
      <c r="W17" s="98"/>
      <c r="X17" s="98"/>
    </row>
    <row r="18" spans="1:25" ht="24.75" customHeight="1" x14ac:dyDescent="0.25">
      <c r="A18" s="16">
        <v>1</v>
      </c>
      <c r="B18" s="22" t="s">
        <v>51</v>
      </c>
      <c r="C18" s="48">
        <f>SUM(D18:I18,K18,M18,O18,Q18,S18)</f>
        <v>14066602.5</v>
      </c>
      <c r="D18" s="43"/>
      <c r="E18" s="43"/>
      <c r="F18" s="43"/>
      <c r="G18" s="43"/>
      <c r="H18" s="43"/>
      <c r="I18" s="43"/>
      <c r="J18" s="46"/>
      <c r="K18" s="46"/>
      <c r="L18" s="12">
        <v>750</v>
      </c>
      <c r="M18" s="48">
        <f>L18*T18</f>
        <v>14066602.5</v>
      </c>
      <c r="N18" s="46"/>
      <c r="O18" s="39"/>
      <c r="P18" s="46"/>
      <c r="Q18" s="46"/>
      <c r="R18" s="42"/>
      <c r="S18" s="46"/>
      <c r="T18" s="98">
        <v>18755.47</v>
      </c>
      <c r="U18" s="98"/>
      <c r="V18" s="98" t="s">
        <v>84</v>
      </c>
      <c r="W18" s="98"/>
      <c r="X18" s="98"/>
    </row>
    <row r="19" spans="1:25" ht="25.5" customHeight="1" x14ac:dyDescent="0.25">
      <c r="A19" s="70">
        <v>2</v>
      </c>
      <c r="B19" s="22" t="s">
        <v>48</v>
      </c>
      <c r="C19" s="48">
        <f t="shared" ref="C19:C28" si="2">SUM(D19:I19,K19,M19,O19,Q19,S19)</f>
        <v>16363561.364999998</v>
      </c>
      <c r="D19" s="102"/>
      <c r="E19" s="102">
        <f>3962.88*'1'!I21</f>
        <v>4583070.72</v>
      </c>
      <c r="F19" s="102"/>
      <c r="G19" s="41">
        <f>418.02*'1'!I21</f>
        <v>483440.13</v>
      </c>
      <c r="H19" s="41">
        <f>699.87*'1'!J21</f>
        <v>809399.65500000003</v>
      </c>
      <c r="I19" s="41">
        <f>934.5*'1'!I21</f>
        <v>1080749.25</v>
      </c>
      <c r="J19" s="42"/>
      <c r="K19" s="42"/>
      <c r="L19" s="52"/>
      <c r="M19" s="42"/>
      <c r="N19" s="42"/>
      <c r="O19" s="52"/>
      <c r="P19" s="42">
        <v>900</v>
      </c>
      <c r="Q19" s="21">
        <f>8133.94*'1'!I21</f>
        <v>9406901.6099999994</v>
      </c>
      <c r="R19" s="42"/>
      <c r="S19" s="42"/>
      <c r="T19" s="98"/>
      <c r="U19" s="98"/>
      <c r="V19" s="98" t="s">
        <v>84</v>
      </c>
      <c r="W19" s="98"/>
      <c r="X19" s="98"/>
    </row>
    <row r="20" spans="1:25" ht="25.5" customHeight="1" x14ac:dyDescent="0.25">
      <c r="A20" s="70">
        <v>3</v>
      </c>
      <c r="B20" s="17" t="s">
        <v>55</v>
      </c>
      <c r="C20" s="48">
        <f t="shared" si="2"/>
        <v>9608917</v>
      </c>
      <c r="D20" s="102"/>
      <c r="E20" s="102"/>
      <c r="F20" s="102"/>
      <c r="G20" s="102"/>
      <c r="H20" s="102"/>
      <c r="I20" s="102"/>
      <c r="J20" s="42"/>
      <c r="K20" s="42"/>
      <c r="L20" s="66">
        <v>970</v>
      </c>
      <c r="M20" s="21">
        <f>L20*T17</f>
        <v>9608917</v>
      </c>
      <c r="N20" s="42"/>
      <c r="O20" s="66"/>
      <c r="P20" s="42"/>
      <c r="Q20" s="42"/>
      <c r="R20" s="42"/>
      <c r="S20" s="42"/>
      <c r="T20" s="98"/>
      <c r="U20" s="98"/>
      <c r="V20" s="113" t="s">
        <v>84</v>
      </c>
      <c r="W20" s="98"/>
      <c r="X20" s="98"/>
    </row>
    <row r="21" spans="1:25" ht="25.5" customHeight="1" x14ac:dyDescent="0.25">
      <c r="A21" s="70">
        <v>4</v>
      </c>
      <c r="B21" s="17" t="s">
        <v>95</v>
      </c>
      <c r="C21" s="48">
        <f t="shared" si="2"/>
        <v>24065143.557</v>
      </c>
      <c r="D21" s="102"/>
      <c r="E21" s="102"/>
      <c r="F21" s="102"/>
      <c r="G21" s="102"/>
      <c r="H21" s="102"/>
      <c r="I21" s="102"/>
      <c r="J21" s="42"/>
      <c r="K21" s="42"/>
      <c r="L21" s="66">
        <v>1283.0999999999999</v>
      </c>
      <c r="M21" s="21">
        <f>L21*T18</f>
        <v>24065143.557</v>
      </c>
      <c r="N21" s="42"/>
      <c r="O21" s="66"/>
      <c r="P21" s="42"/>
      <c r="Q21" s="42"/>
      <c r="R21" s="42"/>
      <c r="S21" s="42"/>
      <c r="T21" s="98"/>
      <c r="U21" s="98"/>
      <c r="V21" s="113" t="s">
        <v>84</v>
      </c>
      <c r="W21" s="99"/>
      <c r="X21" s="98"/>
    </row>
    <row r="22" spans="1:25" ht="25.5" customHeight="1" x14ac:dyDescent="0.25">
      <c r="A22" s="70">
        <v>5</v>
      </c>
      <c r="B22" s="22" t="s">
        <v>58</v>
      </c>
      <c r="C22" s="48">
        <f t="shared" si="2"/>
        <v>17123744.109999999</v>
      </c>
      <c r="D22" s="102"/>
      <c r="E22" s="102"/>
      <c r="F22" s="102"/>
      <c r="G22" s="102"/>
      <c r="H22" s="102"/>
      <c r="I22" s="102"/>
      <c r="J22" s="42"/>
      <c r="K22" s="42"/>
      <c r="L22" s="66">
        <v>913</v>
      </c>
      <c r="M22" s="21">
        <f>L22*T18</f>
        <v>17123744.109999999</v>
      </c>
      <c r="N22" s="42"/>
      <c r="O22" s="66"/>
      <c r="P22" s="42"/>
      <c r="Q22" s="42"/>
      <c r="R22" s="42"/>
      <c r="S22" s="42"/>
      <c r="T22" s="98"/>
      <c r="U22" s="98"/>
      <c r="V22" s="113" t="s">
        <v>84</v>
      </c>
      <c r="W22" s="98"/>
      <c r="X22" s="98"/>
    </row>
    <row r="23" spans="1:25" ht="25.5" customHeight="1" x14ac:dyDescent="0.25">
      <c r="A23" s="70">
        <v>6</v>
      </c>
      <c r="B23" s="17" t="s">
        <v>61</v>
      </c>
      <c r="C23" s="48">
        <f t="shared" si="2"/>
        <v>9608917</v>
      </c>
      <c r="D23" s="102"/>
      <c r="E23" s="102"/>
      <c r="F23" s="102"/>
      <c r="G23" s="102"/>
      <c r="H23" s="102"/>
      <c r="I23" s="102"/>
      <c r="J23" s="42"/>
      <c r="K23" s="42"/>
      <c r="L23" s="66">
        <v>970</v>
      </c>
      <c r="M23" s="21">
        <f>L23*T17</f>
        <v>9608917</v>
      </c>
      <c r="N23" s="42"/>
      <c r="O23" s="66"/>
      <c r="P23" s="42"/>
      <c r="Q23" s="42"/>
      <c r="R23" s="42"/>
      <c r="S23" s="42"/>
      <c r="T23" s="98"/>
      <c r="U23" s="98"/>
      <c r="V23" s="113" t="s">
        <v>84</v>
      </c>
      <c r="W23" s="98"/>
      <c r="X23" s="98"/>
    </row>
    <row r="24" spans="1:25" ht="25.5" customHeight="1" x14ac:dyDescent="0.25">
      <c r="A24" s="70">
        <v>7</v>
      </c>
      <c r="B24" s="22" t="s">
        <v>60</v>
      </c>
      <c r="C24" s="48">
        <f t="shared" si="2"/>
        <v>14805568.018000001</v>
      </c>
      <c r="D24" s="102"/>
      <c r="E24" s="102"/>
      <c r="F24" s="102"/>
      <c r="G24" s="102"/>
      <c r="H24" s="102"/>
      <c r="I24" s="102"/>
      <c r="J24" s="42"/>
      <c r="K24" s="42"/>
      <c r="L24" s="66">
        <v>789.4</v>
      </c>
      <c r="M24" s="21">
        <f>L24*T18</f>
        <v>14805568.018000001</v>
      </c>
      <c r="N24" s="42"/>
      <c r="O24" s="66"/>
      <c r="P24" s="42"/>
      <c r="Q24" s="42"/>
      <c r="R24" s="42"/>
      <c r="S24" s="42"/>
      <c r="T24" s="98"/>
      <c r="U24" s="98"/>
      <c r="V24" s="113" t="s">
        <v>89</v>
      </c>
      <c r="W24" s="98" t="s">
        <v>88</v>
      </c>
      <c r="X24" s="98"/>
    </row>
    <row r="25" spans="1:25" ht="25.5" customHeight="1" x14ac:dyDescent="0.25">
      <c r="A25" s="70">
        <v>8</v>
      </c>
      <c r="B25" s="22" t="s">
        <v>50</v>
      </c>
      <c r="C25" s="48">
        <f t="shared" si="2"/>
        <v>6376154.4559999993</v>
      </c>
      <c r="D25" s="41">
        <f>970*'1'!I27</f>
        <v>885416</v>
      </c>
      <c r="E25" s="102">
        <f>3962.88*'1'!I27</f>
        <v>3617316.8640000001</v>
      </c>
      <c r="F25" s="41"/>
      <c r="G25" s="41">
        <f>418.02*'1'!I27</f>
        <v>381568.65599999996</v>
      </c>
      <c r="H25" s="41">
        <f>699.87*'1'!J27</f>
        <v>638841.33600000001</v>
      </c>
      <c r="I25" s="41">
        <f>934.5*'1'!I27</f>
        <v>853011.6</v>
      </c>
      <c r="J25" s="112"/>
      <c r="K25" s="38"/>
      <c r="L25" s="39"/>
      <c r="M25" s="38"/>
      <c r="N25" s="38"/>
      <c r="O25" s="40"/>
      <c r="P25" s="38"/>
      <c r="Q25" s="38"/>
      <c r="R25" s="38"/>
      <c r="S25" s="38"/>
      <c r="T25" s="98"/>
      <c r="U25" s="98"/>
      <c r="V25" s="113" t="s">
        <v>86</v>
      </c>
      <c r="W25" s="113" t="s">
        <v>101</v>
      </c>
      <c r="X25" s="98"/>
    </row>
    <row r="26" spans="1:25" ht="25.5" customHeight="1" x14ac:dyDescent="0.25">
      <c r="A26" s="70">
        <v>9</v>
      </c>
      <c r="B26" s="22" t="s">
        <v>96</v>
      </c>
      <c r="C26" s="48">
        <v>7627697</v>
      </c>
      <c r="D26" s="41"/>
      <c r="E26" s="102"/>
      <c r="F26" s="41"/>
      <c r="G26" s="41"/>
      <c r="H26" s="41"/>
      <c r="I26" s="41"/>
      <c r="J26" s="112"/>
      <c r="K26" s="38"/>
      <c r="L26" s="39">
        <v>770</v>
      </c>
      <c r="M26" s="21">
        <f>L26*T17</f>
        <v>7627697</v>
      </c>
      <c r="N26" s="38"/>
      <c r="O26" s="40"/>
      <c r="P26" s="38"/>
      <c r="Q26" s="38"/>
      <c r="R26" s="38"/>
      <c r="S26" s="38"/>
    </row>
    <row r="27" spans="1:25" ht="25.5" customHeight="1" x14ac:dyDescent="0.25">
      <c r="A27" s="70">
        <v>10</v>
      </c>
      <c r="B27" s="22" t="s">
        <v>63</v>
      </c>
      <c r="C27" s="48">
        <f t="shared" si="2"/>
        <v>20645138.5264</v>
      </c>
      <c r="D27" s="102"/>
      <c r="E27" s="102">
        <f>3962.88*'1'!I29</f>
        <v>8053840.2816000003</v>
      </c>
      <c r="F27" s="102"/>
      <c r="G27" s="41">
        <f>418.02*'1'!I29</f>
        <v>849550.40639999998</v>
      </c>
      <c r="H27" s="41">
        <f>699.87*'1'!J29</f>
        <v>1422359.7984</v>
      </c>
      <c r="I27" s="41">
        <f>934.5*'1'!I29</f>
        <v>1899203.04</v>
      </c>
      <c r="J27" s="42"/>
      <c r="K27" s="42"/>
      <c r="L27" s="68">
        <v>850</v>
      </c>
      <c r="M27" s="21">
        <f>L27*T17</f>
        <v>8420185</v>
      </c>
      <c r="N27" s="42"/>
      <c r="O27" s="68"/>
      <c r="P27" s="42"/>
      <c r="Q27" s="42"/>
      <c r="R27" s="42"/>
      <c r="S27" s="42"/>
      <c r="T27" s="98"/>
      <c r="U27" s="98"/>
      <c r="V27" s="98" t="s">
        <v>84</v>
      </c>
      <c r="W27" s="98"/>
      <c r="X27" s="98"/>
    </row>
    <row r="28" spans="1:25" ht="25.5" customHeight="1" x14ac:dyDescent="0.25">
      <c r="A28" s="70">
        <v>11</v>
      </c>
      <c r="B28" s="17" t="s">
        <v>47</v>
      </c>
      <c r="C28" s="48">
        <f t="shared" si="2"/>
        <v>29861172.6336</v>
      </c>
      <c r="D28" s="102"/>
      <c r="E28" s="102">
        <f>3962.88*'1'!I30</f>
        <v>29861172.6336</v>
      </c>
      <c r="F28" s="102"/>
      <c r="G28" s="102"/>
      <c r="H28" s="102"/>
      <c r="I28" s="102"/>
      <c r="J28" s="42"/>
      <c r="K28" s="42"/>
      <c r="L28" s="68"/>
      <c r="M28" s="21"/>
      <c r="N28" s="42"/>
      <c r="O28" s="68"/>
      <c r="P28" s="42"/>
      <c r="Q28" s="42"/>
      <c r="R28" s="42"/>
      <c r="S28" s="42"/>
      <c r="T28" s="98"/>
      <c r="U28" s="98"/>
      <c r="V28" s="98" t="s">
        <v>84</v>
      </c>
      <c r="W28" s="98"/>
      <c r="X28" s="98"/>
    </row>
    <row r="29" spans="1:25" ht="25.5" customHeight="1" x14ac:dyDescent="0.25">
      <c r="A29" s="70"/>
      <c r="B29" s="22"/>
      <c r="C29" s="48"/>
      <c r="D29" s="41"/>
      <c r="E29" s="102"/>
      <c r="F29" s="41"/>
      <c r="G29" s="41"/>
      <c r="H29" s="41"/>
      <c r="I29" s="41"/>
      <c r="J29" s="112"/>
      <c r="K29" s="38"/>
      <c r="L29" s="39"/>
      <c r="M29" s="38"/>
      <c r="N29" s="38"/>
      <c r="O29" s="40"/>
      <c r="P29" s="38"/>
      <c r="Q29" s="38"/>
      <c r="R29" s="38"/>
      <c r="S29" s="38"/>
      <c r="T29" s="98"/>
      <c r="U29" s="98"/>
      <c r="V29" s="98"/>
      <c r="W29" s="98"/>
      <c r="X29" s="98"/>
    </row>
    <row r="30" spans="1:25" s="51" customFormat="1" ht="23.25" customHeight="1" x14ac:dyDescent="0.25">
      <c r="A30" s="58"/>
      <c r="B30" s="71" t="s">
        <v>26</v>
      </c>
      <c r="C30" s="69">
        <f t="shared" ref="C30:I30" si="3">SUM(C18:C29)</f>
        <v>170152616.16600001</v>
      </c>
      <c r="D30" s="69">
        <f t="shared" si="3"/>
        <v>885416</v>
      </c>
      <c r="E30" s="69">
        <f t="shared" si="3"/>
        <v>46115400.499200001</v>
      </c>
      <c r="F30" s="50">
        <f t="shared" si="3"/>
        <v>0</v>
      </c>
      <c r="G30" s="50">
        <f t="shared" si="3"/>
        <v>1714559.1924000001</v>
      </c>
      <c r="H30" s="50">
        <f t="shared" si="3"/>
        <v>2870600.7894000001</v>
      </c>
      <c r="I30" s="50">
        <f t="shared" si="3"/>
        <v>3832963.89</v>
      </c>
      <c r="J30" s="26" t="s">
        <v>27</v>
      </c>
      <c r="K30" s="50">
        <f>SUM(K18:K29)</f>
        <v>0</v>
      </c>
      <c r="L30" s="26" t="s">
        <v>27</v>
      </c>
      <c r="M30" s="50">
        <f>SUM(M18:M29)</f>
        <v>105326774.185</v>
      </c>
      <c r="N30" s="26" t="s">
        <v>27</v>
      </c>
      <c r="O30" s="50">
        <f>SUM(O18:O29)</f>
        <v>0</v>
      </c>
      <c r="P30" s="26" t="s">
        <v>27</v>
      </c>
      <c r="Q30" s="50">
        <f>SUM(Q18:Q29)</f>
        <v>9406901.6099999994</v>
      </c>
      <c r="R30" s="26" t="s">
        <v>27</v>
      </c>
      <c r="S30" s="50">
        <f>SUM(S18:S29)</f>
        <v>0</v>
      </c>
      <c r="T30" s="100"/>
      <c r="U30" s="100"/>
      <c r="V30" s="100"/>
      <c r="W30" s="100"/>
      <c r="X30" s="100"/>
    </row>
    <row r="31" spans="1:25" s="51" customFormat="1" ht="23.25" customHeight="1" x14ac:dyDescent="0.25">
      <c r="A31" s="123" t="s">
        <v>45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24"/>
      <c r="R31" s="124"/>
      <c r="S31" s="125"/>
      <c r="T31" s="100"/>
      <c r="U31" s="100"/>
      <c r="V31" s="100"/>
      <c r="W31" s="100"/>
      <c r="X31" s="100"/>
    </row>
    <row r="32" spans="1:25" s="51" customFormat="1" ht="23.25" customHeight="1" x14ac:dyDescent="0.25">
      <c r="A32" s="70">
        <v>1</v>
      </c>
      <c r="B32" s="22" t="s">
        <v>62</v>
      </c>
      <c r="C32" s="48">
        <f t="shared" ref="C32:C43" si="4">SUM(D32:I32,K32,M32,O32,Q32,S32)</f>
        <v>11474232</v>
      </c>
      <c r="D32" s="73"/>
      <c r="E32" s="73"/>
      <c r="F32" s="73"/>
      <c r="G32" s="73"/>
      <c r="H32" s="73"/>
      <c r="I32" s="73"/>
      <c r="J32" s="42"/>
      <c r="K32" s="42"/>
      <c r="L32" s="73">
        <v>1100</v>
      </c>
      <c r="M32" s="21">
        <f>L32*T32</f>
        <v>11474232</v>
      </c>
      <c r="N32" s="42"/>
      <c r="O32" s="73"/>
      <c r="P32" s="42"/>
      <c r="Q32" s="42"/>
      <c r="R32" s="42"/>
      <c r="S32" s="42"/>
      <c r="T32" s="98">
        <v>10431.120000000001</v>
      </c>
      <c r="U32" s="98"/>
      <c r="V32" s="98" t="s">
        <v>84</v>
      </c>
      <c r="W32" s="98"/>
      <c r="X32" s="98"/>
      <c r="Y32" s="47"/>
    </row>
    <row r="33" spans="1:25" s="51" customFormat="1" ht="23.25" customHeight="1" x14ac:dyDescent="0.25">
      <c r="A33" s="70">
        <v>2</v>
      </c>
      <c r="B33" s="22" t="s">
        <v>59</v>
      </c>
      <c r="C33" s="109">
        <f t="shared" si="4"/>
        <v>21258622.560000002</v>
      </c>
      <c r="D33" s="39"/>
      <c r="E33" s="39"/>
      <c r="F33" s="39"/>
      <c r="G33" s="39"/>
      <c r="H33" s="39"/>
      <c r="I33" s="39"/>
      <c r="J33" s="46"/>
      <c r="K33" s="46"/>
      <c r="L33" s="66">
        <v>2038</v>
      </c>
      <c r="M33" s="21">
        <f>L33*T32</f>
        <v>21258622.560000002</v>
      </c>
      <c r="N33" s="46"/>
      <c r="O33" s="39"/>
      <c r="P33" s="42"/>
      <c r="Q33" s="46"/>
      <c r="R33" s="42"/>
      <c r="S33" s="46"/>
      <c r="T33" s="98">
        <v>19749.509999999998</v>
      </c>
      <c r="U33" s="98"/>
      <c r="V33" s="98" t="s">
        <v>84</v>
      </c>
      <c r="W33" s="98"/>
      <c r="X33" s="98"/>
      <c r="Y33" s="47"/>
    </row>
    <row r="34" spans="1:25" s="51" customFormat="1" ht="23.25" customHeight="1" x14ac:dyDescent="0.25">
      <c r="A34" s="70">
        <v>3</v>
      </c>
      <c r="B34" s="22" t="s">
        <v>71</v>
      </c>
      <c r="C34" s="48">
        <f t="shared" si="4"/>
        <v>22109576.444999997</v>
      </c>
      <c r="D34" s="39"/>
      <c r="E34" s="39"/>
      <c r="F34" s="39"/>
      <c r="G34" s="39"/>
      <c r="H34" s="39"/>
      <c r="I34" s="39"/>
      <c r="J34" s="46"/>
      <c r="K34" s="46"/>
      <c r="L34" s="66">
        <v>1119.5</v>
      </c>
      <c r="M34" s="21">
        <f>L34*T33</f>
        <v>22109576.444999997</v>
      </c>
      <c r="N34" s="46"/>
      <c r="O34" s="39"/>
      <c r="P34" s="42"/>
      <c r="Q34" s="46"/>
      <c r="R34" s="42"/>
      <c r="S34" s="46"/>
      <c r="T34" s="98"/>
      <c r="U34" s="98"/>
      <c r="V34" s="98" t="s">
        <v>85</v>
      </c>
      <c r="W34" s="98"/>
      <c r="X34" s="98"/>
      <c r="Y34" s="47"/>
    </row>
    <row r="35" spans="1:25" s="51" customFormat="1" ht="23.25" customHeight="1" x14ac:dyDescent="0.25">
      <c r="A35" s="70">
        <v>4</v>
      </c>
      <c r="B35" s="22" t="s">
        <v>72</v>
      </c>
      <c r="C35" s="109">
        <f t="shared" si="4"/>
        <v>25307022.114</v>
      </c>
      <c r="D35" s="102"/>
      <c r="E35" s="102"/>
      <c r="F35" s="102"/>
      <c r="G35" s="102"/>
      <c r="H35" s="102"/>
      <c r="I35" s="102"/>
      <c r="J35" s="42"/>
      <c r="K35" s="42"/>
      <c r="L35" s="102">
        <v>1281.4000000000001</v>
      </c>
      <c r="M35" s="21">
        <f>L35*T33</f>
        <v>25307022.114</v>
      </c>
      <c r="N35" s="42"/>
      <c r="O35" s="39"/>
      <c r="P35" s="42"/>
      <c r="Q35" s="46"/>
      <c r="R35" s="42"/>
      <c r="S35" s="46"/>
      <c r="T35" s="98"/>
      <c r="U35" s="98"/>
      <c r="V35" s="98" t="s">
        <v>84</v>
      </c>
      <c r="W35" s="98"/>
      <c r="X35" s="98"/>
      <c r="Y35" s="47"/>
    </row>
    <row r="36" spans="1:25" s="51" customFormat="1" ht="23.25" customHeight="1" x14ac:dyDescent="0.25">
      <c r="A36" s="70">
        <v>5</v>
      </c>
      <c r="B36" s="22" t="s">
        <v>73</v>
      </c>
      <c r="C36" s="48">
        <f t="shared" si="4"/>
        <v>25423544.222999997</v>
      </c>
      <c r="D36" s="39"/>
      <c r="E36" s="39"/>
      <c r="F36" s="39"/>
      <c r="G36" s="39"/>
      <c r="H36" s="39"/>
      <c r="I36" s="39"/>
      <c r="J36" s="46"/>
      <c r="K36" s="46"/>
      <c r="L36" s="66">
        <v>1287.3</v>
      </c>
      <c r="M36" s="21">
        <f>L36*T33</f>
        <v>25423544.222999997</v>
      </c>
      <c r="N36" s="46"/>
      <c r="O36" s="39"/>
      <c r="P36" s="42"/>
      <c r="Q36" s="46"/>
      <c r="R36" s="42"/>
      <c r="S36" s="46"/>
      <c r="T36" s="98"/>
      <c r="U36" s="98"/>
      <c r="V36" s="98" t="s">
        <v>85</v>
      </c>
      <c r="W36" s="98"/>
      <c r="X36" s="98"/>
      <c r="Y36" s="47"/>
    </row>
    <row r="37" spans="1:25" s="51" customFormat="1" ht="23.25" customHeight="1" x14ac:dyDescent="0.25">
      <c r="A37" s="70">
        <v>6</v>
      </c>
      <c r="B37" s="22" t="s">
        <v>74</v>
      </c>
      <c r="C37" s="48">
        <f t="shared" si="4"/>
        <v>4172448.0000000005</v>
      </c>
      <c r="D37" s="39"/>
      <c r="E37" s="39"/>
      <c r="F37" s="39"/>
      <c r="G37" s="39"/>
      <c r="H37" s="39"/>
      <c r="I37" s="39"/>
      <c r="J37" s="46"/>
      <c r="K37" s="46"/>
      <c r="L37" s="78">
        <v>400</v>
      </c>
      <c r="M37" s="21">
        <f>L37*T32</f>
        <v>4172448.0000000005</v>
      </c>
      <c r="N37" s="46"/>
      <c r="O37" s="39"/>
      <c r="P37" s="42"/>
      <c r="Q37" s="46"/>
      <c r="R37" s="42"/>
      <c r="S37" s="46"/>
      <c r="T37" s="98"/>
      <c r="U37" s="98"/>
      <c r="V37" s="113" t="s">
        <v>90</v>
      </c>
      <c r="W37" s="98" t="s">
        <v>91</v>
      </c>
      <c r="X37" s="98"/>
      <c r="Y37" s="47"/>
    </row>
    <row r="38" spans="1:25" s="51" customFormat="1" ht="23.25" customHeight="1" x14ac:dyDescent="0.25">
      <c r="A38" s="70">
        <v>7</v>
      </c>
      <c r="B38" s="22" t="s">
        <v>75</v>
      </c>
      <c r="C38" s="48">
        <f t="shared" si="4"/>
        <v>4172448.0000000005</v>
      </c>
      <c r="D38" s="39"/>
      <c r="E38" s="39"/>
      <c r="F38" s="39"/>
      <c r="G38" s="39"/>
      <c r="H38" s="39"/>
      <c r="I38" s="39"/>
      <c r="J38" s="46"/>
      <c r="K38" s="46"/>
      <c r="L38" s="78">
        <v>400</v>
      </c>
      <c r="M38" s="21">
        <f>L38*T32</f>
        <v>4172448.0000000005</v>
      </c>
      <c r="N38" s="46"/>
      <c r="O38" s="39"/>
      <c r="P38" s="42"/>
      <c r="Q38" s="46"/>
      <c r="R38" s="42"/>
      <c r="S38" s="46"/>
      <c r="T38" s="98"/>
      <c r="U38" s="98"/>
      <c r="V38" s="113" t="s">
        <v>87</v>
      </c>
      <c r="W38" s="98" t="s">
        <v>92</v>
      </c>
      <c r="X38" s="98"/>
      <c r="Y38" s="47"/>
    </row>
    <row r="39" spans="1:25" s="51" customFormat="1" ht="23.25" customHeight="1" x14ac:dyDescent="0.25">
      <c r="A39" s="70">
        <v>8</v>
      </c>
      <c r="B39" s="22" t="s">
        <v>67</v>
      </c>
      <c r="C39" s="48">
        <f t="shared" si="4"/>
        <v>8031962.4000000004</v>
      </c>
      <c r="D39" s="39"/>
      <c r="E39" s="39"/>
      <c r="F39" s="39"/>
      <c r="G39" s="39"/>
      <c r="H39" s="39"/>
      <c r="I39" s="39"/>
      <c r="J39" s="46"/>
      <c r="K39" s="46"/>
      <c r="L39" s="66">
        <v>770</v>
      </c>
      <c r="M39" s="21">
        <f>L39*T32</f>
        <v>8031962.4000000004</v>
      </c>
      <c r="N39" s="46"/>
      <c r="O39" s="39"/>
      <c r="P39" s="42"/>
      <c r="Q39" s="46"/>
      <c r="R39" s="42"/>
      <c r="S39" s="46"/>
      <c r="T39" s="98"/>
      <c r="U39" s="98"/>
      <c r="V39" s="98" t="s">
        <v>84</v>
      </c>
      <c r="W39" s="98"/>
      <c r="X39" s="98"/>
      <c r="Y39" s="47"/>
    </row>
    <row r="40" spans="1:25" s="51" customFormat="1" ht="23.25" customHeight="1" x14ac:dyDescent="0.25">
      <c r="A40" s="70">
        <v>9</v>
      </c>
      <c r="B40" s="22" t="s">
        <v>68</v>
      </c>
      <c r="C40" s="48">
        <f t="shared" si="4"/>
        <v>8031962.4000000004</v>
      </c>
      <c r="D40" s="39"/>
      <c r="E40" s="39"/>
      <c r="F40" s="39"/>
      <c r="G40" s="39"/>
      <c r="H40" s="39"/>
      <c r="I40" s="39"/>
      <c r="J40" s="46"/>
      <c r="K40" s="46"/>
      <c r="L40" s="78">
        <v>770</v>
      </c>
      <c r="M40" s="21">
        <f>L40*T32</f>
        <v>8031962.4000000004</v>
      </c>
      <c r="N40" s="46"/>
      <c r="O40" s="39"/>
      <c r="P40" s="42"/>
      <c r="Q40" s="46"/>
      <c r="R40" s="42"/>
      <c r="S40" s="46"/>
      <c r="T40" s="98"/>
      <c r="U40" s="98"/>
      <c r="V40" s="98" t="s">
        <v>84</v>
      </c>
      <c r="W40" s="98"/>
      <c r="X40" s="98"/>
      <c r="Y40" s="47"/>
    </row>
    <row r="41" spans="1:25" s="51" customFormat="1" ht="23.25" customHeight="1" x14ac:dyDescent="0.25">
      <c r="A41" s="70">
        <v>10</v>
      </c>
      <c r="B41" s="22" t="s">
        <v>66</v>
      </c>
      <c r="C41" s="48">
        <f t="shared" si="4"/>
        <v>10326808.800000001</v>
      </c>
      <c r="D41" s="39"/>
      <c r="E41" s="39"/>
      <c r="F41" s="39"/>
      <c r="G41" s="39"/>
      <c r="H41" s="39"/>
      <c r="I41" s="39"/>
      <c r="J41" s="46"/>
      <c r="K41" s="46"/>
      <c r="L41" s="66">
        <v>990</v>
      </c>
      <c r="M41" s="21">
        <f>L41*T32</f>
        <v>10326808.800000001</v>
      </c>
      <c r="N41" s="46"/>
      <c r="O41" s="39"/>
      <c r="P41" s="42"/>
      <c r="Q41" s="46"/>
      <c r="R41" s="42"/>
      <c r="S41" s="46"/>
      <c r="T41" s="98"/>
      <c r="U41" s="98"/>
      <c r="V41" s="98" t="s">
        <v>84</v>
      </c>
      <c r="W41" s="98"/>
      <c r="X41" s="98"/>
      <c r="Y41" s="47"/>
    </row>
    <row r="42" spans="1:25" s="51" customFormat="1" ht="23.25" customHeight="1" x14ac:dyDescent="0.25">
      <c r="A42" s="70">
        <v>11</v>
      </c>
      <c r="B42" s="22" t="s">
        <v>69</v>
      </c>
      <c r="C42" s="48">
        <f t="shared" si="4"/>
        <v>8031962.4000000004</v>
      </c>
      <c r="D42" s="39"/>
      <c r="E42" s="39"/>
      <c r="F42" s="39"/>
      <c r="G42" s="39"/>
      <c r="H42" s="39"/>
      <c r="I42" s="39"/>
      <c r="J42" s="46"/>
      <c r="K42" s="46"/>
      <c r="L42" s="78">
        <v>770</v>
      </c>
      <c r="M42" s="21">
        <f>L42*T32</f>
        <v>8031962.4000000004</v>
      </c>
      <c r="N42" s="46"/>
      <c r="O42" s="39"/>
      <c r="P42" s="42"/>
      <c r="Q42" s="46"/>
      <c r="R42" s="42"/>
      <c r="S42" s="46"/>
      <c r="T42" s="98"/>
      <c r="U42" s="98"/>
      <c r="V42" s="98" t="s">
        <v>84</v>
      </c>
      <c r="W42" s="98"/>
      <c r="X42" s="98"/>
      <c r="Y42" s="47"/>
    </row>
    <row r="43" spans="1:25" s="51" customFormat="1" ht="23.25" customHeight="1" x14ac:dyDescent="0.25">
      <c r="A43" s="70">
        <v>12</v>
      </c>
      <c r="B43" s="22" t="s">
        <v>80</v>
      </c>
      <c r="C43" s="48">
        <f t="shared" si="4"/>
        <v>19749510</v>
      </c>
      <c r="D43" s="39"/>
      <c r="E43" s="39"/>
      <c r="F43" s="39"/>
      <c r="G43" s="39"/>
      <c r="H43" s="39"/>
      <c r="I43" s="39"/>
      <c r="J43" s="46"/>
      <c r="K43" s="46"/>
      <c r="L43" s="78">
        <v>1000</v>
      </c>
      <c r="M43" s="21">
        <f>L43*T33</f>
        <v>19749510</v>
      </c>
      <c r="N43" s="46"/>
      <c r="O43" s="39"/>
      <c r="P43" s="42"/>
      <c r="Q43" s="46"/>
      <c r="R43" s="42"/>
      <c r="S43" s="46"/>
      <c r="T43" s="98"/>
      <c r="U43" s="98"/>
      <c r="V43" s="98" t="s">
        <v>84</v>
      </c>
      <c r="W43" s="98"/>
      <c r="X43" s="98"/>
      <c r="Y43" s="47"/>
    </row>
    <row r="44" spans="1:25" s="51" customFormat="1" ht="23.25" customHeight="1" x14ac:dyDescent="0.25">
      <c r="A44" s="77"/>
      <c r="B44" s="22"/>
      <c r="C44" s="48"/>
      <c r="D44" s="39"/>
      <c r="E44" s="39"/>
      <c r="F44" s="39"/>
      <c r="G44" s="39"/>
      <c r="H44" s="39"/>
      <c r="I44" s="39"/>
      <c r="J44" s="46"/>
      <c r="K44" s="46"/>
      <c r="L44" s="56"/>
      <c r="M44" s="38"/>
      <c r="N44" s="46"/>
      <c r="O44" s="39"/>
      <c r="P44" s="42"/>
      <c r="Q44" s="46"/>
      <c r="R44" s="42"/>
      <c r="S44" s="46"/>
      <c r="T44" s="100"/>
      <c r="U44" s="100"/>
      <c r="V44" s="100"/>
      <c r="W44" s="100"/>
      <c r="X44" s="100"/>
    </row>
    <row r="45" spans="1:25" s="51" customFormat="1" ht="23.25" customHeight="1" x14ac:dyDescent="0.2">
      <c r="A45" s="80"/>
      <c r="B45" s="91" t="s">
        <v>26</v>
      </c>
      <c r="C45" s="50">
        <f t="shared" ref="C45:I45" si="5">SUM(C32:C44)</f>
        <v>168090099.34200001</v>
      </c>
      <c r="D45" s="50">
        <f t="shared" si="5"/>
        <v>0</v>
      </c>
      <c r="E45" s="50">
        <f t="shared" si="5"/>
        <v>0</v>
      </c>
      <c r="F45" s="50">
        <f t="shared" si="5"/>
        <v>0</v>
      </c>
      <c r="G45" s="50">
        <f t="shared" si="5"/>
        <v>0</v>
      </c>
      <c r="H45" s="50">
        <f t="shared" si="5"/>
        <v>0</v>
      </c>
      <c r="I45" s="50">
        <f t="shared" si="5"/>
        <v>0</v>
      </c>
      <c r="J45" s="26" t="s">
        <v>27</v>
      </c>
      <c r="K45" s="50">
        <f>SUM(K32:K44)</f>
        <v>0</v>
      </c>
      <c r="L45" s="26" t="s">
        <v>27</v>
      </c>
      <c r="M45" s="50">
        <f>SUM(M32:M44)</f>
        <v>168090099.34200001</v>
      </c>
      <c r="N45" s="26" t="s">
        <v>27</v>
      </c>
      <c r="O45" s="50">
        <f>SUM(O32:O44)</f>
        <v>0</v>
      </c>
      <c r="P45" s="26" t="s">
        <v>27</v>
      </c>
      <c r="Q45" s="50">
        <f>SUM(Q32:Q44)</f>
        <v>0</v>
      </c>
      <c r="R45" s="26" t="s">
        <v>27</v>
      </c>
      <c r="S45" s="50">
        <f>SUM(S32:S44)</f>
        <v>0</v>
      </c>
    </row>
    <row r="46" spans="1:25" ht="24" customHeight="1" x14ac:dyDescent="0.25">
      <c r="A46" s="92"/>
      <c r="B46" s="93"/>
    </row>
    <row r="47" spans="1:25" ht="21.75" customHeight="1" x14ac:dyDescent="0.25">
      <c r="A47" s="94"/>
      <c r="B47" s="93"/>
    </row>
    <row r="48" spans="1:25" ht="21.75" customHeight="1" x14ac:dyDescent="0.25">
      <c r="A48" s="94"/>
      <c r="B48" s="93"/>
    </row>
    <row r="49" spans="1:19" ht="21.75" customHeight="1" x14ac:dyDescent="0.25">
      <c r="A49" s="94"/>
      <c r="B49" s="93"/>
    </row>
    <row r="50" spans="1:19" ht="21.75" customHeight="1" x14ac:dyDescent="0.25">
      <c r="A50" s="94"/>
      <c r="B50" s="93"/>
    </row>
    <row r="51" spans="1:19" ht="21.75" customHeight="1" x14ac:dyDescent="0.25">
      <c r="A51" s="94"/>
      <c r="B51" s="93"/>
    </row>
    <row r="52" spans="1:19" ht="21.75" customHeight="1" x14ac:dyDescent="0.25">
      <c r="A52" s="92"/>
      <c r="B52" s="93"/>
    </row>
    <row r="53" spans="1:19" ht="21.75" customHeight="1" x14ac:dyDescent="0.25">
      <c r="A53" s="95"/>
      <c r="B53" s="93"/>
    </row>
    <row r="54" spans="1:19" s="51" customFormat="1" ht="23.25" customHeight="1" x14ac:dyDescent="0.25">
      <c r="A54" s="92"/>
      <c r="B54" s="93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</row>
    <row r="55" spans="1:19" ht="24" customHeight="1" x14ac:dyDescent="0.25"/>
    <row r="56" spans="1:19" ht="22.5" customHeight="1" x14ac:dyDescent="0.25"/>
    <row r="57" spans="1:19" ht="22.5" customHeight="1" x14ac:dyDescent="0.25"/>
    <row r="58" spans="1:19" ht="22.5" customHeight="1" x14ac:dyDescent="0.25"/>
    <row r="59" spans="1:19" s="51" customFormat="1" ht="22.5" customHeight="1" x14ac:dyDescent="0.25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</row>
  </sheetData>
  <mergeCells count="14">
    <mergeCell ref="A17:S17"/>
    <mergeCell ref="A31:S31"/>
    <mergeCell ref="Q1:S1"/>
    <mergeCell ref="A2:S2"/>
    <mergeCell ref="A7:S7"/>
    <mergeCell ref="D3:I3"/>
    <mergeCell ref="A3:A5"/>
    <mergeCell ref="B3:B5"/>
    <mergeCell ref="C3:C4"/>
    <mergeCell ref="J3:K4"/>
    <mergeCell ref="L3:M4"/>
    <mergeCell ref="N3:O4"/>
    <mergeCell ref="P3:Q4"/>
    <mergeCell ref="R3:S4"/>
  </mergeCells>
  <pageMargins left="0.11811023622047244" right="0" top="0.55118110236220474" bottom="0.31496062992125984" header="0.51181102362204722" footer="0.51181102362204722"/>
  <pageSetup paperSize="9"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view="pageBreakPreview" zoomScaleNormal="100" zoomScaleSheetLayoutView="100" workbookViewId="0">
      <selection activeCell="A7" sqref="A7:B7"/>
    </sheetView>
  </sheetViews>
  <sheetFormatPr defaultRowHeight="24" customHeight="1" x14ac:dyDescent="0.25"/>
  <cols>
    <col min="1" max="1" width="45.42578125" customWidth="1"/>
    <col min="2" max="2" width="48.5703125" customWidth="1"/>
  </cols>
  <sheetData>
    <row r="1" spans="1:9" s="1" customFormat="1" ht="83.25" customHeight="1" x14ac:dyDescent="0.25">
      <c r="A1" s="5"/>
      <c r="B1" s="53" t="s">
        <v>106</v>
      </c>
      <c r="C1" s="5"/>
      <c r="D1" s="5"/>
      <c r="E1" s="5"/>
    </row>
    <row r="2" spans="1:9" ht="115.5" customHeight="1" x14ac:dyDescent="0.25">
      <c r="A2" s="141" t="s">
        <v>81</v>
      </c>
      <c r="B2" s="141"/>
    </row>
    <row r="3" spans="1:9" ht="36" customHeight="1" x14ac:dyDescent="0.25">
      <c r="A3" s="2" t="s">
        <v>35</v>
      </c>
      <c r="B3" s="2" t="s">
        <v>41</v>
      </c>
    </row>
    <row r="4" spans="1:9" ht="18.75" customHeight="1" x14ac:dyDescent="0.25">
      <c r="A4" s="2" t="s">
        <v>0</v>
      </c>
      <c r="B4" s="2" t="s">
        <v>13</v>
      </c>
      <c r="G4" s="6"/>
      <c r="H4" s="6"/>
      <c r="I4" s="6"/>
    </row>
    <row r="5" spans="1:9" ht="24" customHeight="1" x14ac:dyDescent="0.25">
      <c r="A5" s="143" t="s">
        <v>43</v>
      </c>
      <c r="B5" s="143"/>
      <c r="G5" s="6"/>
      <c r="H5" s="7"/>
      <c r="I5" s="6"/>
    </row>
    <row r="6" spans="1:9" ht="24" customHeight="1" x14ac:dyDescent="0.25">
      <c r="A6" s="3">
        <v>8</v>
      </c>
      <c r="B6" s="3">
        <v>868</v>
      </c>
      <c r="G6" s="6"/>
      <c r="H6" s="6"/>
      <c r="I6" s="6"/>
    </row>
    <row r="7" spans="1:9" ht="24" customHeight="1" x14ac:dyDescent="0.25">
      <c r="A7" s="143" t="s">
        <v>46</v>
      </c>
      <c r="B7" s="143"/>
    </row>
    <row r="8" spans="1:9" ht="24" customHeight="1" x14ac:dyDescent="0.25">
      <c r="A8" s="103">
        <v>11</v>
      </c>
      <c r="B8" s="103">
        <f>'1'!K31</f>
        <v>1016</v>
      </c>
    </row>
    <row r="9" spans="1:9" ht="24" customHeight="1" x14ac:dyDescent="0.25">
      <c r="A9" s="143" t="s">
        <v>45</v>
      </c>
      <c r="B9" s="143"/>
    </row>
    <row r="10" spans="1:9" ht="24" customHeight="1" x14ac:dyDescent="0.25">
      <c r="A10" s="59">
        <v>12</v>
      </c>
      <c r="B10" s="59">
        <v>1198</v>
      </c>
    </row>
    <row r="11" spans="1:9" ht="24" customHeight="1" x14ac:dyDescent="0.25">
      <c r="A11" s="144" t="s">
        <v>36</v>
      </c>
      <c r="B11" s="144"/>
    </row>
    <row r="12" spans="1:9" ht="24" customHeight="1" x14ac:dyDescent="0.25">
      <c r="A12" s="142"/>
      <c r="B12" s="142"/>
    </row>
    <row r="13" spans="1:9" ht="24" customHeight="1" x14ac:dyDescent="0.25">
      <c r="I13" s="4"/>
    </row>
    <row r="14" spans="1:9" ht="24" customHeight="1" x14ac:dyDescent="0.25">
      <c r="I14" s="4"/>
    </row>
  </sheetData>
  <mergeCells count="6">
    <mergeCell ref="A2:B2"/>
    <mergeCell ref="A12:B12"/>
    <mergeCell ref="A7:B7"/>
    <mergeCell ref="A9:B9"/>
    <mergeCell ref="A11:B11"/>
    <mergeCell ref="A5:B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1</vt:lpstr>
      <vt:lpstr>2</vt:lpstr>
      <vt:lpstr>3</vt:lpstr>
      <vt:lpstr>'1'!Заголовки_для_печати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Чистяков</cp:lastModifiedBy>
  <cp:lastPrinted>2023-04-04T10:09:00Z</cp:lastPrinted>
  <dcterms:created xsi:type="dcterms:W3CDTF">2016-01-16T08:18:08Z</dcterms:created>
  <dcterms:modified xsi:type="dcterms:W3CDTF">2023-04-20T13:50:54Z</dcterms:modified>
</cp:coreProperties>
</file>