
<file path=[Content_Types].xml><?xml version="1.0" encoding="utf-8"?>
<Types xmlns="http://schemas.openxmlformats.org/package/2006/content-types">
  <Override PartName="/xl/revisions/revisionLog1211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1412.xml" ContentType="application/vnd.openxmlformats-officedocument.spreadsheetml.revisionLog+xml"/>
  <Override PartName="/xl/revisions/revisionLog1121.xml" ContentType="application/vnd.openxmlformats-officedocument.spreadsheetml.revisionLog+xml"/>
  <Override PartName="/xl/styles.xml" ContentType="application/vnd.openxmlformats-officedocument.spreadsheetml.styles+xml"/>
  <Override PartName="/xl/revisions/revisionLog14111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52111.xml" ContentType="application/vnd.openxmlformats-officedocument.spreadsheetml.revisionLog+xml"/>
  <Override PartName="/xl/revisions/revisionLog111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1721.xml" ContentType="application/vnd.openxmlformats-officedocument.spreadsheetml.revisionLog+xml"/>
  <Override PartName="/xl/revisions/revisionLog15121.xml" ContentType="application/vnd.openxmlformats-officedocument.spreadsheetml.revisionLog+xml"/>
  <Override PartName="/xl/revisions/revisionLog1251.xml" ContentType="application/vnd.openxmlformats-officedocument.spreadsheetml.revisionLog+xml"/>
  <Override PartName="/xl/revisions/revisionLog1911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1211.xml" ContentType="application/vnd.openxmlformats-officedocument.spreadsheetml.revisionLog+xml"/>
  <Override PartName="/xl/revisions/revisionLog11513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5121.xml" ContentType="application/vnd.openxmlformats-officedocument.spreadsheetml.revisionLog+xml"/>
  <Override PartName="/xl/revisions/revisionLog11312.xml" ContentType="application/vnd.openxmlformats-officedocument.spreadsheetml.revisionLog+xml"/>
  <Override PartName="/xl/revisions/revisionLog152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6111.xml" ContentType="application/vnd.openxmlformats-officedocument.spreadsheetml.revisionLog+xml"/>
  <Override PartName="/xl/revisions/revisionLog11621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91111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162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111.xml" ContentType="application/vnd.openxmlformats-officedocument.spreadsheetml.revisionLog+xml"/>
  <Default Extension="bin" ContentType="application/vnd.openxmlformats-officedocument.spreadsheetml.printerSettings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6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21121.xml" ContentType="application/vnd.openxmlformats-officedocument.spreadsheetml.revisionLog+xml"/>
  <Override PartName="/xl/revisions/revisionLog11212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2211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212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71111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18112.xml" ContentType="application/vnd.openxmlformats-officedocument.spreadsheetml.revisionLog+xml"/>
  <Override PartName="/xl/revisions/revisionLog1251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512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513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5111.xml" ContentType="application/vnd.openxmlformats-officedocument.spreadsheetml.revisionLog+xml"/>
  <Override PartName="/xl/revisions/revisionLog1812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821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172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142111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142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4211.xml" ContentType="application/vnd.openxmlformats-officedocument.spreadsheetml.revisionLog+xml"/>
  <Override PartName="/xl/revisions/revisionLog182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3121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92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11112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811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1312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14111.xml" ContentType="application/vnd.openxmlformats-officedocument.spreadsheetml.revisionLog+xml"/>
  <Override PartName="/xl/revisions/revisionLog11131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112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5121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721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6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512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2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05" windowWidth="15480" windowHeight="11580" activeTab="1"/>
  </bookViews>
  <sheets>
    <sheet name="1" sheetId="1" r:id="rId1"/>
    <sheet name="2014 " sheetId="2" r:id="rId2"/>
  </sheets>
  <definedNames>
    <definedName name="Z_167491D8_6D6D_447D_A119_5E65D8431081_.wvu.PrintArea" localSheetId="1" hidden="1">'2014 '!$A$1:$F$62</definedName>
    <definedName name="Z_16C135C9_94AB_472D_93D8_5C1DA8432321_.wvu.PrintArea" localSheetId="0" hidden="1">'1'!#REF!</definedName>
    <definedName name="Z_34CA7316_21D3_43B0_B4D3_6E9FC18023BF_.wvu.PrintArea" localSheetId="0" hidden="1">'1'!#REF!</definedName>
    <definedName name="Z_5B0ECC04_287D_41FE_BA8D_5B249E27F599_.wvu.PrintArea" localSheetId="0" hidden="1">'1'!#REF!</definedName>
    <definedName name="Z_B2B8434C_6C78_4DCB_AFBB_90B24BBBCB58_.wvu.PrintArea" localSheetId="0" hidden="1">'1'!#REF!</definedName>
    <definedName name="Z_C7735A17_DAAB_4B96_AAB1_BE76DE09472F_.wvu.PrintArea" localSheetId="0" hidden="1">'1'!#REF!</definedName>
    <definedName name="Z_C7A8D4BF_496F_467C_ACF1_D36EC033A9AF_.wvu.PrintArea" localSheetId="0" hidden="1">'1'!#REF!</definedName>
    <definedName name="Z_DCE8C298_05F2_4894_ADD9_0C8B1A668AE1_.wvu.PrintArea" localSheetId="1" hidden="1">'2014 '!$A$1:$D$61</definedName>
    <definedName name="_xlnm.Print_Area" localSheetId="0">'1'!#REF!</definedName>
    <definedName name="_xlnm.Print_Area" localSheetId="1">'2014 '!$A$1:$F$62</definedName>
  </definedNames>
  <calcPr calcId="125725"/>
  <customWorkbookViews>
    <customWorkbookView name="Администратор - Личное представление" guid="{167491D8-6D6D-447D-A119-5E65D8431081}" mergeInterval="0" personalView="1" maximized="1" xWindow="1" yWindow="1" windowWidth="1916" windowHeight="859" activeSheetId="2" showComments="commIndAndComment"/>
    <customWorkbookView name="й1 - Личное представление" guid="{EA1929C7-85F7-40DE-826A-94377FC9966E}" mergeInterval="0" personalView="1" maximized="1" xWindow="1" yWindow="1" windowWidth="973" windowHeight="539" activeSheetId="2"/>
    <customWorkbookView name="user - Личное представление" guid="{DA15D12B-B687-4104-AF35-4470F046E021}" mergeInterval="0" personalView="1" maximized="1" xWindow="1" yWindow="1" windowWidth="1916" windowHeight="811" tabRatio="497" activeSheetId="2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gigeva - Личное представление" guid="{7C6E0ECD-7C82-43DA-9D75-77D350D6208C}" mergeInterval="0" personalView="1" maximized="1" windowWidth="1148" windowHeight="727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Pechora - Личное представление" guid="{E38A66F1-94EF-4E0B-9ADE-351A2CFBBB90}" mergeInterval="0" personalView="1" maximized="1" windowWidth="1148" windowHeight="70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SP2 - Личное представление" guid="{163B8715-85B8-471E-B260-0B77DCF30478}" mergeInterval="0" personalView="1" maximized="1" windowWidth="1276" windowHeight="761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Дячук - Личное представление" guid="{1C060685-541B-49B8-81E5-C9855E92EF71}" mergeInterval="0" personalView="1" maximized="1" windowWidth="999" windowHeight="395" activeSheetId="3"/>
  </customWorkbookViews>
</workbook>
</file>

<file path=xl/calcChain.xml><?xml version="1.0" encoding="utf-8"?>
<calcChain xmlns="http://schemas.openxmlformats.org/spreadsheetml/2006/main">
  <c r="E31" i="2"/>
  <c r="D31"/>
  <c r="E46"/>
  <c r="D46"/>
  <c r="D10" l="1"/>
  <c r="D15"/>
  <c r="F15"/>
  <c r="E15"/>
  <c r="F34"/>
  <c r="E34"/>
  <c r="F22"/>
  <c r="E22"/>
  <c r="F10"/>
  <c r="E10"/>
  <c r="F37"/>
  <c r="E37"/>
  <c r="D37"/>
  <c r="F46"/>
  <c r="F51"/>
  <c r="E51"/>
  <c r="D51"/>
  <c r="F41" l="1"/>
  <c r="E41"/>
  <c r="D41"/>
  <c r="F30" l="1"/>
  <c r="D47" l="1"/>
  <c r="F40"/>
  <c r="E40"/>
  <c r="D40"/>
  <c r="D57" l="1"/>
  <c r="E57"/>
  <c r="F57"/>
  <c r="F12"/>
  <c r="D12"/>
  <c r="F60"/>
  <c r="E60"/>
  <c r="D60"/>
  <c r="E12"/>
  <c r="F9"/>
  <c r="E9"/>
  <c r="F23"/>
  <c r="E23"/>
  <c r="F36"/>
  <c r="E36"/>
  <c r="F31"/>
  <c r="F52"/>
  <c r="E52"/>
  <c r="D36"/>
  <c r="D52"/>
  <c r="D23"/>
  <c r="E30"/>
  <c r="F21"/>
  <c r="E21"/>
  <c r="F29"/>
  <c r="E29"/>
  <c r="E35"/>
  <c r="D30"/>
  <c r="D21"/>
  <c r="D22"/>
  <c r="D34"/>
  <c r="D35"/>
  <c r="D29"/>
  <c r="D27"/>
  <c r="D43"/>
  <c r="E17" l="1"/>
  <c r="E59" l="1"/>
  <c r="E20"/>
  <c r="E33" l="1"/>
  <c r="E39"/>
  <c r="E25"/>
  <c r="E54"/>
  <c r="E49"/>
  <c r="E8" l="1"/>
  <c r="E45"/>
  <c r="E6" l="1"/>
  <c r="D54"/>
  <c r="F54"/>
  <c r="D17" l="1"/>
  <c r="F17"/>
  <c r="F20"/>
  <c r="F33" l="1"/>
  <c r="D20"/>
  <c r="D33"/>
  <c r="D45" l="1"/>
  <c r="F45"/>
  <c r="D59"/>
  <c r="F59"/>
  <c r="D49" l="1"/>
  <c r="F49"/>
  <c r="D39" l="1"/>
  <c r="F39"/>
  <c r="D8" l="1"/>
  <c r="F8"/>
  <c r="F25"/>
  <c r="F6" l="1"/>
  <c r="D25"/>
  <c r="D6" s="1"/>
</calcChain>
</file>

<file path=xl/sharedStrings.xml><?xml version="1.0" encoding="utf-8"?>
<sst xmlns="http://schemas.openxmlformats.org/spreadsheetml/2006/main" count="59" uniqueCount="59">
  <si>
    <t>Наименование</t>
  </si>
  <si>
    <t>04</t>
  </si>
  <si>
    <t>Другие общегосударственные вопросы</t>
  </si>
  <si>
    <t>Жилищное хозяйство</t>
  </si>
  <si>
    <t>Дошкольное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</si>
  <si>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</si>
  <si>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</si>
  <si>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</si>
  <si>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</si>
  <si>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</si>
  <si>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</si>
  <si>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</si>
  <si>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</si>
  <si>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</si>
  <si>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</si>
  <si>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</si>
  <si>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</si>
  <si>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</si>
  <si>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</si>
  <si>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Охрана семьи и детства</t>
  </si>
  <si>
    <t>Другие вопросы в области культуры, кинематографии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</si>
  <si>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</si>
  <si>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</si>
  <si>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</si>
  <si>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</si>
  <si>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Мобилизационная и вневойсковая подготовка</t>
  </si>
  <si>
    <t>Коммунальное хозяйство</t>
  </si>
  <si>
    <t>Резервные фонды</t>
  </si>
  <si>
    <t>(тыс.руб.)</t>
  </si>
  <si>
    <t>Рз</t>
  </si>
  <si>
    <t>Пр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</si>
  <si>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</si>
  <si>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</si>
  <si>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</si>
  <si>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</si>
  <si>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</si>
  <si>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</si>
  <si>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</si>
  <si>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</si>
  <si>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</si>
  <si>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</si>
  <si>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</si>
  <si>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</si>
  <si>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</si>
  <si>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</si>
  <si>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</si>
  <si>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</si>
  <si>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>Другие вопросы в области жилищно-коммунального хозяйства</t>
  </si>
  <si>
    <t>Водное хозяйство</t>
  </si>
  <si>
    <t>2015 год</t>
  </si>
  <si>
    <t>2016 год</t>
  </si>
  <si>
    <t xml:space="preserve">РАСПРЕДЕЛЕНИЕ РАСХОДОВ БЮДЖЕТА МУНИЦИПАЛЬНОГО ОБРАЗОВАНИЯ МУНИЦИПАЛЬНОГО РАЙОНА  "ПЕЧОРА" НА 2015-2017 ГОД ПО РАЗДЕЛАМ И ПОДРАЗДЕЛАМ  КЛАССИФИКАЦИИ РАСХОДОВ БЮДЖЕТОВ РОССИЙСКОЙ ФЕДЕРАЦИИ  </t>
  </si>
  <si>
    <t>2017 год</t>
  </si>
  <si>
    <t xml:space="preserve">Приложение  к пояснительной записке к проекту решения Совета муниципального района "Печора" от _____декабря 2014 года № _______
</t>
  </si>
  <si>
    <t>Судебная система</t>
  </si>
  <si>
    <t>Обеспечение проведения выборов и референдумов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</si>
  <si>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</si>
  <si>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</si>
  <si>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Условно утверждаемые (утвержденные) расходы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</si>
</sst>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0"/>
    <numFmt numFmtId="165" formatCode="_-* #,##0.00_р_._-;\-\ #,##0.00_р_._-;_-* &quot;-&quot;_р_._-;_-@_-"/>
    <numFmt numFmtId="166" formatCode="#,##0.0_ ;\-#,##0.0\ "/>
    <numFmt numFmtId="167" formatCode="#,##0.0"/>
  </numFmts>
  <fonts count="16">
    <font>
      <sz val="10"/>
      <name val="Arial Cyr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sz val="18"/>
      <name val="Times New Roman CYR"/>
    </font>
    <font>
      <sz val="14"/>
      <name val="Times New Roman"/>
      <family val="1"/>
      <charset val="204"/>
    </font>
    <font>
      <b/>
      <sz val="18"/>
      <name val="Times New Roman CYR"/>
    </font>
    <font>
      <b/>
      <sz val="14"/>
      <name val="Times New Roman"/>
    </font>
    <font>
      <sz val="18"/>
      <color indexed="8"/>
      <name val="Times New Roman"/>
      <family val="1"/>
      <charset val="204"/>
    </font>
    <font>
      <b/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0" applyNumberFormat="1"/>
    <xf numFmtId="0" fontId="0" fillId="0" borderId="0" xfId="0" applyFont="1"/>
    <xf numFmtId="165" fontId="0" fillId="0" borderId="0" xfId="0" applyNumberFormat="1"/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horizontal="left" vertical="top" indent="1"/>
    </xf>
    <xf numFmtId="166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vertical="center"/>
    </xf>
    <xf numFmtId="166" fontId="8" fillId="0" borderId="1" xfId="0" applyNumberFormat="1" applyFont="1" applyFill="1" applyBorder="1" applyAlignment="1">
      <alignment vertical="center"/>
    </xf>
    <xf numFmtId="166" fontId="9" fillId="0" borderId="1" xfId="0" applyNumberFormat="1" applyFont="1" applyFill="1" applyBorder="1" applyAlignment="1">
      <alignment vertical="center"/>
    </xf>
    <xf numFmtId="166" fontId="10" fillId="0" borderId="1" xfId="0" applyNumberFormat="1" applyFont="1" applyFill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67" fontId="13" fillId="0" borderId="0" xfId="0" applyNumberFormat="1" applyFont="1"/>
    <xf numFmtId="0" fontId="0" fillId="0" borderId="0" xfId="0" applyAlignment="1">
      <alignment horizontal="left"/>
    </xf>
    <xf numFmtId="166" fontId="0" fillId="0" borderId="0" xfId="0" applyNumberFormat="1"/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2" xfId="0" applyFont="1" applyBorder="1"/>
    <xf numFmtId="0" fontId="15" fillId="0" borderId="2" xfId="0" applyFont="1" applyBorder="1"/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Border="1"/>
    <xf numFmtId="166" fontId="10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4.xml"/><Relationship Id="rId117" Type="http://schemas.openxmlformats.org/officeDocument/2006/relationships/revisionLog" Target="revisionLog11.xml"/><Relationship Id="rId21" Type="http://schemas.openxmlformats.org/officeDocument/2006/relationships/revisionLog" Target="revisionLog14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63" Type="http://schemas.openxmlformats.org/officeDocument/2006/relationships/revisionLog" Target="revisionLog19.xml"/><Relationship Id="rId68" Type="http://schemas.openxmlformats.org/officeDocument/2006/relationships/revisionLog" Target="revisionLog110.xml"/><Relationship Id="rId84" Type="http://schemas.openxmlformats.org/officeDocument/2006/relationships/revisionLog" Target="revisionLog112.xml"/><Relationship Id="rId89" Type="http://schemas.openxmlformats.org/officeDocument/2006/relationships/revisionLog" Target="revisionLog113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12.xml"/><Relationship Id="rId138" Type="http://schemas.openxmlformats.org/officeDocument/2006/relationships/revisionLog" Target="revisionLog13.xml"/><Relationship Id="rId16" Type="http://schemas.openxmlformats.org/officeDocument/2006/relationships/revisionLog" Target="revisionLog14111.xml"/><Relationship Id="rId107" Type="http://schemas.openxmlformats.org/officeDocument/2006/relationships/revisionLog" Target="revisionLog1111.xml"/><Relationship Id="rId11" Type="http://schemas.openxmlformats.org/officeDocument/2006/relationships/revisionLog" Target="revisionLog1311.xml"/><Relationship Id="rId32" Type="http://schemas.openxmlformats.org/officeDocument/2006/relationships/revisionLog" Target="revisionLog17111.xml"/><Relationship Id="rId37" Type="http://schemas.openxmlformats.org/officeDocument/2006/relationships/revisionLog" Target="revisionLog3.xml"/><Relationship Id="rId53" Type="http://schemas.openxmlformats.org/officeDocument/2006/relationships/revisionLog" Target="revisionLog1101.xml"/><Relationship Id="rId58" Type="http://schemas.openxmlformats.org/officeDocument/2006/relationships/revisionLog" Target="revisionLog1112.xml"/><Relationship Id="rId74" Type="http://schemas.openxmlformats.org/officeDocument/2006/relationships/revisionLog" Target="revisionLog1131.xml"/><Relationship Id="rId79" Type="http://schemas.openxmlformats.org/officeDocument/2006/relationships/revisionLog" Target="revisionLog1141.xml"/><Relationship Id="rId102" Type="http://schemas.openxmlformats.org/officeDocument/2006/relationships/revisionLog" Target="revisionLog131.xml"/><Relationship Id="rId123" Type="http://schemas.openxmlformats.org/officeDocument/2006/relationships/revisionLog" Target="revisionLog121.xml"/><Relationship Id="rId128" Type="http://schemas.openxmlformats.org/officeDocument/2006/relationships/revisionLog" Target="revisionLog15.xml"/><Relationship Id="rId144" Type="http://schemas.openxmlformats.org/officeDocument/2006/relationships/revisionLog" Target="revisionLog18.xml"/><Relationship Id="rId149" Type="http://schemas.openxmlformats.org/officeDocument/2006/relationships/revisionLog" Target="revisionLog114.xml"/><Relationship Id="rId5" Type="http://schemas.openxmlformats.org/officeDocument/2006/relationships/revisionLog" Target="revisionLog12111.xml"/><Relationship Id="rId90" Type="http://schemas.openxmlformats.org/officeDocument/2006/relationships/revisionLog" Target="revisionLog116.xml"/><Relationship Id="rId95" Type="http://schemas.openxmlformats.org/officeDocument/2006/relationships/revisionLog" Target="revisionLog117.xml"/><Relationship Id="rId22" Type="http://schemas.openxmlformats.org/officeDocument/2006/relationships/revisionLog" Target="revisionLog1611111.xml"/><Relationship Id="rId27" Type="http://schemas.openxmlformats.org/officeDocument/2006/relationships/revisionLog" Target="revisionLog1711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64" Type="http://schemas.openxmlformats.org/officeDocument/2006/relationships/revisionLog" Target="revisionLog11411.xml"/><Relationship Id="rId69" Type="http://schemas.openxmlformats.org/officeDocument/2006/relationships/revisionLog" Target="revisionLog11511.xml"/><Relationship Id="rId113" Type="http://schemas.openxmlformats.org/officeDocument/2006/relationships/revisionLog" Target="revisionLog151.xml"/><Relationship Id="rId118" Type="http://schemas.openxmlformats.org/officeDocument/2006/relationships/revisionLog" Target="revisionLog181.xml"/><Relationship Id="rId134" Type="http://schemas.openxmlformats.org/officeDocument/2006/relationships/revisionLog" Target="revisionLog1142.xml"/><Relationship Id="rId139" Type="http://schemas.openxmlformats.org/officeDocument/2006/relationships/revisionLog" Target="revisionLog115.xml"/><Relationship Id="rId80" Type="http://schemas.openxmlformats.org/officeDocument/2006/relationships/revisionLog" Target="revisionLog1171.xml"/><Relationship Id="rId85" Type="http://schemas.openxmlformats.org/officeDocument/2006/relationships/revisionLog" Target="revisionLog1162.xml"/><Relationship Id="rId150" Type="http://schemas.openxmlformats.org/officeDocument/2006/relationships/revisionLog" Target="revisionLog1.xml"/><Relationship Id="rId3" Type="http://schemas.openxmlformats.org/officeDocument/2006/relationships/revisionLog" Target="revisionLog1112111.xml"/><Relationship Id="rId12" Type="http://schemas.openxmlformats.org/officeDocument/2006/relationships/revisionLog" Target="revisionLog13121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4.xml"/><Relationship Id="rId46" Type="http://schemas.openxmlformats.org/officeDocument/2006/relationships/revisionLog" Target="revisionLog171.xml"/><Relationship Id="rId59" Type="http://schemas.openxmlformats.org/officeDocument/2006/relationships/revisionLog" Target="revisionLog1921.xml"/><Relationship Id="rId67" Type="http://schemas.openxmlformats.org/officeDocument/2006/relationships/revisionLog" Target="revisionLog115111.xml"/><Relationship Id="rId103" Type="http://schemas.openxmlformats.org/officeDocument/2006/relationships/revisionLog" Target="revisionLog1113.xml"/><Relationship Id="rId108" Type="http://schemas.openxmlformats.org/officeDocument/2006/relationships/revisionLog" Target="revisionLog12112.xml"/><Relationship Id="rId116" Type="http://schemas.openxmlformats.org/officeDocument/2006/relationships/revisionLog" Target="revisionLog1811.xml"/><Relationship Id="rId124" Type="http://schemas.openxmlformats.org/officeDocument/2006/relationships/revisionLog" Target="revisionLog1521.xml"/><Relationship Id="rId129" Type="http://schemas.openxmlformats.org/officeDocument/2006/relationships/revisionLog" Target="revisionLog11421.xml"/><Relationship Id="rId137" Type="http://schemas.openxmlformats.org/officeDocument/2006/relationships/revisionLog" Target="revisionLog1151.xml"/><Relationship Id="rId20" Type="http://schemas.openxmlformats.org/officeDocument/2006/relationships/revisionLog" Target="revisionLog15111.xml"/><Relationship Id="rId41" Type="http://schemas.openxmlformats.org/officeDocument/2006/relationships/revisionLog" Target="revisionLog1711.xml"/><Relationship Id="rId54" Type="http://schemas.openxmlformats.org/officeDocument/2006/relationships/revisionLog" Target="revisionLog1812.xml"/><Relationship Id="rId62" Type="http://schemas.openxmlformats.org/officeDocument/2006/relationships/revisionLog" Target="revisionLog191.xml"/><Relationship Id="rId70" Type="http://schemas.openxmlformats.org/officeDocument/2006/relationships/revisionLog" Target="revisionLog116111.xml"/><Relationship Id="rId75" Type="http://schemas.openxmlformats.org/officeDocument/2006/relationships/revisionLog" Target="revisionLog11711.xml"/><Relationship Id="rId83" Type="http://schemas.openxmlformats.org/officeDocument/2006/relationships/revisionLog" Target="revisionLog1181.xml"/><Relationship Id="rId88" Type="http://schemas.openxmlformats.org/officeDocument/2006/relationships/revisionLog" Target="revisionLog11721.xml"/><Relationship Id="rId91" Type="http://schemas.openxmlformats.org/officeDocument/2006/relationships/revisionLog" Target="revisionLog119.xml"/><Relationship Id="rId96" Type="http://schemas.openxmlformats.org/officeDocument/2006/relationships/revisionLog" Target="revisionLog120.xml"/><Relationship Id="rId111" Type="http://schemas.openxmlformats.org/officeDocument/2006/relationships/revisionLog" Target="revisionLog1512.xml"/><Relationship Id="rId132" Type="http://schemas.openxmlformats.org/officeDocument/2006/relationships/revisionLog" Target="revisionLog11512.xml"/><Relationship Id="rId140" Type="http://schemas.openxmlformats.org/officeDocument/2006/relationships/revisionLog" Target="revisionLog122.xml"/><Relationship Id="rId145" Type="http://schemas.openxmlformats.org/officeDocument/2006/relationships/revisionLog" Target="revisionLog118.xml"/><Relationship Id="rId1" Type="http://schemas.openxmlformats.org/officeDocument/2006/relationships/revisionLog" Target="revisionLog111111.xml"/><Relationship Id="rId6" Type="http://schemas.openxmlformats.org/officeDocument/2006/relationships/revisionLog" Target="revisionLog121121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1.xml"/><Relationship Id="rId28" Type="http://schemas.openxmlformats.org/officeDocument/2006/relationships/revisionLog" Target="revisionLog171111.xml"/><Relationship Id="rId36" Type="http://schemas.openxmlformats.org/officeDocument/2006/relationships/revisionLog" Target="revisionLog2.xml"/><Relationship Id="rId49" Type="http://schemas.openxmlformats.org/officeDocument/2006/relationships/revisionLog" Target="revisionLog11212.xml"/><Relationship Id="rId57" Type="http://schemas.openxmlformats.org/officeDocument/2006/relationships/revisionLog" Target="revisionLog11121.xml"/><Relationship Id="rId106" Type="http://schemas.openxmlformats.org/officeDocument/2006/relationships/revisionLog" Target="revisionLog1221.xml"/><Relationship Id="rId114" Type="http://schemas.openxmlformats.org/officeDocument/2006/relationships/revisionLog" Target="revisionLog182.xml"/><Relationship Id="rId119" Type="http://schemas.openxmlformats.org/officeDocument/2006/relationships/revisionLog" Target="revisionLog114211.xml"/><Relationship Id="rId127" Type="http://schemas.openxmlformats.org/officeDocument/2006/relationships/revisionLog" Target="revisionLog115121.xml"/><Relationship Id="rId10" Type="http://schemas.openxmlformats.org/officeDocument/2006/relationships/revisionLog" Target="revisionLog13111.xml"/><Relationship Id="rId31" Type="http://schemas.openxmlformats.org/officeDocument/2006/relationships/revisionLog" Target="revisionLog18111.xml"/><Relationship Id="rId44" Type="http://schemas.openxmlformats.org/officeDocument/2006/relationships/revisionLog" Target="revisionLog19111.xml"/><Relationship Id="rId52" Type="http://schemas.openxmlformats.org/officeDocument/2006/relationships/revisionLog" Target="revisionLog11011.xml"/><Relationship Id="rId60" Type="http://schemas.openxmlformats.org/officeDocument/2006/relationships/revisionLog" Target="revisionLog11312.xml"/><Relationship Id="rId65" Type="http://schemas.openxmlformats.org/officeDocument/2006/relationships/revisionLog" Target="revisionLog11412.xml"/><Relationship Id="rId73" Type="http://schemas.openxmlformats.org/officeDocument/2006/relationships/revisionLog" Target="revisionLog1151211.xml"/><Relationship Id="rId78" Type="http://schemas.openxmlformats.org/officeDocument/2006/relationships/revisionLog" Target="revisionLog11621.xml"/><Relationship Id="rId81" Type="http://schemas.openxmlformats.org/officeDocument/2006/relationships/revisionLog" Target="revisionLog117211.xml"/><Relationship Id="rId86" Type="http://schemas.openxmlformats.org/officeDocument/2006/relationships/revisionLog" Target="revisionLog1191.xml"/><Relationship Id="rId94" Type="http://schemas.openxmlformats.org/officeDocument/2006/relationships/revisionLog" Target="revisionLog1201.xml"/><Relationship Id="rId99" Type="http://schemas.openxmlformats.org/officeDocument/2006/relationships/revisionLog" Target="revisionLog15121.xml"/><Relationship Id="rId101" Type="http://schemas.openxmlformats.org/officeDocument/2006/relationships/revisionLog" Target="revisionLog12211.xml"/><Relationship Id="rId122" Type="http://schemas.openxmlformats.org/officeDocument/2006/relationships/revisionLog" Target="revisionLog15211.xml"/><Relationship Id="rId130" Type="http://schemas.openxmlformats.org/officeDocument/2006/relationships/revisionLog" Target="revisionLog123.xml"/><Relationship Id="rId135" Type="http://schemas.openxmlformats.org/officeDocument/2006/relationships/revisionLog" Target="revisionLog124.xml"/><Relationship Id="rId143" Type="http://schemas.openxmlformats.org/officeDocument/2006/relationships/revisionLog" Target="revisionLog125.xml"/><Relationship Id="rId148" Type="http://schemas.openxmlformats.org/officeDocument/2006/relationships/revisionLog" Target="revisionLog126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3" Type="http://schemas.openxmlformats.org/officeDocument/2006/relationships/revisionLog" Target="revisionLog122111.xml"/><Relationship Id="rId18" Type="http://schemas.openxmlformats.org/officeDocument/2006/relationships/revisionLog" Target="revisionLog132.xml"/><Relationship Id="rId39" Type="http://schemas.openxmlformats.org/officeDocument/2006/relationships/revisionLog" Target="revisionLog152111.xml"/><Relationship Id="rId109" Type="http://schemas.openxmlformats.org/officeDocument/2006/relationships/revisionLog" Target="revisionLog1821.xml"/><Relationship Id="rId34" Type="http://schemas.openxmlformats.org/officeDocument/2006/relationships/revisionLog" Target="revisionLog151211.xml"/><Relationship Id="rId50" Type="http://schemas.openxmlformats.org/officeDocument/2006/relationships/revisionLog" Target="revisionLog11131.xml"/><Relationship Id="rId55" Type="http://schemas.openxmlformats.org/officeDocument/2006/relationships/revisionLog" Target="revisionLog18211.xml"/><Relationship Id="rId76" Type="http://schemas.openxmlformats.org/officeDocument/2006/relationships/revisionLog" Target="revisionLog111311.xml"/><Relationship Id="rId97" Type="http://schemas.openxmlformats.org/officeDocument/2006/relationships/revisionLog" Target="revisionLog1231.xml"/><Relationship Id="rId104" Type="http://schemas.openxmlformats.org/officeDocument/2006/relationships/revisionLog" Target="revisionLog12311.xml"/><Relationship Id="rId120" Type="http://schemas.openxmlformats.org/officeDocument/2006/relationships/revisionLog" Target="revisionLog1241.xml"/><Relationship Id="rId125" Type="http://schemas.openxmlformats.org/officeDocument/2006/relationships/revisionLog" Target="revisionLog11513.xml"/><Relationship Id="rId141" Type="http://schemas.openxmlformats.org/officeDocument/2006/relationships/revisionLog" Target="revisionLog1251.xml"/><Relationship Id="rId146" Type="http://schemas.openxmlformats.org/officeDocument/2006/relationships/revisionLog" Target="revisionLog1261.xml"/><Relationship Id="rId7" Type="http://schemas.openxmlformats.org/officeDocument/2006/relationships/revisionLog" Target="revisionLog1212.xml"/><Relationship Id="rId71" Type="http://schemas.openxmlformats.org/officeDocument/2006/relationships/revisionLog" Target="revisionLog11112.xml"/><Relationship Id="rId92" Type="http://schemas.openxmlformats.org/officeDocument/2006/relationships/revisionLog" Target="revisionLog1142111.xml"/><Relationship Id="rId2" Type="http://schemas.openxmlformats.org/officeDocument/2006/relationships/revisionLog" Target="revisionLog111112.xml"/><Relationship Id="rId29" Type="http://schemas.openxmlformats.org/officeDocument/2006/relationships/revisionLog" Target="revisionLog1611.xml"/><Relationship Id="rId24" Type="http://schemas.openxmlformats.org/officeDocument/2006/relationships/revisionLog" Target="revisionLog16111.xml"/><Relationship Id="rId40" Type="http://schemas.openxmlformats.org/officeDocument/2006/relationships/revisionLog" Target="revisionLog18112.xml"/><Relationship Id="rId45" Type="http://schemas.openxmlformats.org/officeDocument/2006/relationships/revisionLog" Target="revisionLog1911.xml"/><Relationship Id="rId66" Type="http://schemas.openxmlformats.org/officeDocument/2006/relationships/revisionLog" Target="revisionLog1121.xml"/><Relationship Id="rId87" Type="http://schemas.openxmlformats.org/officeDocument/2006/relationships/revisionLog" Target="revisionLog1152.xml"/><Relationship Id="rId110" Type="http://schemas.openxmlformats.org/officeDocument/2006/relationships/revisionLog" Target="revisionLog12511.xml"/><Relationship Id="rId115" Type="http://schemas.openxmlformats.org/officeDocument/2006/relationships/revisionLog" Target="revisionLog153.xml"/><Relationship Id="rId131" Type="http://schemas.openxmlformats.org/officeDocument/2006/relationships/revisionLog" Target="revisionLog12611.xml"/><Relationship Id="rId136" Type="http://schemas.openxmlformats.org/officeDocument/2006/relationships/revisionLog" Target="revisionLog127.xml"/><Relationship Id="rId61" Type="http://schemas.openxmlformats.org/officeDocument/2006/relationships/revisionLog" Target="revisionLog192.xml"/><Relationship Id="rId82" Type="http://schemas.openxmlformats.org/officeDocument/2006/relationships/revisionLog" Target="revisionLog115131.xml"/><Relationship Id="rId19" Type="http://schemas.openxmlformats.org/officeDocument/2006/relationships/revisionLog" Target="revisionLog151111.xml"/><Relationship Id="rId14" Type="http://schemas.openxmlformats.org/officeDocument/2006/relationships/revisionLog" Target="revisionLog1411111.xml"/><Relationship Id="rId30" Type="http://schemas.openxmlformats.org/officeDocument/2006/relationships/revisionLog" Target="revisionLog181111.xml"/><Relationship Id="rId35" Type="http://schemas.openxmlformats.org/officeDocument/2006/relationships/revisionLog" Target="revisionLog191111.xml"/><Relationship Id="rId56" Type="http://schemas.openxmlformats.org/officeDocument/2006/relationships/revisionLog" Target="revisionLog111211.xml"/><Relationship Id="rId77" Type="http://schemas.openxmlformats.org/officeDocument/2006/relationships/revisionLog" Target="revisionLog1161.xml"/><Relationship Id="rId100" Type="http://schemas.openxmlformats.org/officeDocument/2006/relationships/revisionLog" Target="revisionLog1312.xml"/><Relationship Id="rId105" Type="http://schemas.openxmlformats.org/officeDocument/2006/relationships/revisionLog" Target="revisionLog11111.xml"/><Relationship Id="rId126" Type="http://schemas.openxmlformats.org/officeDocument/2006/relationships/revisionLog" Target="revisionLog152.xml"/><Relationship Id="rId147" Type="http://schemas.openxmlformats.org/officeDocument/2006/relationships/revisionLog" Target="revisionLog128.xml"/><Relationship Id="rId8" Type="http://schemas.openxmlformats.org/officeDocument/2006/relationships/revisionLog" Target="revisionLog11311.xml"/><Relationship Id="rId51" Type="http://schemas.openxmlformats.org/officeDocument/2006/relationships/revisionLog" Target="revisionLog114111.xml"/><Relationship Id="rId72" Type="http://schemas.openxmlformats.org/officeDocument/2006/relationships/revisionLog" Target="revisionLog11611.xml"/><Relationship Id="rId93" Type="http://schemas.openxmlformats.org/officeDocument/2006/relationships/revisionLog" Target="revisionLog1172.xml"/><Relationship Id="rId98" Type="http://schemas.openxmlformats.org/officeDocument/2006/relationships/revisionLog" Target="revisionLog13121.xml"/><Relationship Id="rId121" Type="http://schemas.openxmlformats.org/officeDocument/2006/relationships/revisionLog" Target="revisionLog1211.xml"/><Relationship Id="rId142" Type="http://schemas.openxmlformats.org/officeDocument/2006/relationships/revisionLog" Target="revisionLog1182.xml"/></Relationships>
</file>

<file path=xl/revisions/revisionHeaders.xml><?xml version="1.0" encoding="utf-8"?>
<headers xmlns="http://schemas.openxmlformats.org/spreadsheetml/2006/main" xmlns:r="http://schemas.openxmlformats.org/officeDocument/2006/relationships" guid="{C1906748-13B8-4AB9-9470-664100AFE0E2}" diskRevisions="1" revisionId="384" version="150">
  <header guid="{62DCE3C1-D6FC-4F57-B829-418DAD5A2FCC}" dateTime="2014-11-14T14:52:18" maxSheetId="3" userName="Администратор" r:id="rId1">
    <sheetIdMap count="2">
      <sheetId val="1"/>
      <sheetId val="2"/>
    </sheetIdMap>
  </header>
  <header guid="{1B3D956C-2DA2-4E3B-8F98-1B90F10C09FE}" dateTime="2014-11-14T15:08:59" maxSheetId="3" userName="user" r:id="rId2" minRId="1" maxRId="6">
    <sheetIdMap count="2">
      <sheetId val="1"/>
      <sheetId val="2"/>
    </sheetIdMap>
  </header>
  <header guid="{ACBAAF6B-6A97-40F6-9F9E-D4C77451A321}" dateTime="2014-11-14T15:09:48" maxSheetId="3" userName="user" r:id="rId3">
    <sheetIdMap count="2">
      <sheetId val="1"/>
      <sheetId val="2"/>
    </sheetIdMap>
  </header>
  <header guid="{F6D73C5C-026F-4519-8FCB-1C1DC6A789CE}" dateTime="2014-11-14T15:09:51" maxSheetId="3" userName="user" r:id="rId4">
    <sheetIdMap count="2">
      <sheetId val="1"/>
      <sheetId val="2"/>
    </sheetIdMap>
  </header>
  <header guid="{4856B6B4-4BFE-4FCD-9A2C-5217D9AF21ED}" dateTime="2014-11-14T15:09:59" maxSheetId="3" userName="user" r:id="rId5">
    <sheetIdMap count="2">
      <sheetId val="1"/>
      <sheetId val="2"/>
    </sheetIdMap>
  </header>
  <header guid="{488310F4-F0EC-4A6B-9B59-8575401AADC4}" dateTime="2014-11-14T15:10:01" maxSheetId="3" userName="user" r:id="rId6">
    <sheetIdMap count="2">
      <sheetId val="1"/>
      <sheetId val="2"/>
    </sheetIdMap>
  </header>
  <header guid="{E251907D-B4CE-460D-A33F-9ACBDBAE04E9}" dateTime="2014-11-14T16:10:10" maxSheetId="3" userName="й1" r:id="rId7" minRId="7" maxRId="17">
    <sheetIdMap count="2">
      <sheetId val="1"/>
      <sheetId val="2"/>
    </sheetIdMap>
  </header>
  <header guid="{584A3A3D-B05B-4E36-90F6-83D7E2C99139}" dateTime="2014-11-14T15:10:29" maxSheetId="3" userName="Администратор" r:id="rId8">
    <sheetIdMap count="2">
      <sheetId val="1"/>
      <sheetId val="2"/>
    </sheetIdMap>
  </header>
  <header guid="{3F16A155-2899-488B-9306-5442E238A0EC}" dateTime="2014-11-14T15:13:02" maxSheetId="3" userName="user" r:id="rId9" minRId="19" maxRId="21">
    <sheetIdMap count="2">
      <sheetId val="1"/>
      <sheetId val="2"/>
    </sheetIdMap>
  </header>
  <header guid="{0968A54E-1E91-4DE2-8CB5-750E4AB1A419}" dateTime="2014-11-14T15:14:21" maxSheetId="3" userName="user" r:id="rId10" minRId="22" maxRId="24">
    <sheetIdMap count="2">
      <sheetId val="1"/>
      <sheetId val="2"/>
    </sheetIdMap>
  </header>
  <header guid="{8DFE96C9-BE85-41B4-8BD5-2E182E0BB793}" dateTime="2014-11-14T15:16:48" maxSheetId="3" userName="user" r:id="rId11" minRId="25" maxRId="30">
    <sheetIdMap count="2">
      <sheetId val="1"/>
      <sheetId val="2"/>
    </sheetIdMap>
  </header>
  <header guid="{69442630-C8E3-43B5-998C-F4590031DA3A}" dateTime="2014-11-14T15:18:51" maxSheetId="3" userName="user" r:id="rId12" minRId="31" maxRId="33">
    <sheetIdMap count="2">
      <sheetId val="1"/>
      <sheetId val="2"/>
    </sheetIdMap>
  </header>
  <header guid="{00F7E2C6-4FA5-444C-8BB8-08D283677C13}" dateTime="2014-11-14T15:24:39" maxSheetId="3" userName="user" r:id="rId13" minRId="34" maxRId="38">
    <sheetIdMap count="2">
      <sheetId val="1"/>
      <sheetId val="2"/>
    </sheetIdMap>
  </header>
  <header guid="{8B476D02-E86F-4059-8295-410C57164954}" dateTime="2014-11-14T15:26:59" maxSheetId="3" userName="user" r:id="rId14">
    <sheetIdMap count="2">
      <sheetId val="1"/>
      <sheetId val="2"/>
    </sheetIdMap>
  </header>
  <header guid="{B85ACADF-E521-49C1-8BB7-73A25BB31B86}" dateTime="2014-11-14T15:47:36" maxSheetId="3" userName="user" r:id="rId15">
    <sheetIdMap count="2">
      <sheetId val="1"/>
      <sheetId val="2"/>
    </sheetIdMap>
  </header>
  <header guid="{593D7186-173B-42EA-8426-10EE91FF6A1E}" dateTime="2014-11-14T17:11:42" maxSheetId="3" userName="й1" r:id="rId16" minRId="39" maxRId="44">
    <sheetIdMap count="2">
      <sheetId val="1"/>
      <sheetId val="2"/>
    </sheetIdMap>
  </header>
  <header guid="{41099CE4-FC24-43A3-92A0-03B9EF9DCAD8}" dateTime="2014-11-14T17:27:35" maxSheetId="3" userName="й1" r:id="rId17" minRId="45" maxRId="58">
    <sheetIdMap count="2">
      <sheetId val="1"/>
      <sheetId val="2"/>
    </sheetIdMap>
  </header>
  <header guid="{EA3C76B6-61FB-45E3-8664-6E05DC92964F}" dateTime="2014-11-14T17:34:33" maxSheetId="3" userName="й1" r:id="rId18" minRId="59" maxRId="71">
    <sheetIdMap count="2">
      <sheetId val="1"/>
      <sheetId val="2"/>
    </sheetIdMap>
  </header>
  <header guid="{9EBAF75F-49DB-437F-8CB7-37435F41945A}" dateTime="2014-11-14T17:38:29" maxSheetId="3" userName="й1" r:id="rId19" minRId="72" maxRId="75">
    <sheetIdMap count="2">
      <sheetId val="1"/>
      <sheetId val="2"/>
    </sheetIdMap>
  </header>
  <header guid="{7FFE2CAF-A39E-4231-8CD6-A8E393AD537E}" dateTime="2014-11-14T16:48:00" maxSheetId="3" userName="user" r:id="rId20">
    <sheetIdMap count="2">
      <sheetId val="1"/>
      <sheetId val="2"/>
    </sheetIdMap>
  </header>
  <header guid="{3B110248-BFD0-4FEA-ADEC-57A6CC9DB624}" dateTime="2014-11-14T16:48:20" maxSheetId="3" userName="user" r:id="rId21" minRId="76">
    <sheetIdMap count="2">
      <sheetId val="1"/>
      <sheetId val="2"/>
    </sheetIdMap>
  </header>
  <header guid="{BE8DFEDD-374C-448A-BF0E-CF8E4FC7F317}" dateTime="2014-11-14T16:48:25" maxSheetId="3" userName="user" r:id="rId22">
    <sheetIdMap count="2">
      <sheetId val="1"/>
      <sheetId val="2"/>
    </sheetIdMap>
  </header>
  <header guid="{DBE18215-8316-48EB-9C20-2F31A50165F3}" dateTime="2014-11-14T17:48:49" maxSheetId="3" userName="й1" r:id="rId23" minRId="77" maxRId="100">
    <sheetIdMap count="2">
      <sheetId val="1"/>
      <sheetId val="2"/>
    </sheetIdMap>
  </header>
  <header guid="{CFF0E7D8-6B60-475E-BBF5-BE6DE94FB318}" dateTime="2014-11-14T17:49:19" maxSheetId="3" userName="й1" r:id="rId24">
    <sheetIdMap count="2">
      <sheetId val="1"/>
      <sheetId val="2"/>
    </sheetIdMap>
  </header>
  <header guid="{168DFF01-388C-4E78-AA03-3B35117469C7}" dateTime="2014-11-14T18:15:29" maxSheetId="3" userName="й1" r:id="rId25" minRId="101">
    <sheetIdMap count="2">
      <sheetId val="1"/>
      <sheetId val="2"/>
    </sheetIdMap>
  </header>
  <header guid="{C2DB3A75-B821-417A-9BDC-F02E5412C4A6}" dateTime="2014-11-14T18:26:17" maxSheetId="3" userName="й1" r:id="rId26" minRId="102" maxRId="112">
    <sheetIdMap count="2">
      <sheetId val="1"/>
      <sheetId val="2"/>
    </sheetIdMap>
  </header>
  <header guid="{77AC6A00-C5B1-4B40-BDC8-219299909B90}" dateTime="2014-11-14T17:26:18" maxSheetId="3" userName="user" r:id="rId27">
    <sheetIdMap count="2">
      <sheetId val="1"/>
      <sheetId val="2"/>
    </sheetIdMap>
  </header>
  <header guid="{F6BC5888-75B8-4966-92F9-0944ED37DA1C}" dateTime="2014-11-14T17:26:43" maxSheetId="3" userName="user" r:id="rId28" minRId="113">
    <sheetIdMap count="2">
      <sheetId val="1"/>
      <sheetId val="2"/>
    </sheetIdMap>
  </header>
  <header guid="{132EF087-B1A1-425B-A331-6375FAE8CC43}" dateTime="2014-11-14T17:27:11" maxSheetId="3" userName="user" r:id="rId29" minRId="114">
    <sheetIdMap count="2">
      <sheetId val="1"/>
      <sheetId val="2"/>
    </sheetIdMap>
  </header>
  <header guid="{0712038D-2F0E-4BF7-8121-9D2507AEFD0F}" dateTime="2014-11-14T17:27:12" maxSheetId="3" userName="user" r:id="rId30">
    <sheetIdMap count="2">
      <sheetId val="1"/>
      <sheetId val="2"/>
    </sheetIdMap>
  </header>
  <header guid="{875995CA-26E2-414B-B992-66C286363FD1}" dateTime="2014-11-14T17:27:16" maxSheetId="3" userName="user" r:id="rId31">
    <sheetIdMap count="2">
      <sheetId val="1"/>
      <sheetId val="2"/>
    </sheetIdMap>
  </header>
  <header guid="{2C3068CD-32E8-44AA-9BD6-401D837DD226}" dateTime="2014-11-14T18:27:20" maxSheetId="3" userName="й1" r:id="rId32" minRId="115" maxRId="116">
    <sheetIdMap count="2">
      <sheetId val="1"/>
      <sheetId val="2"/>
    </sheetIdMap>
  </header>
  <header guid="{C8896A87-E6EE-47F1-92DA-9A904B5723D7}" dateTime="2014-11-14T18:29:29" maxSheetId="3" userName="й1" r:id="rId33" minRId="117" maxRId="122">
    <sheetIdMap count="2">
      <sheetId val="1"/>
      <sheetId val="2"/>
    </sheetIdMap>
  </header>
  <header guid="{06469104-22B0-4183-A2D3-B4CEDAFF960D}" dateTime="2014-11-14T18:34:29" maxSheetId="3" userName="й1" r:id="rId34" minRId="123" maxRId="134">
    <sheetIdMap count="2">
      <sheetId val="1"/>
      <sheetId val="2"/>
    </sheetIdMap>
  </header>
  <header guid="{9B369E60-8DEC-4BE1-825A-29156DFBD936}" dateTime="2014-11-15T13:48:31" maxSheetId="3" userName="user" r:id="rId35" minRId="135" maxRId="157">
    <sheetIdMap count="2">
      <sheetId val="1"/>
      <sheetId val="2"/>
    </sheetIdMap>
  </header>
  <header guid="{93C414B4-170C-460B-9F4F-55F3C12E3B2A}" dateTime="2014-11-15T17:29:30" maxSheetId="3" userName="user" r:id="rId36" minRId="158" maxRId="159">
    <sheetIdMap count="2">
      <sheetId val="1"/>
      <sheetId val="2"/>
    </sheetIdMap>
  </header>
  <header guid="{000B92D6-5CB3-4DC3-8EE0-ED900C655441}" dateTime="2014-11-15T18:22:03" maxSheetId="3" userName="user" r:id="rId37" minRId="160" maxRId="172">
    <sheetIdMap count="2">
      <sheetId val="1"/>
      <sheetId val="2"/>
    </sheetIdMap>
  </header>
  <header guid="{1408B97B-CCF8-4D2C-9C9E-392F0D687559}" dateTime="2014-11-16T17:09:55" maxSheetId="3" userName="user" r:id="rId38" minRId="173" maxRId="179">
    <sheetIdMap count="2">
      <sheetId val="1"/>
      <sheetId val="2"/>
    </sheetIdMap>
  </header>
  <header guid="{FE9FEF1A-79C9-48C6-922A-409C46181399}" dateTime="2014-11-17T08:52:21" maxSheetId="3" userName="Администратор" r:id="rId39">
    <sheetIdMap count="2">
      <sheetId val="1"/>
      <sheetId val="2"/>
    </sheetIdMap>
  </header>
  <header guid="{8328B6DB-37CD-44FF-820D-D1E06CFAD8F6}" dateTime="2014-11-17T08:57:31" maxSheetId="3" userName="Администратор" r:id="rId40" minRId="181" maxRId="186">
    <sheetIdMap count="2">
      <sheetId val="1"/>
      <sheetId val="2"/>
    </sheetIdMap>
  </header>
  <header guid="{4BC11FBD-3D20-4C53-A3C2-3FCEEAE09F92}" dateTime="2014-11-17T09:03:15" maxSheetId="3" userName="user" r:id="rId41" minRId="188" maxRId="193">
    <sheetIdMap count="2">
      <sheetId val="1"/>
      <sheetId val="2"/>
    </sheetIdMap>
  </header>
  <header guid="{1FD85637-E814-4A80-A27D-6369EBDF3399}" dateTime="2014-11-17T09:09:53" maxSheetId="3" userName="user" r:id="rId42" minRId="194" maxRId="202">
    <sheetIdMap count="2">
      <sheetId val="1"/>
      <sheetId val="2"/>
    </sheetIdMap>
  </header>
  <header guid="{1837DB6C-B6F0-4932-B907-3BC6D610B3C4}" dateTime="2014-11-17T09:20:30" maxSheetId="3" userName="user" r:id="rId43" minRId="203" maxRId="208">
    <sheetIdMap count="2">
      <sheetId val="1"/>
      <sheetId val="2"/>
    </sheetIdMap>
  </header>
  <header guid="{8A4A3163-8EA5-4195-BA79-390142121740}" dateTime="2014-11-17T09:24:02" maxSheetId="3" userName="Администратор" r:id="rId44">
    <sheetIdMap count="2">
      <sheetId val="1"/>
      <sheetId val="2"/>
    </sheetIdMap>
  </header>
  <header guid="{17AB328D-70C5-4680-A832-FE0D718DD26B}" dateTime="2014-11-17T09:23:48" maxSheetId="3" userName="user" r:id="rId45" minRId="210" maxRId="211">
    <sheetIdMap count="2">
      <sheetId val="1"/>
      <sheetId val="2"/>
    </sheetIdMap>
  </header>
  <header guid="{2C995C6B-6A3D-4BAC-89BA-18382104EE2B}" dateTime="2014-11-17T09:25:52" maxSheetId="3" userName="user" r:id="rId46" minRId="212" maxRId="223">
    <sheetIdMap count="2">
      <sheetId val="1"/>
      <sheetId val="2"/>
    </sheetIdMap>
  </header>
  <header guid="{19385D95-FB56-4660-AD0B-B99388675E9C}" dateTime="2014-11-17T09:27:01" maxSheetId="3" userName="user" r:id="rId47" minRId="224">
    <sheetIdMap count="2">
      <sheetId val="1"/>
      <sheetId val="2"/>
    </sheetIdMap>
  </header>
  <header guid="{A7F39C80-23D8-47A3-891C-E6139F61F5AB}" dateTime="2014-11-17T09:27:09" maxSheetId="3" userName="user" r:id="rId48">
    <sheetIdMap count="2">
      <sheetId val="1"/>
      <sheetId val="2"/>
    </sheetIdMap>
  </header>
  <header guid="{98B8E5BD-CC6E-4ADA-9BF7-18463A387787}" dateTime="2014-11-17T09:27:54" maxSheetId="3" userName="Администратор" r:id="rId49">
    <sheetIdMap count="2">
      <sheetId val="1"/>
      <sheetId val="2"/>
    </sheetIdMap>
  </header>
  <header guid="{1F9B7744-97BC-4981-9687-633B0F3077D6}" dateTime="2014-11-17T09:27:35" maxSheetId="3" userName="user" r:id="rId50">
    <sheetIdMap count="2">
      <sheetId val="1"/>
      <sheetId val="2"/>
    </sheetIdMap>
  </header>
  <header guid="{689C2A68-FD76-4EC3-9F9B-3BD388C17E77}" dateTime="2014-11-17T09:28:06" maxSheetId="3" userName="user" r:id="rId51" minRId="226" maxRId="235">
    <sheetIdMap count="2">
      <sheetId val="1"/>
      <sheetId val="2"/>
    </sheetIdMap>
  </header>
  <header guid="{4D329C6D-9BBE-42A0-89CF-860A1A84061B}" dateTime="2014-11-17T09:28:49" maxSheetId="3" userName="user" r:id="rId52">
    <sheetIdMap count="2">
      <sheetId val="1"/>
      <sheetId val="2"/>
    </sheetIdMap>
  </header>
  <header guid="{43B69ADD-DDFB-4029-8152-0249B9EC373B}" dateTime="2014-11-17T09:29:20" maxSheetId="3" userName="user" r:id="rId53">
    <sheetIdMap count="2">
      <sheetId val="1"/>
      <sheetId val="2"/>
    </sheetIdMap>
  </header>
  <header guid="{C26DE6C6-3AA4-4A05-AC59-D1454EA95E18}" dateTime="2014-11-17T09:30:49" maxSheetId="3" userName="Администратор" r:id="rId54">
    <sheetIdMap count="2">
      <sheetId val="1"/>
      <sheetId val="2"/>
    </sheetIdMap>
  </header>
  <header guid="{6972B52F-8D29-4B82-8AE1-CCBD20994357}" dateTime="2014-11-17T09:30:49" maxSheetId="3" userName="user" r:id="rId55">
    <sheetIdMap count="2">
      <sheetId val="1"/>
      <sheetId val="2"/>
    </sheetIdMap>
  </header>
  <header guid="{74C03E0F-D850-446C-82D5-EE2A9C945A1E}" dateTime="2014-11-17T09:31:17" maxSheetId="3" userName="Администратор" r:id="rId56">
    <sheetIdMap count="2">
      <sheetId val="1"/>
      <sheetId val="2"/>
    </sheetIdMap>
  </header>
  <header guid="{D4336649-3233-4B81-ABEA-907D4397D162}" dateTime="2014-11-17T09:31:45" maxSheetId="3" userName="user" r:id="rId57" minRId="241">
    <sheetIdMap count="2">
      <sheetId val="1"/>
      <sheetId val="2"/>
    </sheetIdMap>
  </header>
  <header guid="{71084444-6CC6-45DD-804C-986DCC95180A}" dateTime="2014-11-17T09:32:13" maxSheetId="3" userName="Администратор" r:id="rId58">
    <sheetIdMap count="2">
      <sheetId val="1"/>
      <sheetId val="2"/>
    </sheetIdMap>
  </header>
  <header guid="{9D15DD9B-46A8-4278-8E4B-D3CCD3D91871}" dateTime="2014-11-17T09:32:21" maxSheetId="3" userName="Администратор" r:id="rId59">
    <sheetIdMap count="2">
      <sheetId val="1"/>
      <sheetId val="2"/>
    </sheetIdMap>
  </header>
  <header guid="{812CCBC9-2C91-4073-B1C9-F843FFD60CB0}" dateTime="2014-11-17T09:31:59" maxSheetId="3" userName="user" r:id="rId60" minRId="245" maxRId="246">
    <sheetIdMap count="2">
      <sheetId val="1"/>
      <sheetId val="2"/>
    </sheetIdMap>
  </header>
  <header guid="{6B7F3E4C-0E83-430B-A382-631D02DC564C}" dateTime="2014-11-17T09:32:15" maxSheetId="3" userName="user" r:id="rId61" minRId="247" maxRId="249">
    <sheetIdMap count="2">
      <sheetId val="1"/>
      <sheetId val="2"/>
    </sheetIdMap>
  </header>
  <header guid="{7A523239-B1DE-4975-927A-E654D419BF45}" dateTime="2014-11-17T09:33:22" maxSheetId="3" userName="user" r:id="rId62">
    <sheetIdMap count="2">
      <sheetId val="1"/>
      <sheetId val="2"/>
    </sheetIdMap>
  </header>
  <header guid="{AE848C91-0178-42A3-ABE0-295E750F9F12}" dateTime="2014-11-17T09:35:54" maxSheetId="3" userName="Администратор" r:id="rId63">
    <sheetIdMap count="2">
      <sheetId val="1"/>
      <sheetId val="2"/>
    </sheetIdMap>
  </header>
  <header guid="{3CC600A1-AE2D-4067-8075-E93191EE9AD8}" dateTime="2014-11-17T09:36:01" maxSheetId="3" userName="Администратор" r:id="rId64">
    <sheetIdMap count="2">
      <sheetId val="1"/>
      <sheetId val="2"/>
    </sheetIdMap>
  </header>
  <header guid="{F5C11B34-7278-4183-82F7-8674A7262B3F}" dateTime="2014-11-17T10:36:35" maxSheetId="3" userName="й1" r:id="rId65" minRId="252" maxRId="253">
    <sheetIdMap count="2">
      <sheetId val="1"/>
      <sheetId val="2"/>
    </sheetIdMap>
  </header>
  <header guid="{F60592C2-9A40-4BCA-8FC1-71D7BA3F6C76}" dateTime="2014-11-17T09:38:02" maxSheetId="3" userName="Администратор" r:id="rId66">
    <sheetIdMap count="2">
      <sheetId val="1"/>
      <sheetId val="2"/>
    </sheetIdMap>
  </header>
  <header guid="{9AE02531-9E88-4FE2-954D-2F8EB0C37776}" dateTime="2014-11-17T09:39:01" maxSheetId="3" userName="Администратор" r:id="rId67">
    <sheetIdMap count="2">
      <sheetId val="1"/>
      <sheetId val="2"/>
    </sheetIdMap>
  </header>
  <header guid="{85DE8344-2A66-4735-BE75-364D2AC0BAB6}" dateTime="2014-11-17T09:40:02" maxSheetId="3" userName="Администратор" r:id="rId68">
    <sheetIdMap count="2">
      <sheetId val="1"/>
      <sheetId val="2"/>
    </sheetIdMap>
  </header>
  <header guid="{3BC213B1-CEFF-4D33-9A52-76105D6925A3}" dateTime="2014-11-17T09:40:15" maxSheetId="3" userName="Администратор" r:id="rId69">
    <sheetIdMap count="2">
      <sheetId val="1"/>
      <sheetId val="2"/>
    </sheetIdMap>
  </header>
  <header guid="{5182007C-ECD4-4A30-88AB-EE7EF9728603}" dateTime="2014-11-17T09:40:52" maxSheetId="3" userName="user" r:id="rId70">
    <sheetIdMap count="2">
      <sheetId val="1"/>
      <sheetId val="2"/>
    </sheetIdMap>
  </header>
  <header guid="{7FE7AEC1-6F18-4608-AD3C-10B43FEE1C04}" dateTime="2014-11-17T10:40:56" maxSheetId="3" userName="й1" r:id="rId71">
    <sheetIdMap count="2">
      <sheetId val="1"/>
      <sheetId val="2"/>
    </sheetIdMap>
  </header>
  <header guid="{7C79F129-6FD9-4202-977B-DA86D7F8E439}" dateTime="2014-11-17T09:42:27" maxSheetId="3" userName="Администратор" r:id="rId72" minRId="259" maxRId="260">
    <sheetIdMap count="2">
      <sheetId val="1"/>
      <sheetId val="2"/>
    </sheetIdMap>
  </header>
  <header guid="{F250A282-F0BB-422F-B53B-A282A682DDED}" dateTime="2014-11-17T09:42:31" maxSheetId="3" userName="Администратор" r:id="rId73">
    <sheetIdMap count="2">
      <sheetId val="1"/>
      <sheetId val="2"/>
    </sheetIdMap>
  </header>
  <header guid="{631C2A90-214E-4580-970E-8E60AB2C2A03}" dateTime="2014-11-17T09:42:49" maxSheetId="3" userName="Администратор" r:id="rId74">
    <sheetIdMap count="2">
      <sheetId val="1"/>
      <sheetId val="2"/>
    </sheetIdMap>
  </header>
  <header guid="{0EAC1473-93A8-4638-85A0-D45E78BC0AFE}" dateTime="2014-11-17T09:43:48" maxSheetId="3" userName="Администратор" r:id="rId75">
    <sheetIdMap count="2">
      <sheetId val="1"/>
      <sheetId val="2"/>
    </sheetIdMap>
  </header>
  <header guid="{359984F4-CACB-4E06-9A6F-DF6ECBDBB3C6}" dateTime="2014-11-17T09:44:30" maxSheetId="3" userName="Администратор" r:id="rId76">
    <sheetIdMap count="2">
      <sheetId val="1"/>
      <sheetId val="2"/>
    </sheetIdMap>
  </header>
  <header guid="{99BF052E-D4DD-4784-8194-9E3148396BBE}" dateTime="2014-11-17T09:44:37" maxSheetId="3" userName="Администратор" r:id="rId77">
    <sheetIdMap count="2">
      <sheetId val="1"/>
      <sheetId val="2"/>
    </sheetIdMap>
  </header>
  <header guid="{845F512C-7F4B-4AD5-AE95-C8BEF01F0CA8}" dateTime="2014-11-17T09:44:40" maxSheetId="3" userName="Администратор" r:id="rId78">
    <sheetIdMap count="2">
      <sheetId val="1"/>
      <sheetId val="2"/>
    </sheetIdMap>
  </header>
  <header guid="{EFB0FC47-6E1C-40B0-A588-13809265FC9C}" dateTime="2014-11-17T09:44:58" maxSheetId="3" userName="Администратор" r:id="rId79">
    <sheetIdMap count="2">
      <sheetId val="1"/>
      <sheetId val="2"/>
    </sheetIdMap>
  </header>
  <header guid="{B1400709-8429-4CAD-8825-AED6EC0CF422}" dateTime="2014-11-17T09:45:45" maxSheetId="3" userName="user" r:id="rId80" minRId="269" maxRId="271">
    <sheetIdMap count="2">
      <sheetId val="1"/>
      <sheetId val="2"/>
    </sheetIdMap>
  </header>
  <header guid="{5D2CA2D8-FB03-4A17-B3EA-15C779E377BF}" dateTime="2014-11-17T09:46:14" maxSheetId="3" userName="Администратор" r:id="rId81">
    <sheetIdMap count="2">
      <sheetId val="1"/>
      <sheetId val="2"/>
    </sheetIdMap>
  </header>
  <header guid="{29CD508E-3AF5-42DD-BEB7-E26309CF9307}" dateTime="2014-11-17T09:46:31" maxSheetId="3" userName="user" r:id="rId82" minRId="273" maxRId="275">
    <sheetIdMap count="2">
      <sheetId val="1"/>
      <sheetId val="2"/>
    </sheetIdMap>
  </header>
  <header guid="{C722EA98-7594-401C-A25A-1571ADB52960}" dateTime="2014-11-17T09:46:54" maxSheetId="3" userName="user" r:id="rId83" minRId="277" maxRId="279">
    <sheetIdMap count="2">
      <sheetId val="1"/>
      <sheetId val="2"/>
    </sheetIdMap>
  </header>
  <header guid="{904880AA-B3FC-4571-A982-538BBA5D136F}" dateTime="2014-11-17T09:47:05" maxSheetId="3" userName="user" r:id="rId84" minRId="280" maxRId="282">
    <sheetIdMap count="2">
      <sheetId val="1"/>
      <sheetId val="2"/>
    </sheetIdMap>
  </header>
  <header guid="{94F8213A-75FB-4DD3-BC8B-D00EB1E903D3}" dateTime="2014-11-17T09:47:55" maxSheetId="3" userName="user" r:id="rId85">
    <sheetIdMap count="2">
      <sheetId val="1"/>
      <sheetId val="2"/>
    </sheetIdMap>
  </header>
  <header guid="{3A3791DC-AB1C-4AB5-8276-A409ABA6C73A}" dateTime="2014-11-17T09:48:01" maxSheetId="3" userName="user" r:id="rId86">
    <sheetIdMap count="2">
      <sheetId val="1"/>
      <sheetId val="2"/>
    </sheetIdMap>
  </header>
  <header guid="{8367A82D-5273-4051-999D-F3E77F0E776F}" dateTime="2014-11-17T09:49:16" maxSheetId="3" userName="user" r:id="rId87" minRId="283">
    <sheetIdMap count="2">
      <sheetId val="1"/>
      <sheetId val="2"/>
    </sheetIdMap>
  </header>
  <header guid="{5EAB40BD-2BEC-428B-A3B9-43FB6A30470A}" dateTime="2014-11-17T09:50:15" maxSheetId="3" userName="user" r:id="rId88" minRId="284" maxRId="285">
    <sheetIdMap count="2">
      <sheetId val="1"/>
      <sheetId val="2"/>
    </sheetIdMap>
  </header>
  <header guid="{D18398DE-6672-463A-9FAF-020CA4604F13}" dateTime="2014-11-17T09:50:24" maxSheetId="3" userName="user" r:id="rId89">
    <sheetIdMap count="2">
      <sheetId val="1"/>
      <sheetId val="2"/>
    </sheetIdMap>
  </header>
  <header guid="{36FFB09E-5406-44CA-8B3D-E4E16486D4C0}" dateTime="2014-11-17T09:50:26" maxSheetId="3" userName="user" r:id="rId90">
    <sheetIdMap count="2">
      <sheetId val="1"/>
      <sheetId val="2"/>
    </sheetIdMap>
  </header>
  <header guid="{BC0B32D7-CA5D-449A-ABF7-F3D04E6847DB}" dateTime="2014-11-17T09:52:30" maxSheetId="3" userName="user" r:id="rId91">
    <sheetIdMap count="2">
      <sheetId val="1"/>
      <sheetId val="2"/>
    </sheetIdMap>
  </header>
  <header guid="{F3891AD9-6DD7-4E32-8646-14E7DF0EF896}" dateTime="2014-11-17T09:52:39" maxSheetId="3" userName="user" r:id="rId92">
    <sheetIdMap count="2">
      <sheetId val="1"/>
      <sheetId val="2"/>
    </sheetIdMap>
  </header>
  <header guid="{BB2FD968-A411-4592-94E2-9712C734893C}" dateTime="2014-11-17T09:54:51" maxSheetId="3" userName="user" r:id="rId93">
    <sheetIdMap count="2">
      <sheetId val="1"/>
      <sheetId val="2"/>
    </sheetIdMap>
  </header>
  <header guid="{A5D4A6EB-B393-4BD2-906B-38F595D26267}" dateTime="2014-11-17T09:55:18" maxSheetId="3" userName="user" r:id="rId94">
    <sheetIdMap count="2">
      <sheetId val="1"/>
      <sheetId val="2"/>
    </sheetIdMap>
  </header>
  <header guid="{90074FE2-7301-4B7B-9319-275149721C8E}" dateTime="2014-11-17T09:58:08" maxSheetId="3" userName="Администратор" r:id="rId95" minRId="286" maxRId="287">
    <sheetIdMap count="2">
      <sheetId val="1"/>
      <sheetId val="2"/>
    </sheetIdMap>
  </header>
  <header guid="{9046A703-62A3-496F-9D0B-7E9A0932DE5F}" dateTime="2014-11-17T09:58:20" maxSheetId="3" userName="Администратор" r:id="rId96">
    <sheetIdMap count="2">
      <sheetId val="1"/>
      <sheetId val="2"/>
    </sheetIdMap>
  </header>
  <header guid="{C37E83B3-9F65-41A8-8DC2-590EB7FB7512}" dateTime="2014-11-17T09:58:28" maxSheetId="3" userName="Администратор" r:id="rId97">
    <sheetIdMap count="2">
      <sheetId val="1"/>
      <sheetId val="2"/>
    </sheetIdMap>
  </header>
  <header guid="{BAFE02E8-7E4D-4E43-80E0-9DF522EAEF64}" dateTime="2014-11-17T09:58:13" maxSheetId="3" userName="user" r:id="rId98">
    <sheetIdMap count="2">
      <sheetId val="1"/>
      <sheetId val="2"/>
    </sheetIdMap>
  </header>
  <header guid="{9ED88D09-7177-45EF-BFAA-37CFE8754E12}" dateTime="2014-11-17T09:58:43" maxSheetId="3" userName="Администратор" r:id="rId99">
    <sheetIdMap count="2">
      <sheetId val="1"/>
      <sheetId val="2"/>
    </sheetIdMap>
  </header>
  <header guid="{47E61DA0-0143-4AED-B987-A97D7DB59F53}" dateTime="2014-11-17T09:58:29" maxSheetId="3" userName="user" r:id="rId100">
    <sheetIdMap count="2">
      <sheetId val="1"/>
      <sheetId val="2"/>
    </sheetIdMap>
  </header>
  <header guid="{F7B95901-9FB1-4AD9-A592-71A911635918}" dateTime="2014-11-17T10:01:51" maxSheetId="3" userName="Администратор" r:id="rId101">
    <sheetIdMap count="2">
      <sheetId val="1"/>
      <sheetId val="2"/>
    </sheetIdMap>
  </header>
  <header guid="{24AFB1FD-766E-482F-B91B-5494D7D3CEF0}" dateTime="2014-11-17T10:01:31" maxSheetId="3" userName="user" r:id="rId102">
    <sheetIdMap count="2">
      <sheetId val="1"/>
      <sheetId val="2"/>
    </sheetIdMap>
  </header>
  <header guid="{6CED25F4-DDA5-476A-9356-EB3A50460486}" dateTime="2014-11-17T10:03:42" maxSheetId="3" userName="Администратор" r:id="rId103">
    <sheetIdMap count="2">
      <sheetId val="1"/>
      <sheetId val="2"/>
    </sheetIdMap>
  </header>
  <header guid="{179CB1E8-561E-4C7E-B3D9-EEA333A12BB1}" dateTime="2014-11-17T10:03:44" maxSheetId="3" userName="Администратор" r:id="rId104">
    <sheetIdMap count="2">
      <sheetId val="1"/>
      <sheetId val="2"/>
    </sheetIdMap>
  </header>
  <header guid="{CA016E11-2337-43E2-94A7-25E615EE7C6C}" dateTime="2014-11-17T10:03:49" maxSheetId="3" userName="Администратор" r:id="rId105">
    <sheetIdMap count="2">
      <sheetId val="1"/>
      <sheetId val="2"/>
    </sheetIdMap>
  </header>
  <header guid="{7E78BF8C-21DD-4F89-AD2D-B857A36881E0}" dateTime="2014-11-17T10:03:55" maxSheetId="3" userName="Администратор" r:id="rId106">
    <sheetIdMap count="2">
      <sheetId val="1"/>
      <sheetId val="2"/>
    </sheetIdMap>
  </header>
  <header guid="{DA97AB8C-3650-4D09-9944-08195EFBD0CF}" dateTime="2014-11-17T10:03:56" maxSheetId="3" userName="Администратор" r:id="rId107">
    <sheetIdMap count="2">
      <sheetId val="1"/>
      <sheetId val="2"/>
    </sheetIdMap>
  </header>
  <header guid="{3192FA9D-3041-4DAC-834A-DEC5FBE287F1}" dateTime="2014-11-17T10:03:32" maxSheetId="3" userName="user" r:id="rId108" minRId="298" maxRId="300">
    <sheetIdMap count="2">
      <sheetId val="1"/>
      <sheetId val="2"/>
    </sheetIdMap>
  </header>
  <header guid="{2D705FFC-DB7A-44EE-9D45-59BB290B401E}" dateTime="2014-11-17T10:03:58" maxSheetId="3" userName="Администратор" r:id="rId109">
    <sheetIdMap count="2">
      <sheetId val="1"/>
      <sheetId val="2"/>
    </sheetIdMap>
  </header>
  <header guid="{7D3B3AC7-0193-48FB-A184-CE044B945BE4}" dateTime="2014-11-17T10:03:35" maxSheetId="3" userName="user" r:id="rId110">
    <sheetIdMap count="2">
      <sheetId val="1"/>
      <sheetId val="2"/>
    </sheetIdMap>
  </header>
  <header guid="{61E010E9-D678-4757-BB17-6BE41A2B0071}" dateTime="2014-11-17T10:04:10" maxSheetId="3" userName="Администратор" r:id="rId111" minRId="302">
    <sheetIdMap count="2">
      <sheetId val="1"/>
      <sheetId val="2"/>
    </sheetIdMap>
  </header>
  <header guid="{80946396-E9B8-4263-A060-776146DD1E5C}" dateTime="2014-11-17T10:03:49" maxSheetId="3" userName="user" r:id="rId112" minRId="304" maxRId="306">
    <sheetIdMap count="2">
      <sheetId val="1"/>
      <sheetId val="2"/>
    </sheetIdMap>
  </header>
  <header guid="{C8305341-2844-4ABC-B929-EE8EBDAE48D6}" dateTime="2014-11-17T10:04:16" maxSheetId="3" userName="Администратор" r:id="rId113">
    <sheetIdMap count="2">
      <sheetId val="1"/>
      <sheetId val="2"/>
    </sheetIdMap>
  </header>
  <header guid="{2EE24CC5-5F2E-418E-8278-FE3784E5D837}" dateTime="2014-11-17T10:03:53" maxSheetId="3" userName="user" r:id="rId114">
    <sheetIdMap count="2">
      <sheetId val="1"/>
      <sheetId val="2"/>
    </sheetIdMap>
  </header>
  <header guid="{F3914B2B-E582-44D9-8B4C-1065A65AD5DC}" dateTime="2014-11-17T10:04:01" maxSheetId="3" userName="user" r:id="rId115">
    <sheetIdMap count="2">
      <sheetId val="1"/>
      <sheetId val="2"/>
    </sheetIdMap>
  </header>
  <header guid="{11A1E28E-295E-4808-A51F-4EA6D8702DB0}" dateTime="2014-11-17T10:04:32" maxSheetId="3" userName="Администратор" r:id="rId116">
    <sheetIdMap count="2">
      <sheetId val="1"/>
      <sheetId val="2"/>
    </sheetIdMap>
  </header>
  <header guid="{2CFFBC98-7CF5-4D11-9556-E63CBE7534D1}" dateTime="2014-11-17T10:04:10" maxSheetId="3" userName="user" r:id="rId117">
    <sheetIdMap count="2">
      <sheetId val="1"/>
      <sheetId val="2"/>
    </sheetIdMap>
  </header>
  <header guid="{02902B9C-2C90-444F-ADD8-21829DD29537}" dateTime="2014-11-17T10:09:08" maxSheetId="3" userName="user" r:id="rId118" minRId="309" maxRId="310">
    <sheetIdMap count="2">
      <sheetId val="1"/>
      <sheetId val="2"/>
    </sheetIdMap>
  </header>
  <header guid="{7034F42E-FFE1-48D7-9287-53F640362966}" dateTime="2014-11-17T10:09:19" maxSheetId="3" userName="user" r:id="rId119">
    <sheetIdMap count="2">
      <sheetId val="1"/>
      <sheetId val="2"/>
    </sheetIdMap>
  </header>
  <header guid="{F806FCD3-CE18-4C94-93EA-F01498780D1B}" dateTime="2014-11-17T10:09:45" maxSheetId="3" userName="user" r:id="rId120">
    <sheetIdMap count="2">
      <sheetId val="1"/>
      <sheetId val="2"/>
    </sheetIdMap>
  </header>
  <header guid="{7AD7D14A-B8A8-482C-92D0-C96E34841A98}" dateTime="2014-11-17T10:09:58" maxSheetId="3" userName="user" r:id="rId121">
    <sheetIdMap count="2">
      <sheetId val="1"/>
      <sheetId val="2"/>
    </sheetIdMap>
  </header>
  <header guid="{04CE0F37-D0E1-4D95-9DA9-E15D627207D9}" dateTime="2014-11-17T10:11:13" maxSheetId="3" userName="Администратор" r:id="rId122" minRId="311" maxRId="312">
    <sheetIdMap count="2">
      <sheetId val="1"/>
      <sheetId val="2"/>
    </sheetIdMap>
  </header>
  <header guid="{513E7BA8-2918-4B76-809C-0E570724DBE6}" dateTime="2014-11-17T10:10:51" maxSheetId="3" userName="user" r:id="rId123">
    <sheetIdMap count="2">
      <sheetId val="1"/>
      <sheetId val="2"/>
    </sheetIdMap>
  </header>
  <header guid="{B8FEBD56-A964-416D-931B-332D2096E0DB}" dateTime="2014-11-17T10:14:04" maxSheetId="3" userName="Администратор" r:id="rId124" minRId="314" maxRId="315">
    <sheetIdMap count="2">
      <sheetId val="1"/>
      <sheetId val="2"/>
    </sheetIdMap>
  </header>
  <header guid="{498CE44C-36EA-4DCA-A742-32B0581A274A}" dateTime="2014-11-17T10:14:44" maxSheetId="3" userName="Администратор" r:id="rId125" minRId="317" maxRId="318">
    <sheetIdMap count="2">
      <sheetId val="1"/>
      <sheetId val="2"/>
    </sheetIdMap>
  </header>
  <header guid="{DBBD38FB-2E31-48ED-9998-8E4EC8A60C4D}" dateTime="2014-11-17T10:15:32" maxSheetId="3" userName="Администратор" r:id="rId126" minRId="320" maxRId="321">
    <sheetIdMap count="2">
      <sheetId val="1"/>
      <sheetId val="2"/>
    </sheetIdMap>
  </header>
  <header guid="{EF6D4B21-3142-4E0A-8B07-81CD6ED9189F}" dateTime="2014-11-17T10:15:55" maxSheetId="3" userName="Администратор" r:id="rId127">
    <sheetIdMap count="2">
      <sheetId val="1"/>
      <sheetId val="2"/>
    </sheetIdMap>
  </header>
  <header guid="{2B8B8837-9601-4713-BD83-736087D7A36A}" dateTime="2014-11-17T10:17:25" maxSheetId="3" userName="Администратор" r:id="rId128" minRId="324" maxRId="325">
    <sheetIdMap count="2">
      <sheetId val="1"/>
      <sheetId val="2"/>
    </sheetIdMap>
  </header>
  <header guid="{9E8C9BF5-E910-4595-927D-4295CC098CC1}" dateTime="2014-11-17T10:18:07" maxSheetId="3" userName="Администратор" r:id="rId129" minRId="327" maxRId="328">
    <sheetIdMap count="2">
      <sheetId val="1"/>
      <sheetId val="2"/>
    </sheetIdMap>
  </header>
  <header guid="{64AF6ED5-387D-4C33-ACE7-2C360B67D260}" dateTime="2014-11-17T10:19:08" maxSheetId="3" userName="Администратор" r:id="rId130">
    <sheetIdMap count="2">
      <sheetId val="1"/>
      <sheetId val="2"/>
    </sheetIdMap>
  </header>
  <header guid="{D4A2C2F8-B827-48A5-831D-7BA20F061B9A}" dateTime="2014-11-17T10:20:23" maxSheetId="3" userName="Администратор" r:id="rId131" minRId="331">
    <sheetIdMap count="2">
      <sheetId val="1"/>
      <sheetId val="2"/>
    </sheetIdMap>
  </header>
  <header guid="{2573B3FB-CB5B-457A-82A0-46C725CD48FF}" dateTime="2014-11-17T10:20:36" maxSheetId="3" userName="Администратор" r:id="rId132" minRId="333">
    <sheetIdMap count="2">
      <sheetId val="1"/>
      <sheetId val="2"/>
    </sheetIdMap>
  </header>
  <header guid="{908FB1BA-3D27-4786-84CC-51C90ED1C78F}" dateTime="2014-11-17T10:20:47" maxSheetId="3" userName="Администратор" r:id="rId133" minRId="335">
    <sheetIdMap count="2">
      <sheetId val="1"/>
      <sheetId val="2"/>
    </sheetIdMap>
  </header>
  <header guid="{C1C8FA72-CA66-44D0-89A1-2251E8EA83DD}" dateTime="2014-11-17T10:21:14" maxSheetId="3" userName="Администратор" r:id="rId134">
    <sheetIdMap count="2">
      <sheetId val="1"/>
      <sheetId val="2"/>
    </sheetIdMap>
  </header>
  <header guid="{B77DA986-D5D4-4B60-A6D5-77C846D30C5A}" dateTime="2014-11-17T10:20:54" maxSheetId="3" userName="user" r:id="rId135">
    <sheetIdMap count="2">
      <sheetId val="1"/>
      <sheetId val="2"/>
    </sheetIdMap>
  </header>
  <header guid="{7931B52A-DE9C-46E8-93D9-7676178B790E}" dateTime="2014-11-17T10:22:25" maxSheetId="3" userName="Администратор" r:id="rId136">
    <sheetIdMap count="2">
      <sheetId val="1"/>
      <sheetId val="2"/>
    </sheetIdMap>
  </header>
  <header guid="{73509643-251F-4BD8-8AD5-D953E0484F00}" dateTime="2014-11-17T10:22:36" maxSheetId="3" userName="user" r:id="rId137">
    <sheetIdMap count="2">
      <sheetId val="1"/>
      <sheetId val="2"/>
    </sheetIdMap>
  </header>
  <header guid="{D04E80D8-4B20-444D-A8B1-AF153DB7E33F}" dateTime="2014-11-17T10:24:48" maxSheetId="3" userName="Администратор" r:id="rId138" minRId="339" maxRId="340">
    <sheetIdMap count="2">
      <sheetId val="1"/>
      <sheetId val="2"/>
    </sheetIdMap>
  </header>
  <header guid="{FD838C66-FF3F-4E69-8633-5F74B9698AE7}" dateTime="2014-11-17T10:24:26" maxSheetId="3" userName="user" r:id="rId139">
    <sheetIdMap count="2">
      <sheetId val="1"/>
      <sheetId val="2"/>
    </sheetIdMap>
  </header>
  <header guid="{DE631E1B-A4CD-4593-BAD3-31CCBEF2FCC4}" dateTime="2014-11-17T10:25:06" maxSheetId="3" userName="Администратор" r:id="rId140">
    <sheetIdMap count="2">
      <sheetId val="1"/>
      <sheetId val="2"/>
    </sheetIdMap>
  </header>
  <header guid="{1EFE8DEE-B55C-4E56-AAAC-93CF8D724DD5}" dateTime="2014-11-17T10:26:54" maxSheetId="3" userName="Администратор" r:id="rId141">
    <sheetIdMap count="2">
      <sheetId val="1"/>
      <sheetId val="2"/>
    </sheetIdMap>
  </header>
  <header guid="{696F9F68-D3A5-40EB-BC98-986082D92AD9}" dateTime="2014-11-17T10:32:44" maxSheetId="3" userName="Администратор" r:id="rId142">
    <sheetIdMap count="2">
      <sheetId val="1"/>
      <sheetId val="2"/>
    </sheetIdMap>
  </header>
  <header guid="{C55124CC-ED56-415A-8E07-8E6D75068C51}" dateTime="2014-11-17T10:32:56" maxSheetId="3" userName="Администратор" r:id="rId143">
    <sheetIdMap count="2">
      <sheetId val="1"/>
      <sheetId val="2"/>
    </sheetIdMap>
  </header>
  <header guid="{F86B0A47-B629-469D-8B88-869467F20623}" dateTime="2014-11-17T11:34:07" maxSheetId="3" userName="й1" r:id="rId144">
    <sheetIdMap count="2">
      <sheetId val="1"/>
      <sheetId val="2"/>
    </sheetIdMap>
  </header>
  <header guid="{74880FD1-9EA2-4F57-95DB-D12589ED8EDC}" dateTime="2014-11-17T10:36:51" maxSheetId="3" userName="Администратор" r:id="rId145" minRId="345" maxRId="346">
    <sheetIdMap count="2">
      <sheetId val="1"/>
      <sheetId val="2"/>
    </sheetIdMap>
  </header>
  <header guid="{64B5D60D-275B-42C3-9701-9536A60C3006}" dateTime="2014-11-17T11:45:25" maxSheetId="3" userName="й1" r:id="rId146" minRId="348" maxRId="349">
    <sheetIdMap count="2">
      <sheetId val="1"/>
      <sheetId val="2"/>
    </sheetIdMap>
  </header>
  <header guid="{392FA513-953F-4607-9FC0-F17AAC5D2972}" dateTime="2014-11-17T11:48:53" maxSheetId="3" userName="й1" r:id="rId147" minRId="350" maxRId="351">
    <sheetIdMap count="2">
      <sheetId val="1"/>
      <sheetId val="2"/>
    </sheetIdMap>
  </header>
  <header guid="{84460D42-F863-4A5E-94F4-7F2018ECE454}" dateTime="2014-11-18T09:04:47" maxSheetId="3" userName="user" r:id="rId148" minRId="352" maxRId="355">
    <sheetIdMap count="2">
      <sheetId val="1"/>
      <sheetId val="2"/>
    </sheetIdMap>
  </header>
  <header guid="{2784CE19-BF81-4596-8B51-0DE36A9C9F4C}" dateTime="2014-11-18T11:27:48" maxSheetId="3" userName="Администратор" r:id="rId149">
    <sheetIdMap count="2">
      <sheetId val="1"/>
      <sheetId val="2"/>
    </sheetIdMap>
  </header>
  <header guid="{C1906748-13B8-4AB9-9470-664100AFE0E2}" dateTime="2014-11-18T14:17:20" maxSheetId="3" userName="Администратор" r:id="rId150" minRId="357" maxRId="384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57" sId="2" numFmtId="4">
    <oc r="I5">
      <v>2183983.1</v>
    </oc>
    <nc r="I5"/>
  </rcc>
  <rcc rId="358" sId="2" numFmtId="4">
    <oc r="J5">
      <v>1801187.4</v>
    </oc>
    <nc r="J5"/>
  </rcc>
  <rcc rId="359" sId="2" numFmtId="4">
    <oc r="K5">
      <v>1561436.2</v>
    </oc>
    <nc r="K5"/>
  </rcc>
  <rcc rId="360" sId="2">
    <oc r="I6">
      <f>I5-D6</f>
    </oc>
    <nc r="I6"/>
  </rcc>
  <rcc rId="361" sId="2">
    <oc r="J6">
      <f>J5-E6</f>
    </oc>
    <nc r="J6"/>
  </rcc>
  <rcc rId="362" sId="2">
    <oc r="K6">
      <f>K5-F6</f>
    </oc>
    <nc r="K6"/>
  </rcc>
  <rcc rId="363" sId="2">
    <oc r="I15">
      <f>100+10000+200+10558+1492.4+7.2+1250+5400+150.3+144.2+4400+300+14384.9+6428.2</f>
    </oc>
    <nc r="I15"/>
  </rcc>
  <rcc rId="364" sId="2">
    <oc r="J15">
      <f>5000+100+200+9921.3+1200+7.4+1316+5400</f>
    </oc>
    <nc r="J15"/>
  </rcc>
  <rcc rId="365" sId="2">
    <oc r="H30">
      <v>29432.400000000001</v>
    </oc>
    <nc r="H30"/>
  </rcc>
  <rcc rId="366" sId="2">
    <oc r="I30">
      <v>30033.1</v>
    </oc>
    <nc r="I30"/>
  </rcc>
  <rcc rId="367" sId="2">
    <oc r="J30">
      <v>32702</v>
    </oc>
    <nc r="J30"/>
  </rcc>
  <rcc rId="368" sId="2">
    <oc r="I44">
      <f>D45=I45</f>
    </oc>
    <nc r="I44"/>
  </rcc>
  <rcc rId="369" sId="2">
    <oc r="J44">
      <f>E45=J45</f>
    </oc>
    <nc r="J44"/>
  </rcc>
  <rcc rId="370" sId="2">
    <oc r="K44">
      <f>F45=K45</f>
    </oc>
    <nc r="K44"/>
  </rcc>
  <rcc rId="371" sId="2">
    <oc r="I45">
      <f>I47+I46</f>
    </oc>
    <nc r="I45"/>
  </rcc>
  <rcc rId="372" sId="2">
    <oc r="J45">
      <f>J47+J46</f>
    </oc>
    <nc r="J45"/>
  </rcc>
  <rcc rId="373" sId="2">
    <oc r="K45">
      <f>K47+K46</f>
    </oc>
    <nc r="K45"/>
  </rcc>
  <rcc rId="374" sId="2">
    <oc r="I46">
      <f>137468.4-22427-29673.9+3000</f>
    </oc>
    <nc r="I46"/>
  </rcc>
  <rcc rId="375" sId="2">
    <oc r="J46">
      <f>100260.7-16484.2-21555.4</f>
    </oc>
    <nc r="J46"/>
  </rcc>
  <rcc rId="376" sId="2">
    <oc r="K46">
      <f>94565.7-15536.4-20305.2</f>
    </oc>
    <nc r="K46"/>
  </rcc>
  <rcc rId="377" sId="2">
    <oc r="I47">
      <v>29673.9</v>
    </oc>
    <nc r="I47"/>
  </rcc>
  <rcc rId="378" sId="2">
    <oc r="J47">
      <v>21555.4</v>
    </oc>
    <nc r="J47"/>
  </rcc>
  <rcc rId="379" sId="2">
    <oc r="K47">
      <v>20305.2</v>
    </oc>
    <nc r="K47"/>
  </rcc>
  <rcc rId="380" sId="2">
    <oc r="I54">
      <f>59165-39700</f>
    </oc>
    <nc r="I54"/>
  </rcc>
  <rcc rId="381" sId="2">
    <oc r="J54">
      <f>58725.8-39700</f>
    </oc>
    <nc r="J54"/>
  </rcc>
  <rcc rId="382" sId="2">
    <oc r="K54">
      <f>58715.4-39700</f>
    </oc>
    <nc r="K54"/>
  </rcc>
  <rcc rId="383" sId="2">
    <oc r="G30" t="inlineStr">
      <is>
        <t>дор.фонд</t>
      </is>
    </oc>
    <nc r="G30"/>
  </rcc>
  <rcc rId="384" sId="2">
    <oc r="G46" t="inlineStr">
      <is>
        <t>3000 ПСД</t>
      </is>
    </oc>
    <nc r="G46"/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fmt sheetId="2" sqref="I45:K54" start="0" length="2147483647">
    <dxf>
      <font>
        <sz val="14"/>
      </font>
    </dxf>
  </rfmt>
  <rcv guid="{DA15D12B-B687-4104-AF35-4470F046E021}" action="delete"/>
  <rdn rId="0" localSheetId="2" customView="1" name="Z_DA15D12B_B687_4104_AF35_4470F046E021_.wvu.PrintArea" hidden="1" oldHidden="1">
    <formula>'2014 '!$A$1:$F$62</formula>
    <oldFormula>'2014 '!$A$1:$F$62</oldFormula>
  </rdn>
  <rcv guid="{DA15D12B-B687-4104-AF35-4470F046E021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2" customView="1" name="Z_DA15D12B_B687_4104_AF35_4470F046E021_.wvu.PrintArea" hidden="1" oldHidden="1">
    <formula>'2014 '!$A$1:$F$62</formula>
  </rdn>
  <rcv guid="{DA15D12B-B687-4104-AF35-4470F046E021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203" sId="2">
    <oc r="E46">
      <f>78705.3-16564.2-135.6+894.7+17000</f>
    </oc>
    <nc r="E46">
      <f>100260.7-E47-16344.2-135.6</f>
    </nc>
  </rcc>
  <rcc rId="204" sId="2">
    <oc r="F46">
      <f>74260.5-15616.4-106</f>
    </oc>
    <nc r="F46">
      <f>94565.7-F47-15396.4-141.4</f>
    </nc>
  </rcc>
  <rcc rId="205" sId="2">
    <oc r="D46">
      <f>33056.5+50+50792.1+350+290+495.1+253.822507+3000</f>
    </oc>
    <nc r="D46">
      <f>137468.4-D47-22237-128.8</f>
    </nc>
  </rcc>
  <rcc rId="206" sId="2">
    <oc r="I47">
      <f>7985.2+74.2+21614</f>
    </oc>
    <nc r="I47">
      <f>-7985.2-74.2-21614</f>
    </nc>
  </rcc>
  <rcc rId="207" sId="2">
    <oc r="J47">
      <f>5869.1+15686.3</f>
    </oc>
    <nc r="J47">
      <f>-5869.1-15686.3</f>
    </nc>
  </rcc>
  <rcc rId="208" sId="2">
    <oc r="K47">
      <f>5528.7+14776.5</f>
    </oc>
    <nc r="K47">
      <f>-5528.7-14776.5</f>
    </nc>
  </rcc>
  <rcv guid="{DA15D12B-B687-4104-AF35-4470F046E021}" action="delete"/>
  <rcv guid="{DA15D12B-B687-4104-AF35-4470F046E02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304" sId="2">
    <oc r="I46">
      <f>137468.4-22427-29673.9-128.8-914</f>
    </oc>
    <nc r="I46">
      <f>137468.4-22427-29673.9</f>
    </nc>
  </rcc>
  <rcc rId="305" sId="2">
    <oc r="J46">
      <f>100260.7-16484.2-21555.4-135.6-914</f>
    </oc>
    <nc r="J46">
      <f>100260.7-16484.2-21555.4</f>
    </nc>
  </rcc>
  <rcc rId="306" sId="2">
    <oc r="K46">
      <f>94565.7-15536.4-20305.2-141.4-914</f>
    </oc>
    <nc r="K46">
      <f>94565.7-15536.4-20305.2</f>
    </nc>
  </rcc>
  <rcv guid="{DA15D12B-B687-4104-AF35-4470F046E021}" action="delete"/>
  <rcv guid="{DA15D12B-B687-4104-AF35-4470F046E021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1111.xml><?xml version="1.0" encoding="utf-8"?>
<revisions xmlns="http://schemas.openxmlformats.org/spreadsheetml/2006/main" xmlns:r="http://schemas.openxmlformats.org/officeDocument/2006/relationships"/>
</file>

<file path=xl/revisions/revisionLog111112.xml><?xml version="1.0" encoding="utf-8"?>
<revisions xmlns="http://schemas.openxmlformats.org/spreadsheetml/2006/main" xmlns:r="http://schemas.openxmlformats.org/officeDocument/2006/relationships">
  <rcc rId="1" sId="2" numFmtId="34">
    <nc r="D45">
      <v>29673.5</v>
    </nc>
  </rcc>
  <rcc rId="2" sId="2" numFmtId="34">
    <nc r="E45">
      <v>21555.4</v>
    </nc>
  </rcc>
  <rcc rId="3" sId="2" numFmtId="34">
    <nc r="F45">
      <v>20305.2</v>
    </nc>
  </rcc>
  <rcc rId="4" sId="2" numFmtId="34">
    <nc r="D44">
      <v>107794.9</v>
    </nc>
  </rcc>
  <rcc rId="5" sId="2" numFmtId="34">
    <nc r="E44">
      <v>78705.3</v>
    </nc>
  </rcc>
  <rcc rId="6" sId="2" numFmtId="34">
    <nc r="F44">
      <v>74260.5</v>
    </nc>
  </rcc>
  <rcv guid="{DA15D12B-B687-4104-AF35-4470F046E021}" action="delete"/>
  <rcv guid="{DA15D12B-B687-4104-AF35-4470F046E021}" action="add"/>
</revisions>
</file>

<file path=xl/revisions/revisionLog11112.xml><?xml version="1.0" encoding="utf-8"?>
<revisions xmlns="http://schemas.openxmlformats.org/spreadsheetml/2006/main" xmlns:r="http://schemas.openxmlformats.org/officeDocument/2006/relationships">
  <rcv guid="{EA1929C7-85F7-40DE-826A-94377FC9966E}" action="delete"/>
  <rcv guid="{EA1929C7-85F7-40DE-826A-94377FC9966E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c rId="241" sId="2">
    <oc r="D46">
      <f>137468.4-D47-22237-128.8</f>
    </oc>
    <nc r="D46">
      <f>137468.4-D47-22237-128.8-914</f>
    </nc>
  </rcc>
  <rdn rId="0" localSheetId="2" customView="1" name="Z_DA15D12B_B687_4104_AF35_4470F046E021_.wvu.PrintArea" hidden="1" oldHidden="1" comment="" oldComment="">
    <oldFormula>'2014 '!$A$1:$F$62</oldFormula>
  </rdn>
  <rcv guid="{DA15D12B-B687-4104-AF35-4470F046E021}" action="delete"/>
  <rcv guid="{DA15D12B-B687-4104-AF35-4470F046E021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'!$A$1:$F$61</oldFormula>
  </rdn>
  <rcv guid="{167491D8-6D6D-447D-A119-5E65D8431081}" action="add"/>
</revisions>
</file>

<file path=xl/revisions/revisionLog1112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1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13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1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280" sId="2">
    <nc r="I44">
      <f>D45=I45</f>
    </nc>
  </rcc>
  <rcc rId="281" sId="2">
    <nc r="J44">
      <f>E45=J45</f>
    </nc>
  </rcc>
  <rcc rId="282" sId="2">
    <nc r="K44">
      <f>F45=K45</f>
    </nc>
  </rcc>
  <rcv guid="{DA15D12B-B687-4104-AF35-4470F046E021}" action="delete"/>
  <rcv guid="{DA15D12B-B687-4104-AF35-4470F046E021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2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cv guid="{167491D8-6D6D-447D-A119-5E65D8431081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cv guid="{167491D8-6D6D-447D-A119-5E65D8431081}" action="add"/>
</revisions>
</file>

<file path=xl/revisions/revisionLog11312.xml><?xml version="1.0" encoding="utf-8"?>
<revisions xmlns="http://schemas.openxmlformats.org/spreadsheetml/2006/main" xmlns:r="http://schemas.openxmlformats.org/officeDocument/2006/relationships">
  <rcc rId="245" sId="2">
    <oc r="E46">
      <f>100260.7-E47-16344.2-135.6</f>
    </oc>
    <nc r="E46">
      <f>100260.7-E47-16344.2-135.6-914</f>
    </nc>
  </rcc>
  <rcc rId="246" sId="2">
    <oc r="F46">
      <f>94565.7-F47-15396.4-141.4</f>
    </oc>
    <nc r="F46">
      <f>94565.7-F47-15396.4-141.4-914</f>
    </nc>
  </rcc>
  <rcv guid="{DA15D12B-B687-4104-AF35-4470F046E021}" action="delete"/>
  <rcv guid="{DA15D12B-B687-4104-AF35-4470F046E021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4111.xml><?xml version="1.0" encoding="utf-8"?>
<revisions xmlns="http://schemas.openxmlformats.org/spreadsheetml/2006/main" xmlns:r="http://schemas.openxmlformats.org/officeDocument/2006/relationships">
  <rcc rId="226" sId="2" xfDxf="1" dxf="1">
    <nc r="A62" t="inlineStr">
      <is>
        <t>Условно утверждаемые (утвержденные) расходы</t>
      </is>
    </nc>
  </rcc>
  <rfmt sheetId="2" sqref="A60:A62" start="0" length="2147483647">
    <dxf>
      <font>
        <name val="Times New Roman"/>
        <scheme val="none"/>
      </font>
    </dxf>
  </rfmt>
  <rfmt sheetId="2" sqref="A60:A62" start="0" length="2147483647">
    <dxf>
      <font>
        <sz val="16"/>
      </font>
    </dxf>
  </rfmt>
  <rfmt sheetId="2" sqref="A8:A59" start="0" length="2147483647">
    <dxf>
      <font>
        <sz val="16"/>
      </font>
    </dxf>
  </rfmt>
  <rfmt sheetId="2" sqref="A62" start="0" length="0">
    <dxf>
      <border>
        <left style="thin">
          <color indexed="64"/>
        </left>
      </border>
    </dxf>
  </rfmt>
  <rfmt sheetId="2" sqref="F62" start="0" length="0">
    <dxf>
      <border>
        <right style="thin">
          <color indexed="64"/>
        </right>
      </border>
    </dxf>
  </rfmt>
  <rfmt sheetId="2" sqref="A62:F62" start="0" length="0">
    <dxf>
      <border>
        <bottom style="thin">
          <color indexed="64"/>
        </bottom>
      </border>
    </dxf>
  </rfmt>
  <rfmt sheetId="2" sqref="A62:F6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E62" start="0" length="0">
    <dxf>
      <font>
        <sz val="18"/>
        <color auto="1"/>
        <name val="Times New Roman CYR"/>
        <scheme val="none"/>
      </font>
      <numFmt numFmtId="166" formatCode="#,##0.0_ ;\-#,##0.0\ "/>
      <alignment vertical="center" readingOrder="0"/>
    </dxf>
  </rfmt>
  <rfmt sheetId="2" sqref="F62" start="0" length="0">
    <dxf>
      <font>
        <sz val="18"/>
        <color auto="1"/>
        <name val="Times New Roman CYR"/>
        <scheme val="none"/>
      </font>
      <numFmt numFmtId="166" formatCode="#,##0.0_ ;\-#,##0.0\ "/>
      <alignment vertical="center" readingOrder="0"/>
    </dxf>
  </rfmt>
  <rfmt sheetId="2" sqref="A62:F62" start="0" length="2147483647">
    <dxf>
      <font>
        <b/>
      </font>
    </dxf>
  </rfmt>
  <rcc rId="227" sId="2" numFmtId="4">
    <nc r="E62">
      <v>18000</v>
    </nc>
  </rcc>
  <rcc rId="228" sId="2" numFmtId="4">
    <nc r="F62">
      <v>34000</v>
    </nc>
  </rcc>
  <rcc rId="229" sId="2">
    <oc r="D6">
      <f>D8+D17+D20+D25+D33+D39+D45+D49+D54+D57+D59</f>
    </oc>
    <nc r="D6">
      <f>D8+D17+D20+D25+D33+D39+D45+D49+D54+D57+D59+D62</f>
    </nc>
  </rcc>
  <rcc rId="230" sId="2">
    <oc r="E6">
      <f>E8+E17+E20+E25+E33+E39+E45+E49+E54+E59</f>
    </oc>
    <nc r="E6">
      <f>E8+E17+E20+E25+E33+E39+E45+E49+E54+E57+E59+E62</f>
    </nc>
  </rcc>
  <rcc rId="231" sId="2">
    <oc r="F6">
      <f>F8+F17+F20+F25+F33+F39+F45+F49+F54+F59</f>
    </oc>
    <nc r="F6">
      <f>F8+F17+F20+F25+F33+F39+F45+F49+F54+F57+F59+F62</f>
    </nc>
  </rcc>
  <rfmt sheetId="2" sqref="I5:K6" start="0" length="2147483647">
    <dxf>
      <font>
        <name val="Times New Roman"/>
        <scheme val="none"/>
      </font>
    </dxf>
  </rfmt>
  <rfmt sheetId="2" sqref="I5:K6" start="0" length="2147483647">
    <dxf>
      <font>
        <sz val="14"/>
      </font>
    </dxf>
  </rfmt>
  <rfmt sheetId="2" sqref="I5:K6" start="0" length="2147483647">
    <dxf>
      <font>
        <b/>
      </font>
    </dxf>
  </rfmt>
  <rfmt sheetId="2" sqref="D16" start="0" length="0">
    <dxf>
      <alignment horizontal="center" readingOrder="0"/>
    </dxf>
  </rfmt>
  <rfmt sheetId="2" sqref="E16" start="0" length="0">
    <dxf>
      <alignment horizontal="center" readingOrder="0"/>
    </dxf>
  </rfmt>
  <rfmt sheetId="2" sqref="D15" start="0" length="0">
    <dxf>
      <alignment horizontal="general" readingOrder="0"/>
    </dxf>
  </rfmt>
  <rfmt sheetId="2" sqref="E15" start="0" length="0">
    <dxf>
      <alignment horizontal="general" readingOrder="0"/>
    </dxf>
  </rfmt>
  <rcc rId="232" sId="2" odxf="1" dxf="1">
    <nc r="I15">
      <f>100+10000+200+10558+1492.4+7.2+1250+5400+150.3+144.2+4400+300+14384.9+6428.2</f>
    </nc>
    <odxf>
      <font>
        <sz val="10"/>
        <color auto="1"/>
        <name val="Arial Cyr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8"/>
        <color auto="1"/>
        <name val="Times New Roman CYR"/>
        <scheme val="none"/>
      </font>
      <numFmt numFmtId="166" formatCode="#,##0.0_ ;\-#,##0.0\ 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" sId="2" odxf="1" dxf="1">
    <nc r="J15">
      <f>5000+100+200+9921.3+1200+7.4+1316+5400</f>
    </nc>
    <odxf>
      <font>
        <sz val="10"/>
        <color auto="1"/>
        <name val="Arial Cyr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8"/>
        <color auto="1"/>
        <name val="Times New Roman CYR"/>
        <scheme val="none"/>
      </font>
      <numFmt numFmtId="166" formatCode="#,##0.0_ ;\-#,##0.0\ 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4" sId="2" numFmtId="4">
    <oc r="D15">
      <f>100+10000+200+10558+1492.4+7.2+1250+5400+150.3+144.2+4400+300+14384.9+6428.2</f>
    </oc>
    <nc r="D15">
      <f>I15</f>
    </nc>
  </rcc>
  <rcc rId="235" sId="2" numFmtId="4">
    <oc r="E15">
      <f>5000+100+200+9921.3+1200+7.4+1316+5400</f>
    </oc>
    <nc r="E15">
      <f>J15</f>
    </nc>
  </rcc>
  <rcv guid="{DA15D12B-B687-4104-AF35-4470F046E021}" action="delete"/>
  <rdn rId="0" localSheetId="2" customView="1" name="Z_DA15D12B_B687_4104_AF35_4470F046E021_.wvu.PrintArea" hidden="1" oldHidden="1">
    <formula>'2014 '!$A$1:$F$62</formula>
  </rdn>
  <rcv guid="{DA15D12B-B687-4104-AF35-4470F046E021}" action="add"/>
</revisions>
</file>

<file path=xl/revisions/revisionLog11412.xml><?xml version="1.0" encoding="utf-8"?>
<revisions xmlns="http://schemas.openxmlformats.org/spreadsheetml/2006/main" xmlns:r="http://schemas.openxmlformats.org/officeDocument/2006/relationships">
  <rcc rId="252" sId="2">
    <oc r="F30">
      <f>4730+570+2750+6560+2880.8+2620.1+12591.1+773.3+1834.2</f>
    </oc>
    <nc r="F30">
      <f>4730+570+2750+6560+2880.8+2620.1+12591.1+773.1+1834.2</f>
    </nc>
  </rcc>
  <rcc rId="253" sId="2">
    <oc r="F34">
      <f>8811.2+5000+48295.2+47079.6+300</f>
    </oc>
    <nc r="F34">
      <f>8811.4+5000+48295.2+47079.6+300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421.xml><?xml version="1.0" encoding="utf-8"?>
<revisions xmlns="http://schemas.openxmlformats.org/spreadsheetml/2006/main" xmlns:r="http://schemas.openxmlformats.org/officeDocument/2006/relationships">
  <rcc rId="327" sId="2">
    <oc r="E34">
      <f>7302.9+5000+181381.8+115332.2+300</f>
    </oc>
    <nc r="E34">
      <f>7302.9+5000+181381.8+115332.2+300+2051.4</f>
    </nc>
  </rcc>
  <rcc rId="328" sId="2">
    <oc r="F34">
      <f>8811.4+5000+48295.2+47079.6+300</f>
    </oc>
    <nc r="F34">
      <f>8811.4+5000+48295.2+47079.6+300+2033.5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42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42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fmt sheetId="2" sqref="L46" start="0" length="0">
    <dxf>
      <numFmt numFmtId="166" formatCode="#,##0.0_ ;\-#,##0.0\ "/>
    </dxf>
  </rfmt>
  <rcv guid="{DA15D12B-B687-4104-AF35-4470F046E021}" action="delete"/>
  <rcv guid="{DA15D12B-B687-4104-AF35-4470F046E021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2.xml><?xml version="1.0" encoding="utf-8"?>
<revisions xmlns="http://schemas.openxmlformats.org/spreadsheetml/2006/main" xmlns:r="http://schemas.openxmlformats.org/officeDocument/2006/relationships">
  <rcc rId="333" sId="2">
    <oc r="E46">
      <f>100260.7-E47-16484.2+17894.7</f>
    </oc>
    <nc r="E46">
      <f>100260.7-E47-16484.2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3.xml><?xml version="1.0" encoding="utf-8"?>
<revisions xmlns="http://schemas.openxmlformats.org/spreadsheetml/2006/main" xmlns:r="http://schemas.openxmlformats.org/officeDocument/2006/relationships">
  <rcc rId="317" sId="2">
    <oc r="E10">
      <f>500+50+96537.4+30+600</f>
    </oc>
    <nc r="E10">
      <f>500+50+96537.4+30+600-5636.8-9921.3</f>
    </nc>
  </rcc>
  <rcc rId="318" sId="2">
    <oc r="F10">
      <f>300+50+96941.2+30+600</f>
    </oc>
    <nc r="F10">
      <f>300+50+96941.2+30+600-5636.8-9993.4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5131.xml><?xml version="1.0" encoding="utf-8"?>
<revisions xmlns="http://schemas.openxmlformats.org/spreadsheetml/2006/main" xmlns:r="http://schemas.openxmlformats.org/officeDocument/2006/relationships">
  <rcc rId="273" sId="2">
    <oc r="I46">
      <f>137468.4-22237-29673.9-128.8-914</f>
    </oc>
    <nc r="I46">
      <f>137468.4-22427-29673.9-128.8-914</f>
    </nc>
  </rcc>
  <rcc rId="274" sId="2">
    <oc r="J46">
      <f>100260.7-16344.2-21555.4-135.6-914</f>
    </oc>
    <nc r="J46">
      <f>100260.7-16484.2-21555.4-135.6-914</f>
    </nc>
  </rcc>
  <rcc rId="275" sId="2">
    <oc r="K46">
      <f>94565.7-15396.4-20305.2-141.4-914</f>
    </oc>
    <nc r="K46">
      <f>94565.7-15536.4-20305.2-141.4-914</f>
    </nc>
  </rcc>
  <rdn rId="0" localSheetId="2" customView="1" name="Z_DA15D12B_B687_4104_AF35_4470F046E021_.wvu.PrintArea" hidden="1" oldHidden="1" comment="" oldComment="">
    <oldFormula>'2014 '!$A$1:$F$62</oldFormula>
  </rdn>
  <rcv guid="{DA15D12B-B687-4104-AF35-4470F046E021}" action="delete"/>
  <rcv guid="{DA15D12B-B687-4104-AF35-4470F046E021}" action="add"/>
</revisions>
</file>

<file path=xl/revisions/revisionLog1152.xml><?xml version="1.0" encoding="utf-8"?>
<revisions xmlns="http://schemas.openxmlformats.org/spreadsheetml/2006/main" xmlns:r="http://schemas.openxmlformats.org/officeDocument/2006/relationships">
  <rcc rId="283" sId="2">
    <oc r="D51">
      <f>29+8629+128.8+322.8+3686.9+476+29.1+914</f>
    </oc>
    <nc r="D51">
      <f>29+8629+128.8+322.8+3686.9+476+29.1+914</f>
    </nc>
  </rcc>
  <rcv guid="{DA15D12B-B687-4104-AF35-4470F046E021}" action="delete"/>
  <rcv guid="{DA15D12B-B687-4104-AF35-4470F046E021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c rId="259" sId="2" numFmtId="4">
    <nc r="E50">
      <v>5636.8</v>
    </nc>
  </rcc>
  <rcc rId="260" sId="2" numFmtId="4">
    <nc r="F50">
      <v>5636.8</v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2" customView="1" name="Z_DA15D12B_B687_4104_AF35_4470F046E021_.wvu.PrintArea" hidden="1" oldHidden="1">
    <formula>'2014 '!$A$1:$F$62</formula>
    <oldFormula>'2014 '!$A$1:$F$62</oldFormula>
  </rdn>
  <rcv guid="{DA15D12B-B687-4104-AF35-4470F046E021}" action="add"/>
</revisions>
</file>

<file path=xl/revisions/revisionLog1162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6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c rId="286" sId="2" numFmtId="4">
    <oc r="D15">
      <f>I15</f>
    </oc>
    <nc r="D15">
      <v>54815.199999999997</v>
    </nc>
  </rcc>
  <rcc rId="287" sId="2" numFmtId="4">
    <oc r="E15">
      <f>J15</f>
    </oc>
    <nc r="E15">
      <v>23144.7</v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c rId="269" sId="2">
    <oc r="D41">
      <f>105191.8+2038+6148.3+439677.5+28420.5+157.5+4707.2+39700+22507</f>
    </oc>
    <nc r="D41">
      <f>105191.8+2038+6148.3+439677.5+28420.5+157.5+4707.2+39700+22427</f>
    </nc>
  </rcc>
  <rcc rId="270" sId="2">
    <oc r="E41">
      <f>72332.4+446266.3+27976.2+16564.2+39700</f>
    </oc>
    <nc r="E41">
      <f>72332.4+446266.3+27976.2+16484.2+39700</f>
    </nc>
  </rcc>
  <rcc rId="271" sId="2">
    <oc r="F41">
      <f>65977.9+446266.3+26912.2+15616.4+39700</f>
    </oc>
    <nc r="F41">
      <f>65977.9+446266.3+26912.2+15536.4+39700</f>
    </nc>
  </rcc>
  <rcv guid="{DA15D12B-B687-4104-AF35-4470F046E021}" action="delete"/>
  <rcv guid="{DA15D12B-B687-4104-AF35-4470F046E021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72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721.xml><?xml version="1.0" encoding="utf-8"?>
<revisions xmlns="http://schemas.openxmlformats.org/spreadsheetml/2006/main" xmlns:r="http://schemas.openxmlformats.org/officeDocument/2006/relationships">
  <rcc rId="284" sId="2">
    <oc r="E51">
      <f>29+9086+135.6+3604.9+476+30.1</f>
    </oc>
    <nc r="E51">
      <f>29+9086+135.6+3604.9+476+30.1+914</f>
    </nc>
  </rcc>
  <rcc rId="285" sId="2">
    <oc r="F51">
      <f>29+9477+141.4+3606.2+476+30.1</f>
    </oc>
    <nc r="F51">
      <f>29+9477+141.4+3606.2+476+30.1+914</f>
    </nc>
  </rcc>
  <rcv guid="{DA15D12B-B687-4104-AF35-4470F046E021}" action="delete"/>
  <rcv guid="{DA15D12B-B687-4104-AF35-4470F046E021}" action="add"/>
</revisions>
</file>

<file path=xl/revisions/revisionLog117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c rId="345" sId="2" odxf="1" dxf="1">
    <nc r="F4" t="inlineStr">
      <is>
        <t>(тыс.руб.)</t>
      </is>
    </nc>
    <odxf>
      <font>
        <sz val="10"/>
        <color auto="1"/>
        <name val="Arial Cyr"/>
        <scheme val="none"/>
      </font>
      <alignment horizontal="general" vertical="bottom" readingOrder="0"/>
    </odxf>
    <ndxf>
      <font>
        <sz val="18"/>
        <color auto="1"/>
        <name val="Arial Cyr"/>
        <scheme val="none"/>
      </font>
      <alignment horizontal="right" vertical="top" readingOrder="0"/>
    </ndxf>
  </rcc>
  <rcc rId="346" sId="2">
    <oc r="D4" t="inlineStr">
      <is>
        <t>(тыс.руб.)</t>
      </is>
    </oc>
    <nc r="D4"/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277" sId="2">
    <oc r="D46">
      <f>137468.4-D47-22237-128.8-914</f>
    </oc>
    <nc r="D46">
      <f>137468.4-D47-22427-128.8-914</f>
    </nc>
  </rcc>
  <rcc rId="278" sId="2">
    <oc r="E46">
      <f>100260.7-E47-16344.2-135.6-914</f>
    </oc>
    <nc r="E46">
      <f>100260.7-E47-16484.2-135.6-914</f>
    </nc>
  </rcc>
  <rcc rId="279" sId="2">
    <oc r="F46">
      <f>94565.7-F47-15396.4-141.4-914</f>
    </oc>
    <nc r="F46">
      <f>94565.7-F47-15536.4-141.4-914</f>
    </nc>
  </rcc>
  <rcv guid="{DA15D12B-B687-4104-AF35-4470F046E021}" action="delete"/>
  <rcv guid="{DA15D12B-B687-4104-AF35-4470F046E021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fmt sheetId="2" sqref="A5:F62" start="0" length="2147483647">
    <dxf>
      <font>
        <sz val="18"/>
      </font>
    </dxf>
  </rfmt>
</revisions>
</file>

<file path=xl/revisions/revisionLog119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335" sId="2">
    <oc r="E46">
      <f>100260.7-E47-16484.2</f>
    </oc>
    <nc r="E46">
      <f>100260.7-E47-16484.2+17894.7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cc rId="298" sId="2">
    <oc r="D46">
      <f>137468.4-D47-22427-128.8-914</f>
    </oc>
    <nc r="D46">
      <f>137468.4-D47-22427</f>
    </nc>
  </rcc>
  <rcc rId="299" sId="2">
    <oc r="E46">
      <f>100260.7-E47-16484.2-135.6-914</f>
    </oc>
    <nc r="E46">
      <f>100260.7-E47-16484.2</f>
    </nc>
  </rcc>
  <rcc rId="300" sId="2">
    <oc r="F46">
      <f>94565.7-F47-15536.4-141.4-914</f>
    </oc>
    <nc r="F46">
      <f>94565.7-F47-15536.4</f>
    </nc>
  </rcc>
  <rcv guid="{DA15D12B-B687-4104-AF35-4470F046E021}" action="delete"/>
  <rcv guid="{DA15D12B-B687-4104-AF35-4470F046E021}" action="add"/>
</revisions>
</file>

<file path=xl/revisions/revisionLog12112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7" sId="2">
    <nc r="D25">
      <f>140</f>
    </nc>
  </rcc>
  <rcc rId="8" sId="2">
    <nc r="D44">
      <f>3000</f>
    </nc>
  </rcc>
  <rcft rId="4" sheetId="2"/>
  <rcc rId="9" sId="2">
    <nc r="D28">
      <f>4300+550+2400+6100+2166.4+2397+11519</f>
    </nc>
  </rcc>
  <rcc rId="10" sId="2">
    <nc r="D27">
      <f>310+300</f>
    </nc>
  </rcc>
  <rcc rId="11" sId="2">
    <nc r="D34">
      <f>2000+755.3</f>
    </nc>
  </rcc>
  <rcc rId="12" sId="2">
    <nc r="D29">
      <f>1446+5300</f>
    </nc>
  </rcc>
  <rcc rId="13" sId="2">
    <nc r="D10">
      <f>551.5</f>
    </nc>
  </rcc>
  <rcc rId="14" sId="2">
    <nc r="D33">
      <f>7000+2357.1+56000+5500+10000</f>
    </nc>
  </rcc>
  <rcc rId="15" sId="2">
    <nc r="D32">
      <f>9500+150+5000+192390.6+132755.1+116195.1+78659+2006.9+285.5</f>
    </nc>
  </rcc>
  <rcc rId="16" sId="2">
    <nc r="D53">
      <f>102.7+16263.3+431+35+33+2600</f>
    </nc>
  </rcc>
  <rcc rId="17" sId="2">
    <oc r="D39">
      <f>105074.5+2038+6148.3+436074.2+28420.5+157.5+4824.5</f>
    </oc>
    <nc r="D39">
      <f>105074.5+2038+6148.3+436074.2+28420.5+157.5+4824.5+39700</f>
    </nc>
  </rcc>
  <rcv guid="{EA1929C7-85F7-40DE-826A-94377FC9966E}" action="delete"/>
  <rcv guid="{EA1929C7-85F7-40DE-826A-94377FC9966E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2111.xml><?xml version="1.0" encoding="utf-8"?>
<revisions xmlns="http://schemas.openxmlformats.org/spreadsheetml/2006/main" xmlns:r="http://schemas.openxmlformats.org/officeDocument/2006/relationships">
  <rcc rId="34" sId="2">
    <oc r="D39">
      <f>105074.5+2038+6148.3+436074.2+28420.5+157.5+4824.5+39700+22507</f>
    </oc>
    <nc r="D39">
      <f>105074.5+2038+6148.3+436074.2+28420.5+157.5+4824.5+39700+22507+39700</f>
    </nc>
  </rcc>
  <rcc rId="35" sId="2">
    <oc r="E39">
      <f>72332.4+442608+27976.2+16564.2</f>
    </oc>
    <nc r="E39">
      <f>72332.4+442608+27976.2+16564.2+39700</f>
    </nc>
  </rcc>
  <rcc rId="36" sId="2">
    <oc r="F39">
      <f>65977.9+442608+26912.2+15616.4</f>
    </oc>
    <nc r="F39">
      <f>65977.9+442608+26912.2+15616.4+39700</f>
    </nc>
  </rcc>
  <rcc rId="37" sId="2" numFmtId="34">
    <nc r="E53">
      <v>19025.8</v>
    </nc>
  </rcc>
  <rcc rId="38" sId="2" numFmtId="34">
    <nc r="F53">
      <v>19015.400000000001</v>
    </nc>
  </rcc>
  <rcv guid="{DA15D12B-B687-4104-AF35-4470F046E021}" action="delete"/>
  <rcv guid="{DA15D12B-B687-4104-AF35-4470F046E021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41.xml><?xml version="1.0" encoding="utf-8"?>
<revisions xmlns="http://schemas.openxmlformats.org/spreadsheetml/2006/main" xmlns:r="http://schemas.openxmlformats.org/officeDocument/2006/relationships">
  <rfmt sheetId="2" sqref="I44:K47" start="0" length="2147483647">
    <dxf>
      <font>
        <sz val="8"/>
      </font>
    </dxf>
  </rfmt>
  <rfmt sheetId="2" sqref="I44:K47" start="0" length="2147483647">
    <dxf>
      <font>
        <sz val="9"/>
      </font>
    </dxf>
  </rfmt>
  <rfmt sheetId="2" sqref="I44:K54" start="0" length="2147483647">
    <dxf>
      <font>
        <sz val="10"/>
      </font>
    </dxf>
  </rfmt>
  <rcv guid="{DA15D12B-B687-4104-AF35-4470F046E021}" action="delete"/>
  <rcv guid="{DA15D12B-B687-4104-AF35-4470F046E021}" action="add"/>
</revisions>
</file>

<file path=xl/revisions/revisionLog12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5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5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26.xml><?xml version="1.0" encoding="utf-8"?>
<revisions xmlns="http://schemas.openxmlformats.org/spreadsheetml/2006/main" xmlns:r="http://schemas.openxmlformats.org/officeDocument/2006/relationships">
  <rcc rId="352" sId="2">
    <oc r="D46">
      <f>137468.4-D47-22427+3000</f>
    </oc>
    <nc r="D46">
      <f>137468.4-D47-22427+3000-253.8</f>
    </nc>
  </rcc>
  <rcc rId="353" sId="2">
    <oc r="E46">
      <f>100260.7-E47-16484.2+17894.7</f>
    </oc>
    <nc r="E46">
      <f>100260.7-E47-16484.2+17894.7-178</f>
    </nc>
  </rcc>
  <rcc rId="354" sId="2">
    <oc r="D31">
      <f>1446+5300+119.3+677+59.6</f>
    </oc>
    <nc r="D31">
      <f>1446+5300+119.3+677+59.6+253.8</f>
    </nc>
  </rcc>
  <rcc rId="355" sId="2">
    <oc r="E31">
      <f>119.3+677.7+1320+5681+61.7</f>
    </oc>
    <nc r="E31">
      <f>119.3+677.7+1320+5681+61.7+178</f>
    </nc>
  </rcc>
</revisions>
</file>

<file path=xl/revisions/revisionLog1261.xml><?xml version="1.0" encoding="utf-8"?>
<revisions xmlns="http://schemas.openxmlformats.org/spreadsheetml/2006/main" xmlns:r="http://schemas.openxmlformats.org/officeDocument/2006/relationships">
  <rcc rId="348" sId="2">
    <oc r="D10">
      <f>551.5+50.8+100+1466.5+30+(99552.2-6636.8)+234</f>
    </oc>
    <nc r="D10">
      <f>551.5+50.8+100+1466.5+30+(99552.2-6636.8)</f>
    </nc>
  </rcc>
  <rcc rId="349" sId="2">
    <oc r="D15">
      <f>54815.2-10558</f>
    </oc>
    <nc r="D15">
      <f>54815.2-10558+234</f>
    </nc>
  </rcc>
  <rcv guid="{EA1929C7-85F7-40DE-826A-94377FC9966E}" action="delete"/>
  <rcv guid="{EA1929C7-85F7-40DE-826A-94377FC9966E}" action="add"/>
</revisions>
</file>

<file path=xl/revisions/revisionLog12611.xml><?xml version="1.0" encoding="utf-8"?>
<revisions xmlns="http://schemas.openxmlformats.org/spreadsheetml/2006/main" xmlns:r="http://schemas.openxmlformats.org/officeDocument/2006/relationships">
  <rcc rId="331" sId="2">
    <oc r="E46">
      <f>100260.7-E47-16484.2</f>
    </oc>
    <nc r="E46">
      <f>100260.7-E47-16484.2+17894.7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28.xml><?xml version="1.0" encoding="utf-8"?>
<revisions xmlns="http://schemas.openxmlformats.org/spreadsheetml/2006/main" xmlns:r="http://schemas.openxmlformats.org/officeDocument/2006/relationships">
  <rcc rId="350" sId="2">
    <oc r="D15">
      <f>54815.2-10558+234</f>
    </oc>
    <nc r="D15">
      <f>54815.2-10558</f>
    </nc>
  </rcc>
  <rcc rId="351" sId="2">
    <oc r="D10">
      <f>551.5+50.8+100+1466.5+30+(99552.2-6636.8)</f>
    </oc>
    <nc r="D10">
      <f>551.5+50.8+100+1466.5+30+(99552.2-6636.8)+234</f>
    </nc>
  </rcc>
  <rcv guid="{EA1929C7-85F7-40DE-826A-94377FC9966E}" action="delete"/>
  <rcv guid="{EA1929C7-85F7-40DE-826A-94377FC9966E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339" sId="2">
    <oc r="E15">
      <f>23144.7+18711.7</f>
    </oc>
    <nc r="E15">
      <f>23144.7+18711.7+303.3</f>
    </nc>
  </rcc>
  <rcc rId="340" sId="2">
    <oc r="F15">
      <f>5000+100+200+9993.4+1200+7.4+1372+5400+17667.9</f>
    </oc>
    <nc r="F15">
      <f>5000+100+200+9993.4+1200+7.4+1372+5400+17667.9+303.3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25" sId="2">
    <oc r="D49">
      <f>29+8629</f>
    </oc>
    <nc r="D49">
      <f>29+8629+128.8</f>
    </nc>
  </rcc>
  <rcc rId="26" sId="2">
    <oc r="E49">
      <f>29+9086</f>
    </oc>
    <nc r="E49">
      <f>29+9086+135.6</f>
    </nc>
  </rcc>
  <rcc rId="27" sId="2">
    <oc r="F49">
      <f>29+9477</f>
    </oc>
    <nc r="F49">
      <f>29+9477+141.4</f>
    </nc>
  </rcc>
  <rcc rId="28" sId="2">
    <oc r="D44">
      <f>107794.9-22507</f>
    </oc>
    <nc r="D44">
      <f>107794.9-22507-128.8</f>
    </nc>
  </rcc>
  <rcc rId="29" sId="2">
    <oc r="E44">
      <f>78705.3-16564.2</f>
    </oc>
    <nc r="E44">
      <f>78705.3-16564.2-135.6</f>
    </nc>
  </rcc>
  <rcc rId="30" sId="2">
    <oc r="F44">
      <f>74260.5-15616.4</f>
    </oc>
    <nc r="F44">
      <f>74260.5-15616.4-106</f>
    </nc>
  </rcc>
</revisions>
</file>

<file path=xl/revisions/revisionLog13111.xml><?xml version="1.0" encoding="utf-8"?>
<revisions xmlns="http://schemas.openxmlformats.org/spreadsheetml/2006/main" xmlns:r="http://schemas.openxmlformats.org/officeDocument/2006/relationships">
  <rcc rId="22" sId="2" numFmtId="34">
    <oc r="D44">
      <f>3000</f>
    </oc>
    <nc r="D44">
      <f>107794.9-22507</f>
    </nc>
  </rcc>
  <rcc rId="23" sId="2" numFmtId="34">
    <oc r="E44">
      <v>78705.3</v>
    </oc>
    <nc r="E44">
      <f>78705.3-16564.2</f>
    </nc>
  </rcc>
  <rcc rId="24" sId="2" numFmtId="34">
    <oc r="F44">
      <v>74260.5</v>
    </oc>
    <nc r="F44">
      <f>74260.5-15616.4</f>
    </nc>
  </rcc>
</revisions>
</file>

<file path=xl/revisions/revisionLog131111.xml><?xml version="1.0" encoding="utf-8"?>
<revisions xmlns="http://schemas.openxmlformats.org/spreadsheetml/2006/main" xmlns:r="http://schemas.openxmlformats.org/officeDocument/2006/relationships">
  <rcc rId="19" sId="2">
    <oc r="D39">
      <f>105074.5+2038+6148.3+436074.2+28420.5+157.5+4824.5+39700</f>
    </oc>
    <nc r="D39">
      <f>105074.5+2038+6148.3+436074.2+28420.5+157.5+4824.5+39700+22507</f>
    </nc>
  </rcc>
  <rcc rId="20" sId="2">
    <oc r="E39">
      <f>72332.4+442608+27976.2</f>
    </oc>
    <nc r="E39">
      <f>72332.4+442608+27976.2+16564.2</f>
    </nc>
  </rcc>
  <rcc rId="21" sId="2">
    <oc r="F39">
      <f>65977.9+442608+26912.2</f>
    </oc>
    <nc r="F39">
      <f>65977.9+442608+26912.2+15616.4</f>
    </nc>
  </rcc>
</revisions>
</file>

<file path=xl/revisions/revisionLog1312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312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31211.xml><?xml version="1.0" encoding="utf-8"?>
<revisions xmlns="http://schemas.openxmlformats.org/spreadsheetml/2006/main" xmlns:r="http://schemas.openxmlformats.org/officeDocument/2006/relationships">
  <rcc rId="31" sId="2">
    <oc r="D29">
      <f>1446+5300</f>
    </oc>
    <nc r="D29">
      <f>1446+5300+119.3+677</f>
    </nc>
  </rcc>
  <rcc rId="32" sId="2">
    <nc r="E29">
      <f>119.3+677.7</f>
    </nc>
  </rcc>
  <rcc rId="33" sId="2">
    <nc r="F29">
      <f>119.3+677.7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>
  <rcc rId="59" sId="2" numFmtId="34">
    <nc r="E26">
      <v>140</v>
    </nc>
  </rcc>
  <rcc rId="60" sId="2" numFmtId="34">
    <nc r="F26">
      <v>140</v>
    </nc>
  </rcc>
  <rcc rId="61" sId="2">
    <oc r="E45">
      <f>78705.3-16564.2-135.6</f>
    </oc>
    <nc r="E45">
      <f>78705.3-16564.2-135.6+894.7+17000</f>
    </nc>
  </rcc>
  <rcc rId="62" sId="2" numFmtId="34">
    <nc r="F34">
      <v>22000</v>
    </nc>
  </rcc>
  <rcc rId="63" sId="2">
    <nc r="E34">
      <f>1777.8+16000+2357.1+20000+5500</f>
    </nc>
  </rcc>
  <rcc rId="64" sId="2">
    <oc r="E30">
      <f>119.3+677.7</f>
    </oc>
    <nc r="E30">
      <f>119.3+677.7+1320+5681</f>
    </nc>
  </rcc>
  <rcc rId="65" sId="2">
    <oc r="F30">
      <f>119.3+677.7</f>
    </oc>
    <nc r="F30">
      <f>119.3+677.7+1320+5955.1</f>
    </nc>
  </rcc>
  <rcc rId="66" sId="2">
    <nc r="E35">
      <f>2000+762.1</f>
    </nc>
  </rcc>
  <rcc rId="67" sId="2">
    <nc r="F35">
      <f>2000+805</f>
    </nc>
  </rcc>
  <rcc rId="68" sId="2">
    <nc r="E33">
      <f>7302.9+5000+181381.8+115332.2</f>
    </nc>
  </rcc>
  <rcc rId="69" sId="2">
    <nc r="F33">
      <f>8811.2+5000+48295.2+47079.6</f>
    </nc>
  </rcc>
  <rcc rId="70" sId="2">
    <nc r="E28">
      <f>325+315</f>
    </nc>
  </rcc>
  <rcc rId="71" sId="2">
    <nc r="F28">
      <f>325+330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2" sId="2">
    <oc r="D23">
      <f>200</f>
    </oc>
    <nc r="D23">
      <f>200+73</f>
    </nc>
  </rcc>
  <rcc rId="103" sId="2">
    <oc r="D10">
      <f>551.5+50.8</f>
    </oc>
    <nc r="D10">
      <f>551.5+50.8+100+1466.5+30+99552.2</f>
    </nc>
  </rcc>
  <rcc rId="104" sId="2">
    <oc r="D52">
      <f>2800+20079.4+6917.6+13481.9</f>
    </oc>
    <nc r="D52">
      <f>2800+20079.4+6917.6+13481.9+46.5</f>
    </nc>
  </rcc>
  <rcc rId="105" sId="2">
    <oc r="D51">
      <f>29+8629+128.8+322.8+3686.9+476</f>
    </oc>
    <nc r="D51">
      <f>29+8629+128.8+322.8+3686.9+476+29.1</f>
    </nc>
  </rcc>
  <rcc rId="106" sId="2">
    <oc r="D31">
      <f>1446+5300+119.3+677</f>
    </oc>
    <nc r="D31">
      <f>1446+5300+119.3+677+59.6</f>
    </nc>
  </rcc>
  <rcc rId="107" sId="2" numFmtId="34">
    <nc r="D37">
      <v>579.20000000000005</v>
    </nc>
  </rcc>
  <rcc rId="108" sId="2">
    <oc r="D36">
      <f>2000+755.3+5500+60</f>
    </oc>
    <nc r="D36">
      <f>2000+755.3+5500+60+59.6</f>
    </nc>
  </rcc>
  <rcc rId="109" sId="2">
    <oc r="E15">
      <f>5000+100</f>
    </oc>
    <nc r="E15">
      <f>5000+100+200</f>
    </nc>
  </rcc>
  <rcc rId="110" sId="2">
    <oc r="F15">
      <f>5000+100</f>
    </oc>
    <nc r="F15">
      <f>5000+100+200</f>
    </nc>
  </rcc>
  <rcc rId="111" sId="2">
    <oc r="E10">
      <f>500+50</f>
    </oc>
    <nc r="E10">
      <f>500+50+96537.4</f>
    </nc>
  </rcc>
  <rcc rId="112" sId="2">
    <oc r="F10">
      <f>300+50</f>
    </oc>
    <nc r="F10">
      <f>300+50+96941.2</f>
    </nc>
  </rcc>
  <rcv guid="{EA1929C7-85F7-40DE-826A-94377FC9966E}" action="delete"/>
  <rcv guid="{EA1929C7-85F7-40DE-826A-94377FC9966E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6" sId="2" numFmtId="34">
    <oc r="D54">
      <f>102.7+16263.3+431+35+33+2600</f>
    </oc>
    <nc r="D54">
      <v>19465</v>
    </nc>
  </rcc>
  <rcv guid="{DA15D12B-B687-4104-AF35-4470F046E021}" action="delete"/>
  <rcv guid="{DA15D12B-B687-4104-AF35-4470F046E021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45" sId="2">
    <oc r="D34">
      <f>2000+755.3</f>
    </oc>
    <nc r="D34">
      <f>2000+755.3+5500+60</f>
    </nc>
  </rcc>
  <rcc rId="46" sId="2">
    <nc r="D20">
      <f>12344.1</f>
    </nc>
  </rcc>
  <rcc rId="47" sId="2">
    <nc r="D19">
      <f>17+305+725</f>
    </nc>
  </rcc>
  <rcc rId="48" sId="2">
    <nc r="D21">
      <f>200</f>
    </nc>
  </rcc>
  <rcc rId="49" sId="2">
    <oc r="D10">
      <f>551.5</f>
    </oc>
    <nc r="D10">
      <f>551.5+50.8</f>
    </nc>
  </rcc>
  <rcc rId="50" sId="2">
    <oc r="D50">
      <f>2800+20079.4</f>
    </oc>
    <nc r="D50">
      <f>2800+20079.4+6917.6+13481.9</f>
    </nc>
  </rcc>
  <rrc rId="51" sId="2" ref="A12:XFD12" action="insertRow"/>
  <rcc rId="52" sId="2" numFmtId="4">
    <nc r="B12">
      <v>1</v>
    </nc>
  </rcc>
  <rcc rId="53" sId="2" numFmtId="4">
    <nc r="C12">
      <v>7</v>
    </nc>
  </rcc>
  <rcc rId="54" sId="2" numFmtId="34">
    <nc r="D12">
      <v>2252.9</v>
    </nc>
  </rcc>
  <rcc rId="55" sId="2">
    <nc r="D14">
      <f>100+10000</f>
    </nc>
  </rcc>
  <rcc rId="56" sId="2">
    <oc r="D29">
      <f>4300+550+2400+6100+2166.4+2397+11519</f>
    </oc>
    <nc r="D29">
      <f>4300+550+2400+6100+2166.4+2397+11519+581.3+1678+21428.7</f>
    </nc>
  </rcc>
  <rcc rId="57" sId="2" numFmtId="34">
    <nc r="D13">
      <v>1400</v>
    </nc>
  </rcc>
  <rcc rId="58" sId="2">
    <oc r="D50">
      <f>29+8629+128.8</f>
    </oc>
    <nc r="D50">
      <f>29+8629+128.8+322.8+3686.9+476</f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>
  <rcc rId="39" sId="2">
    <nc r="E28">
      <f>4515+560+2600+6330+1458+2509.7+12060.4</f>
    </nc>
  </rcc>
  <rcc rId="40" sId="2">
    <nc r="F28">
      <f>4730+570+2750+6560+2880.8+2620.1+12591.1</f>
    </nc>
  </rcc>
  <rcc rId="41" sId="2">
    <nc r="H28">
      <v>29432.400000000001</v>
    </nc>
  </rcc>
  <rcc rId="42" sId="2">
    <nc r="I28">
      <v>30033.1</v>
    </nc>
  </rcc>
  <rcc rId="43" sId="2">
    <nc r="J28">
      <v>32702</v>
    </nc>
  </rcc>
  <rcc rId="44" sId="2">
    <nc r="G28" t="inlineStr">
      <is>
        <t>дор.фонд</t>
      </is>
    </nc>
  </rcc>
  <rcv guid="{EA1929C7-85F7-40DE-826A-94377FC9966E}" action="delete"/>
  <rcv guid="{EA1929C7-85F7-40DE-826A-94377FC9966E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324" sId="2">
    <oc r="E22">
      <f>11952</f>
    </oc>
    <nc r="E22">
      <f>12766</f>
    </nc>
  </rcc>
  <rcc rId="325" sId="2">
    <oc r="F22">
      <f>11952</f>
    </oc>
    <nc r="F22">
      <f>12766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101" sId="2">
    <oc r="D15">
      <f>100+10000</f>
    </oc>
    <nc r="D15">
      <f>100+10000+200+10558+1492+7.2+1250+5400+234</f>
    </nc>
  </rcc>
  <rcv guid="{EA1929C7-85F7-40DE-826A-94377FC9966E}" action="delete"/>
  <rcv guid="{EA1929C7-85F7-40DE-826A-94377FC9966E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c rId="72" sId="2">
    <oc r="E33">
      <f>7302.9+5000+181381.8+115332.2</f>
    </oc>
    <nc r="E33">
      <f>7302.9+5000+181381.8+115332.2+300</f>
    </nc>
  </rcc>
  <rcc rId="73" sId="2">
    <oc r="F33">
      <f>8811.2+5000+48295.2+47079.6</f>
    </oc>
    <nc r="F33">
      <f>8811.2+5000+48295.2+47079.6+300</f>
    </nc>
  </rcc>
  <rcc rId="74" sId="2" numFmtId="34">
    <nc r="E10">
      <v>500</v>
    </nc>
  </rcc>
  <rcc rId="75" sId="2" numFmtId="34">
    <nc r="F10">
      <v>300</v>
    </nc>
  </rcc>
</revisions>
</file>

<file path=xl/revisions/revisionLog1512.xml><?xml version="1.0" encoding="utf-8"?>
<revisions xmlns="http://schemas.openxmlformats.org/spreadsheetml/2006/main" xmlns:r="http://schemas.openxmlformats.org/officeDocument/2006/relationships">
  <rcc rId="302" sId="2">
    <oc r="D46">
      <f>137468.4-D47-22427</f>
    </oc>
    <nc r="D46">
      <f>137468.4-D47-22427+3000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1211.xml><?xml version="1.0" encoding="utf-8"?>
<revisions xmlns="http://schemas.openxmlformats.org/spreadsheetml/2006/main" xmlns:r="http://schemas.openxmlformats.org/officeDocument/2006/relationships">
  <rcc rId="123" sId="2">
    <oc r="E31">
      <f>119.3+677.7+1320+5681</f>
    </oc>
    <nc r="E31">
      <f>119.3+677.7+1320+5681+61.7</f>
    </nc>
  </rcc>
  <rcc rId="124" sId="2">
    <oc r="F31">
      <f>119.3+677.7+1320+5955.1</f>
    </oc>
    <nc r="F31">
      <f>119.3+677.7+1320+5955.1+61.7</f>
    </nc>
  </rcc>
  <rcc rId="125" sId="2" numFmtId="34">
    <nc r="E37">
      <v>600.20000000000005</v>
    </nc>
  </rcc>
  <rcc rId="126" sId="2" numFmtId="34">
    <nc r="F37">
      <v>600.20000000000005</v>
    </nc>
  </rcc>
  <rcc rId="127" sId="2">
    <oc r="E36">
      <f>2000+762.1+60</f>
    </oc>
    <nc r="E36">
      <f>2000+762.1+60+61.7</f>
    </nc>
  </rcc>
  <rcc rId="128" sId="2">
    <oc r="F36">
      <f>2000+805+1100+60</f>
    </oc>
    <nc r="F36">
      <f>2000+805+1100+60+61.7</f>
    </nc>
  </rcc>
  <rcc rId="129" sId="2">
    <oc r="E15">
      <f>5000+100+200+9921.3+1200</f>
    </oc>
    <nc r="E15">
      <f>5000+100+200+9921.3+1200+7.4+1316+5400</f>
    </nc>
  </rcc>
  <rcc rId="130" sId="2">
    <oc r="F15">
      <f>5000+100+200+9993.4+1200</f>
    </oc>
    <nc r="F15">
      <f>5000+100+200+9993.4+1200+7.4+1372+5400</f>
    </nc>
  </rcc>
  <rcc rId="131" sId="2">
    <oc r="E10">
      <f>500+50+96537.4</f>
    </oc>
    <nc r="E10">
      <f>500+50+96537.4+30+600</f>
    </nc>
  </rcc>
  <rcc rId="132" sId="2">
    <oc r="F10">
      <f>300+50+96941.2</f>
    </oc>
    <nc r="F10">
      <f>300+50+96941.2+30+600</f>
    </nc>
  </rcc>
  <rcc rId="133" sId="2">
    <oc r="E23">
      <f>100</f>
    </oc>
    <nc r="E23">
      <f>100+76</f>
    </nc>
  </rcc>
  <rcc rId="134" sId="2">
    <oc r="F23">
      <f>100</f>
    </oc>
    <nc r="F23">
      <f>100+76</f>
    </nc>
  </rcc>
  <rcv guid="{EA1929C7-85F7-40DE-826A-94377FC9966E}" action="delete"/>
  <rcv guid="{EA1929C7-85F7-40DE-826A-94377FC9966E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320" sId="2" numFmtId="4">
    <oc r="E15">
      <v>23144.7</v>
    </oc>
    <nc r="E15">
      <f>23144.7+18711.7</f>
    </nc>
  </rcc>
  <rcc rId="321" sId="2">
    <oc r="F15">
      <f>5000+100+200+9993.4+1200+7.4+1372+5400</f>
    </oc>
    <nc r="F15">
      <f>5000+100+200+9993.4+1200+7.4+1372+5400+17667.9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c rId="314" sId="2" numFmtId="4">
    <oc r="E37">
      <v>600.20000000000005</v>
    </oc>
    <nc r="E37">
      <f>600.2+9921.3</f>
    </nc>
  </rcc>
  <rcc rId="315" sId="2" numFmtId="4">
    <oc r="F37">
      <v>600.20000000000005</v>
    </oc>
    <nc r="F37">
      <f>600.2+9993.4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c rId="311" sId="2" numFmtId="4">
    <oc r="D15">
      <v>54815.199999999997</v>
    </oc>
    <nc r="D15">
      <f>54815.2-10558</f>
    </nc>
  </rcc>
  <rcc rId="312" sId="2" numFmtId="4">
    <oc r="D37">
      <v>579.20000000000005</v>
    </oc>
    <nc r="D37">
      <f>579.2+10558</f>
    </nc>
  </rcc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52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cv guid="{167491D8-6D6D-447D-A119-5E65D8431081}" action="add"/>
</revisions>
</file>

<file path=xl/revisions/revisionLog153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194" sId="2">
    <nc r="J46">
      <v>-16344.2</v>
    </nc>
  </rcc>
  <rcc rId="195" sId="2">
    <nc r="K46">
      <v>-15396.4</v>
    </nc>
  </rcc>
  <rcc rId="196" sId="2">
    <nc r="I47">
      <f>7985.2+74.2+21614</f>
    </nc>
  </rcc>
  <rcc rId="197" sId="2">
    <nc r="J47">
      <f>5869.1+15686.3</f>
    </nc>
  </rcc>
  <rcc rId="198" sId="2">
    <nc r="K47">
      <f>5528.7+14776.5</f>
    </nc>
  </rcc>
  <rcc rId="199" sId="2">
    <nc r="I46">
      <v>-22237</v>
    </nc>
  </rcc>
  <rcc rId="200" sId="2">
    <nc r="I48">
      <v>-128.80000000000001</v>
    </nc>
  </rcc>
  <rcc rId="201" sId="2">
    <nc r="J48">
      <v>-135.6</v>
    </nc>
  </rcc>
  <rcc rId="202" sId="2">
    <nc r="K48">
      <v>-141.4</v>
    </nc>
  </rcc>
  <rcv guid="{DA15D12B-B687-4104-AF35-4470F046E021}" action="delete"/>
  <rcv guid="{DA15D12B-B687-4104-AF35-4470F046E021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117" sId="2">
    <oc r="E15">
      <f>5000+100+200+9921.3</f>
    </oc>
    <nc r="E15">
      <f>5000+100+200+9921.3+1200</f>
    </nc>
  </rcc>
  <rcc rId="118" sId="2">
    <oc r="F15">
      <f>5000+100+200+9993.4</f>
    </oc>
    <nc r="F15">
      <f>5000+100+200+9993.4+1200</f>
    </nc>
  </rcc>
  <rcc rId="119" sId="2">
    <oc r="E52">
      <f>20079.4+7071.1+13481.9</f>
    </oc>
    <nc r="E52">
      <f>20079.4+7071.1+13481.9+48.2</f>
    </nc>
  </rcc>
  <rcc rId="120" sId="2">
    <oc r="F52">
      <f>20079.4+6987.7+13481.9</f>
    </oc>
    <nc r="F52">
      <f>20079.4+6987.7+13481.9+48.2</f>
    </nc>
  </rcc>
  <rcc rId="121" sId="2">
    <oc r="E51">
      <f>29+9086+135.6+3604.9+476</f>
    </oc>
    <nc r="E51">
      <f>29+9086+135.6+3604.9+476+30.1</f>
    </nc>
  </rcc>
  <rcc rId="122" sId="2">
    <oc r="F51">
      <f>29+9477+141.4+3606.2+476</f>
    </oc>
    <nc r="F51">
      <f>29+9477+141.4+3606.2+476+30.1</f>
    </nc>
  </rcc>
  <rcv guid="{EA1929C7-85F7-40DE-826A-94377FC9966E}" action="delete"/>
  <rcv guid="{EA1929C7-85F7-40DE-826A-94377FC9966E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c rId="114" sId="2">
    <nc r="A13" t="inlineStr">
      <is>
        <t>Обеспечение проведения выборов и референдумов</t>
      </is>
    </nc>
  </rcc>
  <rcv guid="{DA15D12B-B687-4104-AF35-4470F046E021}" action="delete"/>
  <rcv guid="{DA15D12B-B687-4104-AF35-4470F046E021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EA1929C7-85F7-40DE-826A-94377FC9966E}" action="delete"/>
  <rcv guid="{EA1929C7-85F7-40DE-826A-94377FC9966E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77" sId="2">
    <oc r="E35">
      <f>2000+762.1</f>
    </oc>
    <nc r="E35">
      <f>2000+762.1+60</f>
    </nc>
  </rcc>
  <rcc rId="78" sId="2">
    <oc r="F35">
      <f>2000+805</f>
    </oc>
    <nc r="F35">
      <f>2000+805+1100+60</f>
    </nc>
  </rcc>
  <rcc rId="79" sId="2">
    <nc r="E20">
      <f>305+17+200</f>
    </nc>
  </rcc>
  <rcc rId="80" sId="2">
    <nc r="F20">
      <f>305+17+200</f>
    </nc>
  </rcc>
  <rcc rId="81" sId="2">
    <nc r="E21">
      <f>11952</f>
    </nc>
  </rcc>
  <rcc rId="82" sId="2">
    <nc r="F21">
      <f>11952</f>
    </nc>
  </rcc>
  <rcc rId="83" sId="2">
    <nc r="E22">
      <f>100</f>
    </nc>
  </rcc>
  <rcc rId="84" sId="2">
    <nc r="F22">
      <f>100</f>
    </nc>
  </rcc>
  <rcc rId="85" sId="2" numFmtId="34">
    <oc r="E10">
      <v>500</v>
    </oc>
    <nc r="E10">
      <f>500+50</f>
    </nc>
  </rcc>
  <rcc rId="86" sId="2" numFmtId="34">
    <oc r="F10">
      <v>300</v>
    </oc>
    <nc r="F10">
      <f>300+50</f>
    </nc>
  </rcc>
  <rcc rId="87" sId="2">
    <oc r="E51">
      <v>20079.400000000001</v>
    </oc>
    <nc r="E51">
      <f>20079.4+7071.1+13481.9</f>
    </nc>
  </rcc>
  <rcc rId="88" sId="2">
    <oc r="F51">
      <v>20079.400000000001</v>
    </oc>
    <nc r="F51">
      <f>20079.4+6987.7+13481.9</f>
    </nc>
  </rcc>
  <rcc rId="89" sId="2" numFmtId="34">
    <nc r="E14">
      <f>5000+100</f>
    </nc>
  </rcc>
  <rcc rId="90" sId="2" numFmtId="34">
    <nc r="F14">
      <f>5000+100</f>
    </nc>
  </rcc>
  <rrc rId="91" sId="2" ref="A11:XFD11" action="insertRow"/>
  <rcc rId="92" sId="2" numFmtId="4">
    <nc r="B11">
      <v>1</v>
    </nc>
  </rcc>
  <rcc rId="93" sId="2" numFmtId="4">
    <nc r="C11">
      <v>5</v>
    </nc>
  </rcc>
  <rcc rId="94" sId="2" numFmtId="34">
    <nc r="E11">
      <v>343.2</v>
    </nc>
  </rcc>
  <rcc rId="95" sId="2">
    <oc r="E51">
      <f>29+9086+135.6</f>
    </oc>
    <nc r="E51">
      <f>29+9086+135.6+3604.9+476</f>
    </nc>
  </rcc>
  <rcc rId="96" sId="2">
    <oc r="F51">
      <f>29+9477+141.4</f>
    </oc>
    <nc r="F51">
      <f>29+9477+141.4+3606.2+476</f>
    </nc>
  </rcc>
  <rcc rId="97" sId="2">
    <oc r="E30">
      <f>4515+560+2600+6330+1458+2509.7+12060.4</f>
    </oc>
    <nc r="E30">
      <f>4515+560+2600+6330+1458+2509.7+12060.4+391.3+1756.9</f>
    </nc>
  </rcc>
  <rcc rId="98" sId="2">
    <oc r="F30">
      <f>4730+570+2750+6560+2880.8+2620.1+12591.1</f>
    </oc>
    <nc r="F30">
      <f>4730+570+2750+6560+2880.8+2620.1+12591.1+773.3+1834.2</f>
    </nc>
  </rcc>
  <rcc rId="99" sId="2" numFmtId="34">
    <nc r="E14">
      <v>1400</v>
    </nc>
  </rcc>
  <rcc rId="100" sId="2" numFmtId="34">
    <nc r="F14">
      <v>1400</v>
    </nc>
  </rcc>
  <rcv guid="{EA1929C7-85F7-40DE-826A-94377FC9966E}" action="delete"/>
  <rcv guid="{EA1929C7-85F7-40DE-826A-94377FC9966E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fmt sheetId="2" sqref="I45:K47" start="0" length="2147483647">
    <dxf>
      <font>
        <sz val="11"/>
      </font>
    </dxf>
  </rfmt>
  <rfmt sheetId="2" sqref="I45:K47" start="0" length="2147483647">
    <dxf>
      <font/>
    </dxf>
  </rfmt>
  <rcc rId="224" sId="2">
    <oc r="K46">
      <f>94565.7-20305.2-141.4</f>
    </oc>
    <nc r="K46">
      <f>94565.7-15396.4-20305.2-141.4</f>
    </nc>
  </rcc>
  <rcv guid="{DA15D12B-B687-4104-AF35-4470F046E021}" action="delete"/>
  <rcv guid="{DA15D12B-B687-4104-AF35-4470F046E021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12" sId="2">
    <oc r="I46">
      <v>-22237</v>
    </oc>
    <nc r="I46">
      <f>137468.4-22237-29673.9-128.8</f>
    </nc>
  </rcc>
  <rcc rId="213" sId="2">
    <oc r="I48">
      <v>-128.80000000000001</v>
    </oc>
    <nc r="I48"/>
  </rcc>
  <rcc rId="214" sId="2">
    <oc r="I47">
      <f>-7985.2-74.7-21614</f>
    </oc>
    <nc r="I47">
      <v>29673.9</v>
    </nc>
  </rcc>
  <rcc rId="215" sId="2">
    <oc r="J47">
      <f>-5869.1-15686.3</f>
    </oc>
    <nc r="J47">
      <v>21555.4</v>
    </nc>
  </rcc>
  <rcc rId="216" sId="2">
    <oc r="K47">
      <f>-5528.7-14776.5</f>
    </oc>
    <nc r="K47">
      <v>20305.2</v>
    </nc>
  </rcc>
  <rcc rId="217" sId="2">
    <oc r="J46">
      <v>-16344.2</v>
    </oc>
    <nc r="J46">
      <f>100260.7-16344.2-21555.4-135.6</f>
    </nc>
  </rcc>
  <rcc rId="218" sId="2">
    <oc r="J48">
      <v>-135.6</v>
    </oc>
    <nc r="J48"/>
  </rcc>
  <rcc rId="219" sId="2">
    <oc r="K46">
      <v>-15396.4</v>
    </oc>
    <nc r="K46">
      <f>94565.7-20305.2-141.4</f>
    </nc>
  </rcc>
  <rcc rId="220" sId="2">
    <oc r="K48">
      <v>-141.4</v>
    </oc>
    <nc r="K48"/>
  </rcc>
  <rcc rId="221" sId="2">
    <oc r="I45">
      <f>137468.4</f>
    </oc>
    <nc r="I45">
      <f>I47+I46</f>
    </nc>
  </rcc>
  <rcc rId="222" sId="2">
    <oc r="J45">
      <f>100260.7</f>
    </oc>
    <nc r="J45">
      <f>J47+J46</f>
    </nc>
  </rcc>
  <rcc rId="223" sId="2">
    <oc r="K45">
      <f>94565.7</f>
    </oc>
    <nc r="K45">
      <f>K47+K46</f>
    </nc>
  </rcc>
  <rcv guid="{DA15D12B-B687-4104-AF35-4470F046E021}" action="delete"/>
  <rcv guid="{DA15D12B-B687-4104-AF35-4470F046E021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188" sId="2">
    <nc r="I54">
      <f>59165-39700</f>
    </nc>
  </rcc>
  <rcc rId="189" sId="2">
    <nc r="J54">
      <f>58725.8-39700</f>
    </nc>
  </rcc>
  <rcc rId="190" sId="2">
    <nc r="K54">
      <f>58715.4-39700</f>
    </nc>
  </rcc>
  <rcc rId="191" sId="2">
    <nc r="I45">
      <f>137468.4</f>
    </nc>
  </rcc>
  <rcc rId="192" sId="2">
    <nc r="J45">
      <f>100260.7</f>
    </nc>
  </rcc>
  <rcc rId="193" sId="2">
    <nc r="K45">
      <f>94565.7</f>
    </nc>
  </rcc>
  <rcv guid="{DA15D12B-B687-4104-AF35-4470F046E021}" action="delete"/>
  <rcv guid="{DA15D12B-B687-4104-AF35-4470F046E021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c rId="115" sId="2">
    <oc r="E15">
      <f>5000+100+200</f>
    </oc>
    <nc r="E15">
      <f>5000+100+200+9921.3</f>
    </nc>
  </rcc>
  <rcc rId="116" sId="2">
    <oc r="F15">
      <f>5000+100+200</f>
    </oc>
    <nc r="F15">
      <f>5000+100+200+9993.4</f>
    </nc>
  </rcc>
  <rcv guid="{EA1929C7-85F7-40DE-826A-94377FC9966E}" action="delete"/>
  <rcv guid="{EA1929C7-85F7-40DE-826A-94377FC9966E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113" sId="2">
    <nc r="A11" t="inlineStr">
      <is>
        <t>Судебная система</t>
      </is>
    </nc>
  </rcc>
  <rcv guid="{DA15D12B-B687-4104-AF35-4470F046E021}" action="delete"/>
  <rcv guid="{DA15D12B-B687-4104-AF35-4470F046E021}" action="add"/>
</revisions>
</file>

<file path=xl/revisions/revisionLog17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EA1929C7-85F7-40DE-826A-94377FC9966E}" action="delete"/>
  <rcv guid="{EA1929C7-85F7-40DE-826A-94377FC9966E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309" sId="2">
    <oc r="I46">
      <f>137468.4-22427-29673.9</f>
    </oc>
    <nc r="I46">
      <f>137468.4-22427-29673.9+3000</f>
    </nc>
  </rcc>
  <rcc rId="310" sId="2">
    <nc r="G46" t="inlineStr">
      <is>
        <t>3000 ПСД</t>
      </is>
    </nc>
  </rcc>
  <rfmt sheetId="2" sqref="G46">
    <dxf>
      <alignment horizontal="right" readingOrder="0"/>
    </dxf>
  </rfmt>
  <rfmt sheetId="2" sqref="G46">
    <dxf>
      <alignment horizontal="left" readingOrder="0"/>
    </dxf>
  </rfmt>
  <rcv guid="{DA15D12B-B687-4104-AF35-4470F046E021}" action="delete"/>
  <rcv guid="{DA15D12B-B687-4104-AF35-4470F046E021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8112.xml><?xml version="1.0" encoding="utf-8"?>
<revisions xmlns="http://schemas.openxmlformats.org/spreadsheetml/2006/main" xmlns:r="http://schemas.openxmlformats.org/officeDocument/2006/relationships">
  <rcc rId="181" sId="2">
    <oc r="D40">
      <f>76785.4+546+296368.8</f>
    </oc>
    <nc r="D40">
      <f>76785.4+546+292765.5</f>
    </nc>
  </rcc>
  <rcc rId="182" sId="2">
    <oc r="E40">
      <f>53300.9+300893.3</f>
    </oc>
    <nc r="E40">
      <f>53300.9+297235</f>
    </nc>
  </rcc>
  <rcc rId="183" sId="2">
    <oc r="F40">
      <f>48943.1+300893.3</f>
    </oc>
    <nc r="F40">
      <f>48943.1+297235</f>
    </nc>
  </rcc>
  <rcc rId="184" sId="2">
    <oc r="D41">
      <f>105191.8+2038+6148.3+436074.2+28420.5+157.5+4707.2+39700+22507</f>
    </oc>
    <nc r="D41">
      <f>105191.8+2038+6148.3+439677.5+28420.5+157.5+4707.2+39700+22507</f>
    </nc>
  </rcc>
  <rcc rId="185" sId="2">
    <oc r="E41">
      <f>72332.4+442608+27976.2+16564.2+39700</f>
    </oc>
    <nc r="E41">
      <f>72332.4+446266.3+27976.2+16564.2+39700</f>
    </nc>
  </rcc>
  <rcc rId="186" sId="2">
    <oc r="F41">
      <f>65977.9+442608+26912.2+15616.4+39700</f>
    </oc>
    <nc r="F41">
      <f>65977.9+446266.3+26912.2+15616.4+39700</f>
    </nc>
  </rcc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cv guid="{167491D8-6D6D-447D-A119-5E65D8431081}" action="add"/>
</revisions>
</file>

<file path=xl/revisions/revisionLog18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cv guid="{167491D8-6D6D-447D-A119-5E65D8431081}" action="add"/>
</revisions>
</file>

<file path=xl/revisions/revisionLog182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8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821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DA15D12B-B687-4104-AF35-4470F046E021}" action="delete"/>
  <rcv guid="{DA15D12B-B687-4104-AF35-4470F046E021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c rId="210" sId="2">
    <oc r="I47">
      <f>-7985.2-74.2-21614</f>
    </oc>
    <nc r="I47">
      <f>-7985.2-74.7-21614</f>
    </nc>
  </rcc>
  <rcc rId="211" sId="2">
    <oc r="D47">
      <f>7985.2+74.7+21614</f>
    </oc>
    <nc r="D47">
      <f>7985.2+74.7+21614</f>
    </nc>
  </rcc>
  <rcv guid="{DA15D12B-B687-4104-AF35-4470F046E021}" action="delete"/>
  <rcv guid="{DA15D12B-B687-4104-AF35-4470F046E021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cv guid="{167491D8-6D6D-447D-A119-5E65D8431081}" action="add"/>
</revisions>
</file>

<file path=xl/revisions/revisionLog191111.xml><?xml version="1.0" encoding="utf-8"?>
<revisions xmlns="http://schemas.openxmlformats.org/spreadsheetml/2006/main" xmlns:r="http://schemas.openxmlformats.org/officeDocument/2006/relationships">
  <rfmt sheetId="2" sqref="D6:F60">
    <dxf>
      <numFmt numFmtId="166" formatCode="#,##0.0_ ;\-#,##0.0\ "/>
    </dxf>
  </rfmt>
  <rcc rId="135" sId="2" numFmtId="4">
    <nc r="D9">
      <v>605.20000000000005</v>
    </nc>
  </rcc>
  <rcc rId="136" sId="2">
    <nc r="E9">
      <f>D9</f>
    </nc>
  </rcc>
  <rcc rId="137" sId="2">
    <nc r="F9">
      <f>E9</f>
    </nc>
  </rcc>
  <rcc rId="138" sId="2">
    <nc r="D12">
      <f>1101.3+2434.8+20556+3*2+3.5*3</f>
    </nc>
  </rcc>
  <rcc rId="139" sId="2">
    <nc r="E12">
      <f>1139.6+2514.9+20775.9+3*2+3.5*3</f>
    </nc>
  </rcc>
  <rcc rId="140" sId="2">
    <nc r="F12">
      <f>1101.3+2521.3+20183.1+3*2+3.5*3</f>
    </nc>
  </rcc>
  <rcc rId="141" sId="2" numFmtId="4">
    <nc r="D18">
      <v>1158.3</v>
    </nc>
  </rcc>
  <rcc rId="142" sId="2" numFmtId="4">
    <nc r="E18">
      <v>1173.4000000000001</v>
    </nc>
  </rcc>
  <rcc rId="143" sId="2" numFmtId="4">
    <nc r="F18">
      <v>1119.5999999999999</v>
    </nc>
  </rcc>
  <rcc rId="144" sId="2">
    <nc r="D59">
      <f>1650+4418.4</f>
    </nc>
  </rcc>
  <rcc rId="145" sId="2" numFmtId="4">
    <nc r="D60">
      <v>12041.9</v>
    </nc>
  </rcc>
  <rcc rId="146" sId="2" numFmtId="4">
    <nc r="E60">
      <v>7784.8</v>
    </nc>
  </rcc>
  <rcc rId="147" sId="2" numFmtId="4">
    <nc r="F60">
      <v>8543.1</v>
    </nc>
  </rcc>
  <rcc rId="148" sId="2">
    <nc r="E59">
      <f>1650+4200</f>
    </nc>
  </rcc>
  <rcc rId="149" sId="2">
    <nc r="F59">
      <f>1621.7+3400</f>
    </nc>
  </rcc>
  <rcc rId="150" sId="2">
    <oc r="E6">
      <f>E8+E17+E20+E25+E33+E39+E45+E49+E54+E58</f>
    </oc>
    <nc r="E6">
      <f>E8+E17+E20+E25+E33+E39+E45+E49+E54+E58</f>
    </nc>
  </rcc>
  <rcc rId="151" sId="2">
    <oc r="F6">
      <f>F8+F17+F20+F25+F33+F39+F45+F49+F54+F58</f>
    </oc>
    <nc r="F6">
      <f>F8+F17+F20+F25+F33+F39+F45+F49+F54+F58</f>
    </nc>
  </rcc>
  <rcc rId="152" sId="2">
    <nc r="I5">
      <v>2183983.1</v>
    </nc>
  </rcc>
  <rfmt sheetId="2" sqref="I5:K5">
    <dxf>
      <numFmt numFmtId="167" formatCode="#,##0.0"/>
    </dxf>
  </rfmt>
  <rcc rId="153" sId="2" numFmtId="4">
    <nc r="J5">
      <v>1801187.4</v>
    </nc>
  </rcc>
  <rcc rId="154" sId="2" numFmtId="4">
    <nc r="K5">
      <v>1561436.2</v>
    </nc>
  </rcc>
  <rcc rId="155" sId="2" odxf="1" dxf="1">
    <nc r="I6">
      <f>I5-D6</f>
    </nc>
    <odxf>
      <numFmt numFmtId="0" formatCode="General"/>
    </odxf>
    <ndxf>
      <numFmt numFmtId="167" formatCode="#,##0.0"/>
    </ndxf>
  </rcc>
  <rcc rId="156" sId="2" odxf="1" dxf="1">
    <nc r="J6">
      <f>J5-E6</f>
    </nc>
    <odxf>
      <numFmt numFmtId="0" formatCode="General"/>
    </odxf>
    <ndxf>
      <numFmt numFmtId="167" formatCode="#,##0.0"/>
    </ndxf>
  </rcc>
  <rcc rId="157" sId="2" odxf="1" dxf="1">
    <nc r="K6">
      <f>K5-F6</f>
    </nc>
    <odxf>
      <numFmt numFmtId="0" formatCode="General"/>
    </odxf>
    <ndxf>
      <numFmt numFmtId="167" formatCode="#,##0.0"/>
    </ndxf>
  </rcc>
  <rcv guid="{DA15D12B-B687-4104-AF35-4470F046E021}" action="delete"/>
  <rcv guid="{DA15D12B-B687-4104-AF35-4470F046E021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247" sId="2">
    <oc r="I46">
      <f>137468.4-22237-29673.9-128.8</f>
    </oc>
    <nc r="I46">
      <f>137468.4-22237-29673.9-128.8-914</f>
    </nc>
  </rcc>
  <rcc rId="248" sId="2">
    <oc r="J46">
      <f>100260.7-16344.2-21555.4-135.6</f>
    </oc>
    <nc r="J46">
      <f>100260.7-16344.2-21555.4-135.6-914</f>
    </nc>
  </rcc>
  <rcc rId="249" sId="2">
    <oc r="K46">
      <f>94565.7-15396.4-20305.2-141.4</f>
    </oc>
    <nc r="K46">
      <f>94565.7-15396.4-20305.2-141.4-914</f>
    </nc>
  </rcc>
  <rcv guid="{DA15D12B-B687-4104-AF35-4470F046E021}" action="delete"/>
  <rcv guid="{DA15D12B-B687-4104-AF35-4470F046E021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'!$A$1:$F$62</formula>
    <oldFormula>'2014 '!$A$1:$F$62</oldFormula>
  </rdn>
  <rcv guid="{167491D8-6D6D-447D-A119-5E65D843108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" sId="2">
    <oc r="D12">
      <f>1101.3+2434.8+20556+3*2+3.5*3</f>
    </oc>
    <nc r="D12">
      <f>1104.3+2434.8+20556+3*2+3.5*3</f>
    </nc>
  </rcc>
  <rcc rId="159" sId="2">
    <oc r="F12">
      <f>1101.3+2521.3+20183.1+3*2+3.5*3</f>
    </oc>
    <nc r="F12">
      <f>1139.6+2521.3+20183.1+3*2+3.5*3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57" start="0" length="0">
    <dxf>
      <font>
        <b/>
        <sz val="18"/>
        <name val="Times New Roman"/>
        <scheme val="none"/>
      </font>
    </dxf>
  </rfmt>
  <rcc rId="160" sId="2">
    <nc r="A57" t="inlineStr">
      <is>
        <t>Обслуживание государственного и муниципального долга</t>
      </is>
    </nc>
  </rcc>
  <rfmt sheetId="2" sqref="B57" start="0" length="0">
    <dxf>
      <font>
        <b/>
        <sz val="18"/>
        <name val="Times New Roman CYR"/>
        <scheme val="none"/>
      </font>
    </dxf>
  </rfmt>
  <rcc rId="161" sId="2" numFmtId="4">
    <nc r="B57">
      <v>13</v>
    </nc>
  </rcc>
  <rrc rId="162" sId="2" ref="A58:XFD58" action="insertRow"/>
  <rfmt sheetId="2" sqref="B58" start="0" length="0">
    <dxf>
      <font>
        <b val="0"/>
        <sz val="18"/>
        <name val="Times New Roman CYR"/>
        <scheme val="none"/>
      </font>
    </dxf>
  </rfmt>
  <rcc rId="163" sId="2" odxf="1" dxf="1" numFmtId="4">
    <nc r="C58">
      <v>1</v>
    </nc>
    <odxf>
      <font>
        <sz val="18"/>
        <name val="Times New Roman CYR"/>
        <scheme val="none"/>
      </font>
    </odxf>
    <ndxf>
      <font>
        <sz val="18"/>
        <name val="Times New Roman CYR"/>
        <scheme val="none"/>
      </font>
    </ndxf>
  </rcc>
  <rcc rId="164" sId="2" numFmtId="4">
    <nc r="B58">
      <v>13</v>
    </nc>
  </rcc>
  <rfmt sheetId="2" sqref="A58" start="0" length="0">
    <dxf>
      <font>
        <b val="0"/>
        <sz val="18"/>
        <name val="Times New Roman"/>
        <scheme val="none"/>
      </font>
    </dxf>
  </rfmt>
  <rcc rId="165" sId="2">
    <nc r="A58" t="inlineStr">
      <is>
        <t>Обслуживание внутреннего государственного и муниципального долга</t>
      </is>
    </nc>
  </rcc>
  <rcc rId="166" sId="2">
    <oc r="D6">
      <f>D8+D17+D20+D25+D33+D39+D45+D49+D54+D59</f>
    </oc>
    <nc r="D6">
      <f>D8+D17+D20+D25+D33+D39+D45+D49+D54+D57+D59</f>
    </nc>
  </rcc>
  <rcc rId="167" sId="2" numFmtId="4">
    <nc r="D58">
      <v>200</v>
    </nc>
  </rcc>
  <rcc rId="168" sId="2" numFmtId="4">
    <nc r="E58">
      <v>500</v>
    </nc>
  </rcc>
  <rcc rId="169" sId="2" numFmtId="4">
    <nc r="F58">
      <v>500</v>
    </nc>
  </rcc>
  <rcc rId="170" sId="2">
    <nc r="F57">
      <f>F58</f>
    </nc>
  </rcc>
  <rcc rId="171" sId="2">
    <nc r="E57">
      <f>E58</f>
    </nc>
  </rcc>
  <rcc rId="172" sId="2">
    <nc r="D57">
      <f>D58</f>
    </nc>
  </rcc>
  <rfmt sheetId="2" sqref="D57:F57" start="0" length="2147483647">
    <dxf>
      <font>
        <b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" sId="2">
    <oc r="D10">
      <f>551.5+50.8+100+1466.5+30+99552.2</f>
    </oc>
    <nc r="D10">
      <f>551.5+50.8+100+1466.5+30+(99552.2-6636.8)+234</f>
    </nc>
  </rcc>
  <rcc rId="174" sId="2">
    <oc r="D41">
      <f>105074.5+2038+6148.3+436074.2+28420.5+157.5+4824.5+39700+22507+39700</f>
    </oc>
    <nc r="D41">
      <f>105191.8+2038+6148.3+436074.2+28420.5+157.5+4707.2+39700+22507</f>
    </nc>
  </rcc>
  <rcc rId="175" sId="2" numFmtId="4">
    <oc r="D47">
      <v>29673.5</v>
    </oc>
    <nc r="D47">
      <f>7985.2+74.7+21614</f>
    </nc>
  </rcc>
  <rcc rId="176" sId="2">
    <oc r="D51">
      <f>29+8629+128.8+322.8+3686.9+476+29.1</f>
    </oc>
    <nc r="D51">
      <f>29+8629+128.8+322.8+3686.9+476+29.1+914</f>
    </nc>
  </rcc>
  <rcc rId="177" sId="2">
    <oc r="D15">
      <f>100+10000+200+10558+1492+7.2+1250+5400+234</f>
    </oc>
    <nc r="D15">
      <f>100+10000+200+10558+1492.4+7.2+1250+5400+150.3+144.2+4400+300+14384.9+6428.2</f>
    </nc>
  </rcc>
  <rcc rId="178" sId="2">
    <oc r="D46">
      <f>107794.9-22507-128.8</f>
    </oc>
    <nc r="D46">
      <f>33056.5+50+50792.1+350+290+495.1+253.822507+3000</f>
    </nc>
  </rcc>
  <rcc rId="179" sId="2" numFmtId="4">
    <nc r="D50">
      <v>6636.8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Ruler="0" view="pageBreakPreview" zoomScale="75" zoomScaleSheetLayoutView="75" workbookViewId="0">
      <selection activeCell="D47" sqref="D47:F47"/>
    </sheetView>
  </sheetViews>
  <sheetFormatPr defaultRowHeight="12.75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5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6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7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8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9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0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1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2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3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4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15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16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17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18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19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"/>
  <sheetViews>
    <sheetView tabSelected="1" view="pageBreakPreview" topLeftCell="A43" zoomScale="60" zoomScaleNormal="70" workbookViewId="0">
      <selection activeCell="Q22" sqref="Q22"/>
    </sheetView>
  </sheetViews>
  <sheetFormatPr defaultRowHeight="12.75"/>
  <cols>
    <col min="1" max="1" width="65" customWidth="1"/>
    <col min="2" max="2" width="9.85546875" customWidth="1"/>
    <col min="3" max="3" width="9.28515625" customWidth="1"/>
    <col min="4" max="4" width="23" customWidth="1"/>
    <col min="5" max="5" width="22.28515625" customWidth="1"/>
    <col min="6" max="6" width="21.7109375" customWidth="1"/>
    <col min="8" max="8" width="35.140625" customWidth="1"/>
    <col min="9" max="9" width="15" customWidth="1"/>
    <col min="10" max="10" width="14.7109375" customWidth="1"/>
    <col min="11" max="11" width="19" customWidth="1"/>
    <col min="12" max="12" width="14.28515625" customWidth="1"/>
    <col min="13" max="13" width="14" customWidth="1"/>
    <col min="14" max="15" width="12.5703125" customWidth="1"/>
  </cols>
  <sheetData>
    <row r="1" spans="1:11" ht="86.25" customHeight="1">
      <c r="A1" s="20"/>
      <c r="B1" s="20"/>
      <c r="C1" s="20"/>
      <c r="D1" s="20"/>
      <c r="E1" s="48" t="s">
        <v>53</v>
      </c>
      <c r="F1" s="48"/>
    </row>
    <row r="2" spans="1:11">
      <c r="A2" s="1"/>
      <c r="B2" s="2"/>
      <c r="C2" s="2"/>
      <c r="D2" s="2"/>
    </row>
    <row r="3" spans="1:11" ht="105.75" customHeight="1">
      <c r="A3" s="47" t="s">
        <v>51</v>
      </c>
      <c r="B3" s="47"/>
      <c r="C3" s="47"/>
      <c r="D3" s="47"/>
      <c r="E3" s="47"/>
      <c r="F3" s="47"/>
    </row>
    <row r="4" spans="1:11" ht="23.25">
      <c r="A4" s="6"/>
      <c r="B4" s="7"/>
      <c r="C4" s="8"/>
      <c r="D4" s="9"/>
      <c r="F4" s="9" t="s">
        <v>28</v>
      </c>
    </row>
    <row r="5" spans="1:11" ht="38.25" customHeight="1">
      <c r="A5" s="10" t="s">
        <v>0</v>
      </c>
      <c r="B5" s="11" t="s">
        <v>29</v>
      </c>
      <c r="C5" s="10" t="s">
        <v>30</v>
      </c>
      <c r="D5" s="21" t="s">
        <v>49</v>
      </c>
      <c r="E5" s="21" t="s">
        <v>50</v>
      </c>
      <c r="F5" s="21" t="s">
        <v>52</v>
      </c>
      <c r="I5" s="32"/>
      <c r="J5" s="32"/>
      <c r="K5" s="32"/>
    </row>
    <row r="6" spans="1:11" ht="22.5">
      <c r="A6" s="12" t="s">
        <v>31</v>
      </c>
      <c r="B6" s="13"/>
      <c r="C6" s="13"/>
      <c r="D6" s="22">
        <f>D8+D17+D20+D25+D33+D39+D45+D49+D54+D57+D59+D62</f>
        <v>2183983.0999999996</v>
      </c>
      <c r="E6" s="22">
        <f>E8+E17+E20+E25+E33+E39+E45+E49+E54+E57+E59+E62</f>
        <v>1801187.4</v>
      </c>
      <c r="F6" s="22">
        <f>F8+F17+F20+F25+F33+F39+F45+F49+F54+F57+F59+F62</f>
        <v>1561436.2</v>
      </c>
      <c r="H6" s="5"/>
      <c r="I6" s="32"/>
      <c r="J6" s="32"/>
      <c r="K6" s="32"/>
    </row>
    <row r="7" spans="1:11" ht="23.25">
      <c r="A7" s="14"/>
      <c r="B7" s="15"/>
      <c r="C7" s="15"/>
      <c r="D7" s="23"/>
      <c r="E7" s="23"/>
      <c r="F7" s="23"/>
      <c r="H7" s="3"/>
    </row>
    <row r="8" spans="1:11" ht="22.5">
      <c r="A8" s="35" t="s">
        <v>32</v>
      </c>
      <c r="B8" s="16">
        <v>1</v>
      </c>
      <c r="C8" s="16"/>
      <c r="D8" s="24">
        <f>SUM(D9:D15)</f>
        <v>167975.09999999998</v>
      </c>
      <c r="E8" s="24">
        <f>SUM(E9:E15)</f>
        <v>151114.29999999999</v>
      </c>
      <c r="F8" s="24">
        <f>SUM(F9:F15)</f>
        <v>149400.70000000001</v>
      </c>
    </row>
    <row r="9" spans="1:11" ht="116.25">
      <c r="A9" s="36" t="s">
        <v>14</v>
      </c>
      <c r="B9" s="17">
        <v>1</v>
      </c>
      <c r="C9" s="17">
        <v>3</v>
      </c>
      <c r="D9" s="25">
        <v>605.20000000000005</v>
      </c>
      <c r="E9" s="25">
        <f>D9</f>
        <v>605.20000000000005</v>
      </c>
      <c r="F9" s="25">
        <f>E9</f>
        <v>605.20000000000005</v>
      </c>
    </row>
    <row r="10" spans="1:11" ht="93.75" customHeight="1">
      <c r="A10" s="36" t="s">
        <v>15</v>
      </c>
      <c r="B10" s="17">
        <v>1</v>
      </c>
      <c r="C10" s="17">
        <v>4</v>
      </c>
      <c r="D10" s="25">
        <f>551.5+50.8+100+1466.5+30+(99552.2-6636.8)+234</f>
        <v>95348.2</v>
      </c>
      <c r="E10" s="25">
        <f>500+50+96537.4+30+600-5636.8-9921.3</f>
        <v>82159.299999999988</v>
      </c>
      <c r="F10" s="25">
        <f>300+50+96941.2+30+600-5636.8-9993.4</f>
        <v>82291</v>
      </c>
    </row>
    <row r="11" spans="1:11" ht="25.5" customHeight="1">
      <c r="A11" s="36" t="s">
        <v>54</v>
      </c>
      <c r="B11" s="17">
        <v>1</v>
      </c>
      <c r="C11" s="17">
        <v>5</v>
      </c>
      <c r="D11" s="25"/>
      <c r="E11" s="25">
        <v>343.2</v>
      </c>
      <c r="F11" s="25"/>
    </row>
    <row r="12" spans="1:11" ht="93">
      <c r="A12" s="37" t="s">
        <v>17</v>
      </c>
      <c r="B12" s="17">
        <v>1</v>
      </c>
      <c r="C12" s="17">
        <v>6</v>
      </c>
      <c r="D12" s="25">
        <f>1104.3+2434.8+20556+3*2+3.5*3</f>
        <v>24111.599999999999</v>
      </c>
      <c r="E12" s="25">
        <f>1139.6+2514.9+20775.9+3*2+3.5*3</f>
        <v>24446.9</v>
      </c>
      <c r="F12" s="25">
        <f>1139.6+2521.3+20183.1+3*2+3.5*3</f>
        <v>23860.5</v>
      </c>
    </row>
    <row r="13" spans="1:11" ht="46.5">
      <c r="A13" s="37" t="s">
        <v>55</v>
      </c>
      <c r="B13" s="17">
        <v>1</v>
      </c>
      <c r="C13" s="17">
        <v>7</v>
      </c>
      <c r="D13" s="25">
        <v>2252.9</v>
      </c>
      <c r="E13" s="25"/>
      <c r="F13" s="25"/>
      <c r="H13" s="49"/>
      <c r="I13" s="49"/>
      <c r="J13" s="49"/>
      <c r="K13" s="49"/>
    </row>
    <row r="14" spans="1:11" ht="23.25">
      <c r="A14" s="38" t="s">
        <v>27</v>
      </c>
      <c r="B14" s="17">
        <v>1</v>
      </c>
      <c r="C14" s="17">
        <v>11</v>
      </c>
      <c r="D14" s="25">
        <v>1400</v>
      </c>
      <c r="E14" s="25">
        <v>1400</v>
      </c>
      <c r="F14" s="25">
        <v>1400</v>
      </c>
      <c r="H14" s="49"/>
      <c r="I14" s="49"/>
      <c r="J14" s="49"/>
      <c r="K14" s="49"/>
    </row>
    <row r="15" spans="1:11" ht="23.25">
      <c r="A15" s="36" t="s">
        <v>2</v>
      </c>
      <c r="B15" s="17">
        <v>1</v>
      </c>
      <c r="C15" s="17">
        <v>13</v>
      </c>
      <c r="D15" s="25">
        <f>54815.2-10558</f>
        <v>44257.2</v>
      </c>
      <c r="E15" s="25">
        <f>23144.7+18711.7+303.3</f>
        <v>42159.700000000004</v>
      </c>
      <c r="F15" s="25">
        <f>5000+100+200+9993.4+1200+7.4+1372+5400+17667.9+303.3</f>
        <v>41244.000000000007</v>
      </c>
      <c r="H15" s="49"/>
      <c r="I15" s="50"/>
      <c r="J15" s="50"/>
      <c r="K15" s="49"/>
    </row>
    <row r="16" spans="1:11" ht="23.25">
      <c r="A16" s="36"/>
      <c r="B16" s="17"/>
      <c r="C16" s="17"/>
      <c r="D16" s="26"/>
      <c r="E16" s="26"/>
      <c r="F16" s="25"/>
      <c r="H16" s="49"/>
      <c r="I16" s="49"/>
      <c r="J16" s="49"/>
      <c r="K16" s="49"/>
    </row>
    <row r="17" spans="1:11" ht="22.5">
      <c r="A17" s="35" t="s">
        <v>33</v>
      </c>
      <c r="B17" s="16">
        <v>2</v>
      </c>
      <c r="C17" s="16"/>
      <c r="D17" s="27">
        <f>D18</f>
        <v>1158.3</v>
      </c>
      <c r="E17" s="27">
        <f>E18</f>
        <v>1173.4000000000001</v>
      </c>
      <c r="F17" s="27">
        <f>F18</f>
        <v>1119.5999999999999</v>
      </c>
      <c r="H17" s="49"/>
      <c r="I17" s="49"/>
      <c r="J17" s="49"/>
      <c r="K17" s="49"/>
    </row>
    <row r="18" spans="1:11" ht="46.5">
      <c r="A18" s="36" t="s">
        <v>25</v>
      </c>
      <c r="B18" s="17">
        <v>2</v>
      </c>
      <c r="C18" s="17">
        <v>3</v>
      </c>
      <c r="D18" s="25">
        <v>1158.3</v>
      </c>
      <c r="E18" s="25">
        <v>1173.4000000000001</v>
      </c>
      <c r="F18" s="25">
        <v>1119.5999999999999</v>
      </c>
    </row>
    <row r="19" spans="1:11" ht="23.25">
      <c r="A19" s="36"/>
      <c r="B19" s="17"/>
      <c r="C19" s="17"/>
      <c r="D19" s="25"/>
      <c r="E19" s="25"/>
      <c r="F19" s="25"/>
    </row>
    <row r="20" spans="1:11" ht="45">
      <c r="A20" s="35" t="s">
        <v>34</v>
      </c>
      <c r="B20" s="16">
        <v>3</v>
      </c>
      <c r="C20" s="16"/>
      <c r="D20" s="27">
        <f>SUM(D21:D23)</f>
        <v>13664.1</v>
      </c>
      <c r="E20" s="27">
        <f>SUM(E21:E23)</f>
        <v>13464</v>
      </c>
      <c r="F20" s="27">
        <f>SUM(F21:F23)</f>
        <v>13464</v>
      </c>
    </row>
    <row r="21" spans="1:11" ht="23.25">
      <c r="A21" s="36" t="s">
        <v>7</v>
      </c>
      <c r="B21" s="17">
        <v>3</v>
      </c>
      <c r="C21" s="17">
        <v>2</v>
      </c>
      <c r="D21" s="25">
        <f>17+305+725</f>
        <v>1047</v>
      </c>
      <c r="E21" s="25">
        <f>305+17+200</f>
        <v>522</v>
      </c>
      <c r="F21" s="25">
        <f>305+17+200</f>
        <v>522</v>
      </c>
    </row>
    <row r="22" spans="1:11" ht="93">
      <c r="A22" s="39" t="s">
        <v>35</v>
      </c>
      <c r="B22" s="17">
        <v>3</v>
      </c>
      <c r="C22" s="17">
        <v>9</v>
      </c>
      <c r="D22" s="25">
        <f>12344.1</f>
        <v>12344.1</v>
      </c>
      <c r="E22" s="25">
        <f>12766</f>
        <v>12766</v>
      </c>
      <c r="F22" s="25">
        <f>12766</f>
        <v>12766</v>
      </c>
    </row>
    <row r="23" spans="1:11" ht="69.75">
      <c r="A23" s="39" t="s">
        <v>46</v>
      </c>
      <c r="B23" s="17">
        <v>3</v>
      </c>
      <c r="C23" s="17">
        <v>14</v>
      </c>
      <c r="D23" s="25">
        <f>200+73</f>
        <v>273</v>
      </c>
      <c r="E23" s="25">
        <f>100+76</f>
        <v>176</v>
      </c>
      <c r="F23" s="25">
        <f>100+76</f>
        <v>176</v>
      </c>
    </row>
    <row r="24" spans="1:11" ht="23.25">
      <c r="A24" s="36"/>
      <c r="B24" s="17"/>
      <c r="C24" s="17"/>
      <c r="D24" s="25"/>
      <c r="E24" s="25"/>
      <c r="F24" s="25"/>
    </row>
    <row r="25" spans="1:11" ht="22.5">
      <c r="A25" s="35" t="s">
        <v>36</v>
      </c>
      <c r="B25" s="16">
        <v>4</v>
      </c>
      <c r="C25" s="16"/>
      <c r="D25" s="27">
        <f>SUM(D26:D31)</f>
        <v>61726.100000000006</v>
      </c>
      <c r="E25" s="27">
        <f>SUM(E26:E31)</f>
        <v>40999</v>
      </c>
      <c r="F25" s="27">
        <f>SUM(F26:F31)</f>
        <v>44238.1</v>
      </c>
    </row>
    <row r="26" spans="1:11" s="4" customFormat="1" ht="23.25">
      <c r="A26" s="36" t="s">
        <v>45</v>
      </c>
      <c r="B26" s="17">
        <v>4</v>
      </c>
      <c r="C26" s="17">
        <v>1</v>
      </c>
      <c r="D26" s="25"/>
      <c r="E26" s="25"/>
      <c r="F26" s="25"/>
    </row>
    <row r="27" spans="1:11" ht="23.25">
      <c r="A27" s="40" t="s">
        <v>18</v>
      </c>
      <c r="B27" s="17">
        <v>4</v>
      </c>
      <c r="C27" s="17">
        <v>5</v>
      </c>
      <c r="D27" s="25">
        <f>140</f>
        <v>140</v>
      </c>
      <c r="E27" s="25">
        <v>140</v>
      </c>
      <c r="F27" s="25">
        <v>140</v>
      </c>
    </row>
    <row r="28" spans="1:11" ht="23.25">
      <c r="A28" s="41" t="s">
        <v>48</v>
      </c>
      <c r="B28" s="17">
        <v>4</v>
      </c>
      <c r="C28" s="17">
        <v>6</v>
      </c>
      <c r="D28" s="25"/>
      <c r="E28" s="25"/>
      <c r="F28" s="25"/>
    </row>
    <row r="29" spans="1:11" ht="23.25">
      <c r="A29" s="36" t="s">
        <v>12</v>
      </c>
      <c r="B29" s="17" t="s">
        <v>1</v>
      </c>
      <c r="C29" s="17" t="s">
        <v>6</v>
      </c>
      <c r="D29" s="25">
        <f>310+300</f>
        <v>610</v>
      </c>
      <c r="E29" s="25">
        <f>325+315</f>
        <v>640</v>
      </c>
      <c r="F29" s="25">
        <f>325+330</f>
        <v>655</v>
      </c>
    </row>
    <row r="30" spans="1:11" ht="23.25">
      <c r="A30" s="36" t="s">
        <v>16</v>
      </c>
      <c r="B30" s="17">
        <v>4</v>
      </c>
      <c r="C30" s="17">
        <v>9</v>
      </c>
      <c r="D30" s="25">
        <f>4300+550+2400+6100+2166.4+2397+11519+581.3+1678+21428.7</f>
        <v>53120.4</v>
      </c>
      <c r="E30" s="25">
        <f>4515+560+2600+6330+1458+2509.7+12060.4+391.3+1756.9</f>
        <v>32181.3</v>
      </c>
      <c r="F30" s="25">
        <f>4730+570+2750+6560+2880.8+2620.1+12591.1+773.1+1834.2</f>
        <v>35309.299999999996</v>
      </c>
    </row>
    <row r="31" spans="1:11" ht="46.5">
      <c r="A31" s="36" t="s">
        <v>10</v>
      </c>
      <c r="B31" s="17">
        <v>4</v>
      </c>
      <c r="C31" s="17">
        <v>12</v>
      </c>
      <c r="D31" s="25">
        <f>1446+5300+119.3+677+59.6+253.8</f>
        <v>7855.7000000000007</v>
      </c>
      <c r="E31" s="25">
        <f>119.3+677.7+1320+5681+61.7+178</f>
        <v>8037.7</v>
      </c>
      <c r="F31" s="25">
        <f>119.3+677.7+1320+5955.1+61.7</f>
        <v>8133.8</v>
      </c>
    </row>
    <row r="32" spans="1:11" ht="23.25">
      <c r="A32" s="36"/>
      <c r="B32" s="17"/>
      <c r="C32" s="17"/>
      <c r="D32" s="25"/>
      <c r="E32" s="25"/>
      <c r="F32" s="25"/>
    </row>
    <row r="33" spans="1:12" ht="22.5">
      <c r="A33" s="35" t="s">
        <v>37</v>
      </c>
      <c r="B33" s="16">
        <v>5</v>
      </c>
      <c r="C33" s="16"/>
      <c r="D33" s="27">
        <f>SUM(D34:D37)</f>
        <v>637311.4</v>
      </c>
      <c r="E33" s="27">
        <f>SUM(E34:E37)</f>
        <v>370408.49999999994</v>
      </c>
      <c r="F33" s="27">
        <f>SUM(F34:F37)</f>
        <v>148140.00000000003</v>
      </c>
    </row>
    <row r="34" spans="1:12" ht="23.25">
      <c r="A34" s="36" t="s">
        <v>3</v>
      </c>
      <c r="B34" s="17">
        <v>5</v>
      </c>
      <c r="C34" s="17">
        <v>1</v>
      </c>
      <c r="D34" s="25">
        <f>9500+150+5000+192390.6+132755.1+116195.1+78659+2006.9+285.5</f>
        <v>536942.20000000007</v>
      </c>
      <c r="E34" s="25">
        <f>7302.9+5000+181381.8+115332.2+300+2051.4</f>
        <v>311368.3</v>
      </c>
      <c r="F34" s="25">
        <f>8811.4+5000+48295.2+47079.6+300+2033.5</f>
        <v>111519.7</v>
      </c>
    </row>
    <row r="35" spans="1:12" ht="23.25">
      <c r="A35" s="36" t="s">
        <v>26</v>
      </c>
      <c r="B35" s="17">
        <v>5</v>
      </c>
      <c r="C35" s="17">
        <v>2</v>
      </c>
      <c r="D35" s="25">
        <f>7000+2357.1+56000+5500+10000</f>
        <v>80857.100000000006</v>
      </c>
      <c r="E35" s="25">
        <f>1777.8+16000+2357.1+20000+5500</f>
        <v>45634.899999999994</v>
      </c>
      <c r="F35" s="25">
        <v>22000</v>
      </c>
    </row>
    <row r="36" spans="1:12" ht="23.25">
      <c r="A36" s="36" t="s">
        <v>44</v>
      </c>
      <c r="B36" s="17">
        <v>5</v>
      </c>
      <c r="C36" s="17">
        <v>3</v>
      </c>
      <c r="D36" s="25">
        <f>2000+755.3+5500+60+59.6</f>
        <v>8374.9</v>
      </c>
      <c r="E36" s="25">
        <f>2000+762.1+60+61.7</f>
        <v>2883.7999999999997</v>
      </c>
      <c r="F36" s="25">
        <f>2000+805+1100+60+61.7</f>
        <v>4026.7</v>
      </c>
    </row>
    <row r="37" spans="1:12" ht="46.5">
      <c r="A37" s="42" t="s">
        <v>47</v>
      </c>
      <c r="B37" s="17">
        <v>5</v>
      </c>
      <c r="C37" s="17">
        <v>5</v>
      </c>
      <c r="D37" s="25">
        <f>579.2+10558</f>
        <v>11137.2</v>
      </c>
      <c r="E37" s="25">
        <f>600.2+9921.3</f>
        <v>10521.5</v>
      </c>
      <c r="F37" s="25">
        <f>600.2+9993.4</f>
        <v>10593.6</v>
      </c>
    </row>
    <row r="38" spans="1:12" ht="23.25">
      <c r="A38" s="36"/>
      <c r="B38" s="17"/>
      <c r="C38" s="17"/>
      <c r="D38" s="25"/>
      <c r="E38" s="25"/>
      <c r="F38" s="25"/>
    </row>
    <row r="39" spans="1:12" ht="22.5">
      <c r="A39" s="35" t="s">
        <v>38</v>
      </c>
      <c r="B39" s="16">
        <v>7</v>
      </c>
      <c r="C39" s="16"/>
      <c r="D39" s="27">
        <f>SUM(D40:D43)</f>
        <v>1082407.3999999999</v>
      </c>
      <c r="E39" s="27">
        <f>SUM(E40:E43)</f>
        <v>1010781.3999999999</v>
      </c>
      <c r="F39" s="27">
        <f>SUM(F40:F43)</f>
        <v>998056.59999999986</v>
      </c>
    </row>
    <row r="40" spans="1:12" ht="23.25">
      <c r="A40" s="36" t="s">
        <v>4</v>
      </c>
      <c r="B40" s="17">
        <v>7</v>
      </c>
      <c r="C40" s="17">
        <v>1</v>
      </c>
      <c r="D40" s="25">
        <f>76785.4+546+292765.5</f>
        <v>370096.9</v>
      </c>
      <c r="E40" s="25">
        <f>53300.9+297235</f>
        <v>350535.9</v>
      </c>
      <c r="F40" s="25">
        <f>48943.1+297235</f>
        <v>346178.1</v>
      </c>
    </row>
    <row r="41" spans="1:12" ht="23.25">
      <c r="A41" s="36" t="s">
        <v>39</v>
      </c>
      <c r="B41" s="17">
        <v>7</v>
      </c>
      <c r="C41" s="17">
        <v>2</v>
      </c>
      <c r="D41" s="25">
        <f>105191.8+2038+6148.3+439677.5+28420.5+157.5+4707.2+39700+22427</f>
        <v>648467.79999999993</v>
      </c>
      <c r="E41" s="25">
        <f>72332.4+446266.3+27976.2+16484.2+39700</f>
        <v>602759.09999999986</v>
      </c>
      <c r="F41" s="25">
        <f>65977.9+446266.3+26912.2+15536.4+39700</f>
        <v>594392.79999999993</v>
      </c>
    </row>
    <row r="42" spans="1:12" ht="36.75" customHeight="1">
      <c r="A42" s="36" t="s">
        <v>8</v>
      </c>
      <c r="B42" s="17">
        <v>7</v>
      </c>
      <c r="C42" s="17">
        <v>7</v>
      </c>
      <c r="D42" s="25">
        <v>3191.4</v>
      </c>
      <c r="E42" s="25"/>
      <c r="F42" s="25"/>
    </row>
    <row r="43" spans="1:12" ht="23.25">
      <c r="A43" s="36" t="s">
        <v>5</v>
      </c>
      <c r="B43" s="17">
        <v>7</v>
      </c>
      <c r="C43" s="17">
        <v>9</v>
      </c>
      <c r="D43" s="25">
        <f>60651.3</f>
        <v>60651.3</v>
      </c>
      <c r="E43" s="25">
        <v>57486.400000000001</v>
      </c>
      <c r="F43" s="25">
        <v>57485.7</v>
      </c>
    </row>
    <row r="44" spans="1:12" ht="23.25">
      <c r="A44" s="36"/>
      <c r="B44" s="17"/>
      <c r="C44" s="17"/>
      <c r="D44" s="25"/>
      <c r="E44" s="25"/>
      <c r="F44" s="25"/>
      <c r="I44" s="4"/>
      <c r="J44" s="4"/>
      <c r="K44" s="4"/>
    </row>
    <row r="45" spans="1:12" ht="22.5">
      <c r="A45" s="35" t="s">
        <v>40</v>
      </c>
      <c r="B45" s="16">
        <v>8</v>
      </c>
      <c r="C45" s="16"/>
      <c r="D45" s="27">
        <f>SUM(D46:D47)</f>
        <v>117787.6</v>
      </c>
      <c r="E45" s="27">
        <f>SUM(E46:E47)</f>
        <v>101493.19999999998</v>
      </c>
      <c r="F45" s="27">
        <f>SUM(F46:F47)</f>
        <v>79029.3</v>
      </c>
      <c r="I45" s="4"/>
      <c r="J45" s="4"/>
      <c r="K45" s="4"/>
    </row>
    <row r="46" spans="1:12" ht="23.25">
      <c r="A46" s="36" t="s">
        <v>13</v>
      </c>
      <c r="B46" s="17">
        <v>8</v>
      </c>
      <c r="C46" s="17">
        <v>1</v>
      </c>
      <c r="D46" s="25">
        <f>137468.4-D47-22427+3000-253.8</f>
        <v>88113.7</v>
      </c>
      <c r="E46" s="25">
        <f>100260.7-E47-16484.2+17894.7-178</f>
        <v>79937.799999999988</v>
      </c>
      <c r="F46" s="25">
        <f>94565.7-F47-15536.4</f>
        <v>58724.1</v>
      </c>
      <c r="G46" s="33"/>
      <c r="I46" s="4"/>
      <c r="J46" s="4"/>
      <c r="K46" s="4"/>
      <c r="L46" s="34"/>
    </row>
    <row r="47" spans="1:12" ht="46.5">
      <c r="A47" s="36" t="s">
        <v>20</v>
      </c>
      <c r="B47" s="17">
        <v>8</v>
      </c>
      <c r="C47" s="17">
        <v>4</v>
      </c>
      <c r="D47" s="25">
        <f>7985.2+74.7+21614</f>
        <v>29673.9</v>
      </c>
      <c r="E47" s="25">
        <v>21555.4</v>
      </c>
      <c r="F47" s="25">
        <v>20305.2</v>
      </c>
      <c r="I47" s="4"/>
      <c r="J47" s="4"/>
      <c r="K47" s="4"/>
    </row>
    <row r="48" spans="1:12" ht="23.25">
      <c r="A48" s="36"/>
      <c r="B48" s="17"/>
      <c r="C48" s="17"/>
      <c r="D48" s="25"/>
      <c r="E48" s="25"/>
      <c r="F48" s="25"/>
      <c r="I48" s="4"/>
      <c r="J48" s="4"/>
      <c r="K48" s="4"/>
    </row>
    <row r="49" spans="1:11" ht="22.5">
      <c r="A49" s="35" t="s">
        <v>41</v>
      </c>
      <c r="B49" s="16">
        <v>10</v>
      </c>
      <c r="C49" s="16"/>
      <c r="D49" s="27">
        <f>SUM(D50:D52)</f>
        <v>64177.8</v>
      </c>
      <c r="E49" s="27">
        <f>SUM(E50:E52)</f>
        <v>60593</v>
      </c>
      <c r="F49" s="27">
        <f>SUM(F50:F52)</f>
        <v>60907.7</v>
      </c>
      <c r="I49" s="4"/>
      <c r="J49" s="4"/>
      <c r="K49" s="4"/>
    </row>
    <row r="50" spans="1:11" ht="23.25">
      <c r="A50" s="36" t="s">
        <v>9</v>
      </c>
      <c r="B50" s="17">
        <v>10</v>
      </c>
      <c r="C50" s="17">
        <v>1</v>
      </c>
      <c r="D50" s="25">
        <v>6636.8</v>
      </c>
      <c r="E50" s="25">
        <v>5636.8</v>
      </c>
      <c r="F50" s="25">
        <v>5636.8</v>
      </c>
      <c r="I50" s="4"/>
      <c r="J50" s="4"/>
      <c r="K50" s="4"/>
    </row>
    <row r="51" spans="1:11" ht="23.25">
      <c r="A51" s="43" t="s">
        <v>11</v>
      </c>
      <c r="B51" s="17">
        <v>10</v>
      </c>
      <c r="C51" s="17">
        <v>3</v>
      </c>
      <c r="D51" s="25">
        <f>29+8629+128.8+322.8+3686.9+476+29.1+914</f>
        <v>14215.599999999999</v>
      </c>
      <c r="E51" s="25">
        <f>29+9086+135.6+3604.9+476+30.1+914</f>
        <v>14275.6</v>
      </c>
      <c r="F51" s="25">
        <f>29+9477+141.4+3606.2+476+30.1+914</f>
        <v>14673.699999999999</v>
      </c>
      <c r="I51" s="4"/>
      <c r="J51" s="4"/>
      <c r="K51" s="4"/>
    </row>
    <row r="52" spans="1:11" ht="23.25">
      <c r="A52" s="43" t="s">
        <v>19</v>
      </c>
      <c r="B52" s="17">
        <v>10</v>
      </c>
      <c r="C52" s="17">
        <v>4</v>
      </c>
      <c r="D52" s="25">
        <f>2800+20079.4+6917.6+13481.9+46.5</f>
        <v>43325.4</v>
      </c>
      <c r="E52" s="25">
        <f>20079.4+7071.1+13481.9+48.2</f>
        <v>40680.6</v>
      </c>
      <c r="F52" s="25">
        <f>20079.4+6987.7+13481.9+48.2</f>
        <v>40597.199999999997</v>
      </c>
      <c r="I52" s="4"/>
      <c r="J52" s="4"/>
      <c r="K52" s="4"/>
    </row>
    <row r="53" spans="1:11" ht="23.25">
      <c r="A53" s="36"/>
      <c r="B53" s="17"/>
      <c r="C53" s="17"/>
      <c r="D53" s="25"/>
      <c r="E53" s="25"/>
      <c r="F53" s="25"/>
      <c r="I53" s="4"/>
      <c r="J53" s="4"/>
      <c r="K53" s="4"/>
    </row>
    <row r="54" spans="1:11" ht="23.25">
      <c r="A54" s="35" t="s">
        <v>42</v>
      </c>
      <c r="B54" s="18">
        <v>11</v>
      </c>
      <c r="C54" s="17"/>
      <c r="D54" s="28">
        <f>D56+D55</f>
        <v>19465</v>
      </c>
      <c r="E54" s="28">
        <f>E56+E55</f>
        <v>19025.8</v>
      </c>
      <c r="F54" s="28">
        <f>F56+F55</f>
        <v>19015.400000000001</v>
      </c>
      <c r="I54" s="4"/>
      <c r="J54" s="4"/>
      <c r="K54" s="4"/>
    </row>
    <row r="55" spans="1:11" ht="23.25">
      <c r="A55" s="36" t="s">
        <v>24</v>
      </c>
      <c r="B55" s="19">
        <v>11</v>
      </c>
      <c r="C55" s="19">
        <v>1</v>
      </c>
      <c r="D55" s="29">
        <v>19465</v>
      </c>
      <c r="E55" s="29">
        <v>19025.8</v>
      </c>
      <c r="F55" s="30">
        <v>19015.400000000001</v>
      </c>
    </row>
    <row r="56" spans="1:11" ht="23.25">
      <c r="A56" s="36" t="s">
        <v>21</v>
      </c>
      <c r="B56" s="17">
        <v>11</v>
      </c>
      <c r="C56" s="17">
        <v>2</v>
      </c>
      <c r="D56" s="25"/>
      <c r="E56" s="25"/>
      <c r="F56" s="25"/>
    </row>
    <row r="57" spans="1:11" ht="45">
      <c r="A57" s="35" t="s">
        <v>56</v>
      </c>
      <c r="B57" s="18">
        <v>13</v>
      </c>
      <c r="C57" s="17"/>
      <c r="D57" s="28">
        <f>D58</f>
        <v>200</v>
      </c>
      <c r="E57" s="28">
        <f>E58</f>
        <v>500</v>
      </c>
      <c r="F57" s="28">
        <f>F58</f>
        <v>500</v>
      </c>
    </row>
    <row r="58" spans="1:11" ht="57" customHeight="1">
      <c r="A58" s="36" t="s">
        <v>57</v>
      </c>
      <c r="B58" s="19">
        <v>13</v>
      </c>
      <c r="C58" s="19">
        <v>1</v>
      </c>
      <c r="D58" s="25">
        <v>200</v>
      </c>
      <c r="E58" s="25">
        <v>500</v>
      </c>
      <c r="F58" s="25">
        <v>500</v>
      </c>
    </row>
    <row r="59" spans="1:11" ht="90">
      <c r="A59" s="35" t="s">
        <v>43</v>
      </c>
      <c r="B59" s="18">
        <v>14</v>
      </c>
      <c r="C59" s="17"/>
      <c r="D59" s="28">
        <f>SUM(D60:D61)</f>
        <v>18110.3</v>
      </c>
      <c r="E59" s="28">
        <f>SUM(E60:E61)</f>
        <v>13634.8</v>
      </c>
      <c r="F59" s="28">
        <f>SUM(F60:F61)</f>
        <v>13564.8</v>
      </c>
    </row>
    <row r="60" spans="1:11" ht="73.5" customHeight="1">
      <c r="A60" s="44" t="s">
        <v>22</v>
      </c>
      <c r="B60" s="19">
        <v>14</v>
      </c>
      <c r="C60" s="17">
        <v>1</v>
      </c>
      <c r="D60" s="29">
        <f>1650+4418.4</f>
        <v>6068.4</v>
      </c>
      <c r="E60" s="29">
        <f>1650+4200</f>
        <v>5850</v>
      </c>
      <c r="F60" s="30">
        <f>1621.7+3400</f>
        <v>5021.7</v>
      </c>
    </row>
    <row r="61" spans="1:11" ht="23.25">
      <c r="A61" s="36" t="s">
        <v>23</v>
      </c>
      <c r="B61" s="17">
        <v>14</v>
      </c>
      <c r="C61" s="17">
        <v>2</v>
      </c>
      <c r="D61" s="25">
        <v>12041.9</v>
      </c>
      <c r="E61" s="25">
        <v>7784.8</v>
      </c>
      <c r="F61" s="25">
        <v>8543.1</v>
      </c>
    </row>
    <row r="62" spans="1:11" ht="23.25">
      <c r="A62" s="45" t="s">
        <v>58</v>
      </c>
      <c r="B62" s="46"/>
      <c r="C62" s="46"/>
      <c r="D62" s="46"/>
      <c r="E62" s="31">
        <v>18000</v>
      </c>
      <c r="F62" s="31">
        <v>34000</v>
      </c>
    </row>
  </sheetData>
  <customSheetViews>
    <customSheetView guid="{167491D8-6D6D-447D-A119-5E65D8431081}" scale="60" showPageBreaks="1" printArea="1" view="pageBreakPreview" topLeftCell="A10">
      <selection activeCell="H10" sqref="H10"/>
      <pageMargins left="1.1023622047244095" right="0.70866141732283472" top="0.74803149606299213" bottom="0.74803149606299213" header="0.31496062992125984" footer="0.31496062992125984"/>
      <pageSetup paperSize="9" scale="55" orientation="portrait" r:id="rId1"/>
    </customSheetView>
    <customSheetView guid="{EA1929C7-85F7-40DE-826A-94377FC9966E}" scale="70">
      <selection activeCell="F12" sqref="F12"/>
      <pageMargins left="0" right="0" top="0.74803149606299213" bottom="0" header="0.31496062992125984" footer="0.31496062992125984"/>
      <pageSetup paperSize="9" scale="65" orientation="portrait" r:id="rId2"/>
    </customSheetView>
    <customSheetView guid="{DA15D12B-B687-4104-AF35-4470F046E021}" scale="70" topLeftCell="A34">
      <selection activeCell="L46" sqref="L46"/>
      <pageMargins left="0.27559055118110237" right="0.15748031496062992" top="0.25" bottom="0.15748031496062992" header="0.31496062992125984" footer="0.31496062992125984"/>
      <pageSetup paperSize="9" scale="60" orientation="portrait" r:id="rId3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4"/>
    </customSheetView>
  </customSheetViews>
  <mergeCells count="2">
    <mergeCell ref="A3:F3"/>
    <mergeCell ref="E1:F1"/>
  </mergeCells>
  <pageMargins left="1.1023622047244095" right="0.70866141732283472" top="0.74803149606299213" bottom="0.74803149606299213" header="0.31496062992125984" footer="0.31496062992125984"/>
  <pageSetup paperSize="9" scale="5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2014 </vt:lpstr>
      <vt:lpstr>'2014 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Администратор</cp:lastModifiedBy>
  <cp:lastPrinted>2014-11-18T06:46:12Z</cp:lastPrinted>
  <dcterms:created xsi:type="dcterms:W3CDTF">2003-12-05T21:14:57Z</dcterms:created>
  <dcterms:modified xsi:type="dcterms:W3CDTF">2014-11-18T10:17:36Z</dcterms:modified>
</cp:coreProperties>
</file>